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4.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7410" windowHeight="5325" activeTab="1"/>
  </bookViews>
  <sheets>
    <sheet name="Notes Data" sheetId="1" r:id="rId1"/>
    <sheet name="Dash Board" sheetId="2" r:id="rId2"/>
    <sheet name="Source Data" sheetId="3" r:id="rId3"/>
    <sheet name="Income Statement" sheetId="4" r:id="rId4"/>
    <sheet name="Prior Month - BS" sheetId="5" r:id="rId5"/>
    <sheet name="Current Month - BS" sheetId="6" r:id="rId6"/>
    <sheet name="11-12 Budget" sheetId="7" r:id="rId7"/>
    <sheet name="11-12 Forecast" sheetId="8" r:id="rId8"/>
    <sheet name="10-11 Actual" sheetId="9" r:id="rId9"/>
  </sheets>
  <definedNames>
    <definedName name="_xlnm.Print_Area" localSheetId="8">'10-11 Actual'!$A$4:$X$144</definedName>
    <definedName name="_xlnm.Print_Area" localSheetId="6">'11-12 Budget'!$A$1:$U$145</definedName>
    <definedName name="_xlnm.Print_Area" localSheetId="7">'11-12 Forecast'!$A$1:$X$144</definedName>
    <definedName name="_xlnm.Print_Area" localSheetId="5">'Current Month - BS'!$A$1:$B$72</definedName>
    <definedName name="_xlnm.Print_Area" localSheetId="1">'Dash Board'!$B$1:$Y$95</definedName>
    <definedName name="_xlnm.Print_Area" localSheetId="3">'Income Statement'!$A$1:$D$38</definedName>
    <definedName name="_xlnm.Print_Titles" localSheetId="8">'10-11 Actual'!$1:$5</definedName>
    <definedName name="_xlnm.Print_Titles" localSheetId="6">'11-12 Budget'!$1:$2</definedName>
    <definedName name="_xlnm.Print_Titles" localSheetId="7">'11-12 Forecast'!$1:$5</definedName>
    <definedName name="_xlnm.Print_Titles" localSheetId="5">'Current Month - BS'!$1:$6</definedName>
    <definedName name="_xlnm.Print_Titles" localSheetId="4">'Prior Month - BS'!$1:$6</definedName>
  </definedNames>
  <calcPr fullCalcOnLoad="1"/>
</workbook>
</file>

<file path=xl/comments3.xml><?xml version="1.0" encoding="utf-8"?>
<comments xmlns="http://schemas.openxmlformats.org/spreadsheetml/2006/main">
  <authors>
    <author>Richard Vazquez</author>
    <author>Graham Dye</author>
  </authors>
  <commentList>
    <comment ref="M14" authorId="0">
      <text>
        <r>
          <rPr>
            <b/>
            <sz val="8"/>
            <rFont val="Tahoma"/>
            <family val="0"/>
          </rPr>
          <t>Richard Vazquez:</t>
        </r>
        <r>
          <rPr>
            <sz val="8"/>
            <rFont val="Tahoma"/>
            <family val="0"/>
          </rPr>
          <t xml:space="preserve">
Incl accruals</t>
        </r>
      </text>
    </comment>
    <comment ref="B30" authorId="1">
      <text>
        <r>
          <rPr>
            <b/>
            <sz val="9"/>
            <rFont val="Tahoma"/>
            <family val="0"/>
          </rPr>
          <t>Graham Dye:</t>
        </r>
        <r>
          <rPr>
            <sz val="9"/>
            <rFont val="Tahoma"/>
            <family val="0"/>
          </rPr>
          <t xml:space="preserve">
Make sure budgeted ADA % is correct in formula - default is 95%</t>
        </r>
      </text>
    </comment>
    <comment ref="A31" authorId="1">
      <text>
        <r>
          <rPr>
            <b/>
            <sz val="9"/>
            <rFont val="Tahoma"/>
            <family val="0"/>
          </rPr>
          <t>Graham Dye:</t>
        </r>
        <r>
          <rPr>
            <sz val="9"/>
            <rFont val="Tahoma"/>
            <family val="0"/>
          </rPr>
          <t xml:space="preserve">
Hard code these #s</t>
        </r>
      </text>
    </comment>
    <comment ref="A32" authorId="1">
      <text>
        <r>
          <rPr>
            <b/>
            <sz val="9"/>
            <rFont val="Tahoma"/>
            <family val="0"/>
          </rPr>
          <t>Graham Dye:</t>
        </r>
        <r>
          <rPr>
            <sz val="9"/>
            <rFont val="Tahoma"/>
            <family val="0"/>
          </rPr>
          <t xml:space="preserve">
Hard code these #s</t>
        </r>
      </text>
    </comment>
  </commentList>
</comments>
</file>

<file path=xl/comments7.xml><?xml version="1.0" encoding="utf-8"?>
<comments xmlns="http://schemas.openxmlformats.org/spreadsheetml/2006/main">
  <authors>
    <author>Samira Estilai</author>
  </authors>
  <commentList>
    <comment ref="E35" authorId="0">
      <text>
        <r>
          <rPr>
            <b/>
            <sz val="8"/>
            <rFont val="Tahoma"/>
            <family val="0"/>
          </rPr>
          <t>Samira Estilai:</t>
        </r>
        <r>
          <rPr>
            <sz val="8"/>
            <rFont val="Tahoma"/>
            <family val="0"/>
          </rPr>
          <t xml:space="preserve">
If all/portion is current year SB 740 - place that amount in the accrual column.</t>
        </r>
      </text>
    </comment>
    <comment ref="E38" authorId="0">
      <text>
        <r>
          <rPr>
            <b/>
            <sz val="8"/>
            <rFont val="Tahoma"/>
            <family val="0"/>
          </rPr>
          <t>Samira Estilai:</t>
        </r>
        <r>
          <rPr>
            <sz val="8"/>
            <rFont val="Tahoma"/>
            <family val="0"/>
          </rPr>
          <t xml:space="preserve">
If this is the in lieu of Tier III for schools that opened in 08-09 or later, put 50% in May, balance in accrual.</t>
        </r>
      </text>
    </comment>
  </commentList>
</comments>
</file>

<file path=xl/comments8.xml><?xml version="1.0" encoding="utf-8"?>
<comments xmlns="http://schemas.openxmlformats.org/spreadsheetml/2006/main">
  <authors>
    <author>sestilai</author>
    <author>Samira Estilai</author>
  </authors>
  <commentList>
    <comment ref="T24" authorId="0">
      <text>
        <r>
          <rPr>
            <b/>
            <sz val="8"/>
            <rFont val="Tahoma"/>
            <family val="0"/>
          </rPr>
          <t>sestilai:</t>
        </r>
        <r>
          <rPr>
            <sz val="8"/>
            <rFont val="Tahoma"/>
            <family val="0"/>
          </rPr>
          <t xml:space="preserve">
assume revenue deferral grant runs into first quarter of 2012-13 so school can spend balance in summer of '12.  School should try to spend as much as possible in 11-12 and have plan for 1st quarter of 12-13.</t>
        </r>
      </text>
    </comment>
    <comment ref="F34" authorId="1">
      <text>
        <r>
          <rPr>
            <b/>
            <sz val="8"/>
            <rFont val="Tahoma"/>
            <family val="0"/>
          </rPr>
          <t>Samira Estilai:</t>
        </r>
        <r>
          <rPr>
            <sz val="8"/>
            <rFont val="Tahoma"/>
            <family val="0"/>
          </rPr>
          <t xml:space="preserve">
If all/portion is current year SB 740 - place that amount in the accrual column.</t>
        </r>
      </text>
    </comment>
    <comment ref="F37" authorId="1">
      <text>
        <r>
          <rPr>
            <b/>
            <sz val="8"/>
            <rFont val="Tahoma"/>
            <family val="0"/>
          </rPr>
          <t>Samira Estilai:</t>
        </r>
        <r>
          <rPr>
            <sz val="8"/>
            <rFont val="Tahoma"/>
            <family val="0"/>
          </rPr>
          <t xml:space="preserve">
If this is the in lieu of Tier III for schools that opened in 08-09 or later, put 50% in May, balance in accrual.</t>
        </r>
      </text>
    </comment>
    <comment ref="H90" authorId="0">
      <text>
        <r>
          <rPr>
            <b/>
            <sz val="8"/>
            <rFont val="Tahoma"/>
            <family val="0"/>
          </rPr>
          <t>sestilai:</t>
        </r>
        <r>
          <rPr>
            <sz val="8"/>
            <rFont val="Tahoma"/>
            <family val="0"/>
          </rPr>
          <t xml:space="preserve">
1895 reimbursement from PY overpayment reduced july total expense.</t>
        </r>
      </text>
    </comment>
  </commentList>
</comments>
</file>

<file path=xl/comments9.xml><?xml version="1.0" encoding="utf-8"?>
<comments xmlns="http://schemas.openxmlformats.org/spreadsheetml/2006/main">
  <authors>
    <author>wsadmin</author>
    <author>Richard Vazquez</author>
    <author>Katrina Franklin</author>
    <author>kfranklin</author>
    <author>KFranklin</author>
  </authors>
  <commentList>
    <comment ref="L8" authorId="0">
      <text>
        <r>
          <rPr>
            <b/>
            <sz val="8"/>
            <rFont val="Tahoma"/>
            <family val="0"/>
          </rPr>
          <t>wsadmin:</t>
        </r>
        <r>
          <rPr>
            <sz val="8"/>
            <rFont val="Tahoma"/>
            <family val="0"/>
          </rPr>
          <t xml:space="preserve">
Includes July payment</t>
        </r>
      </text>
    </comment>
    <comment ref="P8" authorId="0">
      <text>
        <r>
          <rPr>
            <b/>
            <sz val="8"/>
            <rFont val="Tahoma"/>
            <family val="0"/>
          </rPr>
          <t>wsadmin:</t>
        </r>
        <r>
          <rPr>
            <sz val="8"/>
            <rFont val="Tahoma"/>
            <family val="0"/>
          </rPr>
          <t xml:space="preserve">
Includes Oct payment</t>
        </r>
      </text>
    </comment>
    <comment ref="S8" authorId="0">
      <text>
        <r>
          <rPr>
            <b/>
            <sz val="8"/>
            <rFont val="Tahoma"/>
            <family val="0"/>
          </rPr>
          <t>wsadmin:</t>
        </r>
        <r>
          <rPr>
            <sz val="8"/>
            <rFont val="Tahoma"/>
            <family val="0"/>
          </rPr>
          <t xml:space="preserve">
Includes March payment</t>
        </r>
      </text>
    </comment>
    <comment ref="AG10" authorId="1">
      <text>
        <r>
          <rPr>
            <b/>
            <sz val="8"/>
            <rFont val="Tahoma"/>
            <family val="0"/>
          </rPr>
          <t>Richard Vazquez:</t>
        </r>
        <r>
          <rPr>
            <sz val="8"/>
            <rFont val="Tahoma"/>
            <family val="0"/>
          </rPr>
          <t xml:space="preserve">
Deducts amount owed to "overpayment" related to drop in enrollment from 114 ADA to 92 ADA</t>
        </r>
      </text>
    </comment>
    <comment ref="G13" authorId="2">
      <text>
        <r>
          <rPr>
            <b/>
            <sz val="9"/>
            <rFont val="Tahoma"/>
            <family val="0"/>
          </rPr>
          <t>Katrina Franklin:</t>
        </r>
        <r>
          <rPr>
            <sz val="9"/>
            <rFont val="Tahoma"/>
            <family val="0"/>
          </rPr>
          <t xml:space="preserve">
per P1 Funding Exhibit per GC 02/22/11 email
</t>
        </r>
      </text>
    </comment>
    <comment ref="L13" authorId="1">
      <text>
        <r>
          <rPr>
            <b/>
            <sz val="8"/>
            <rFont val="Tahoma"/>
            <family val="0"/>
          </rPr>
          <t>Richard Vazquez:</t>
        </r>
        <r>
          <rPr>
            <sz val="8"/>
            <rFont val="Tahoma"/>
            <family val="0"/>
          </rPr>
          <t xml:space="preserve">
Estimate based on email from GC on 9/17/10.  Implies $4,806 per ADA based on 37% pymt and 114 kids per PENSEC report</t>
        </r>
      </text>
    </comment>
    <comment ref="Q13" authorId="1">
      <text>
        <r>
          <rPr>
            <b/>
            <sz val="8"/>
            <rFont val="Tahoma"/>
            <family val="0"/>
          </rPr>
          <t>Richard Vazquez:</t>
        </r>
        <r>
          <rPr>
            <sz val="8"/>
            <rFont val="Tahoma"/>
            <family val="0"/>
          </rPr>
          <t xml:space="preserve">
based on CDE P1-Certified Monthly Payment Schedule; percentage based on the Weighted Average of the Total Funding Amount for  General Purpose + Categorical Block Grant </t>
        </r>
      </text>
    </comment>
    <comment ref="R13" authorId="1">
      <text>
        <r>
          <rPr>
            <b/>
            <sz val="8"/>
            <rFont val="Tahoma"/>
            <family val="0"/>
          </rPr>
          <t>Richard Vazquez:</t>
        </r>
        <r>
          <rPr>
            <sz val="8"/>
            <rFont val="Tahoma"/>
            <family val="0"/>
          </rPr>
          <t xml:space="preserve">
based on CDE P1-Certified Monthly Payment Schedule; percentage based on the Weighted Average of the Total Funding Amount for  General Purpose + Categorical Block Grant </t>
        </r>
      </text>
    </comment>
    <comment ref="S13" authorId="1">
      <text>
        <r>
          <rPr>
            <b/>
            <sz val="8"/>
            <rFont val="Tahoma"/>
            <family val="0"/>
          </rPr>
          <t>Richard Vazquez:</t>
        </r>
        <r>
          <rPr>
            <sz val="8"/>
            <rFont val="Tahoma"/>
            <family val="0"/>
          </rPr>
          <t xml:space="preserve">
based on CDE P1-Certified Monthly Payment Schedule; percentage based on the Weighted Average of the Total Funding Amount for  General Purpose + Categorical Block Grant </t>
        </r>
      </text>
    </comment>
    <comment ref="T13" authorId="1">
      <text>
        <r>
          <rPr>
            <b/>
            <sz val="8"/>
            <rFont val="Tahoma"/>
            <family val="0"/>
          </rPr>
          <t>Richard Vazquez:</t>
        </r>
        <r>
          <rPr>
            <sz val="8"/>
            <rFont val="Tahoma"/>
            <family val="0"/>
          </rPr>
          <t xml:space="preserve">
based on CDE P1-Certified Monthly Payment Schedule; percentage based on the Weighted Average of the Total Funding Amount for  General Purpose + Categorical Block Grant </t>
        </r>
      </text>
    </comment>
    <comment ref="G14" authorId="2">
      <text>
        <r>
          <rPr>
            <b/>
            <sz val="9"/>
            <rFont val="Tahoma"/>
            <family val="0"/>
          </rPr>
          <t>Katrina Franklin:</t>
        </r>
        <r>
          <rPr>
            <sz val="9"/>
            <rFont val="Tahoma"/>
            <family val="0"/>
          </rPr>
          <t xml:space="preserve">
per P1 Funding Exhibit per GC 02/22/11 email
</t>
        </r>
      </text>
    </comment>
    <comment ref="O14" authorId="1">
      <text>
        <r>
          <rPr>
            <b/>
            <sz val="8"/>
            <rFont val="Tahoma"/>
            <family val="0"/>
          </rPr>
          <t>Richard Vazquez:</t>
        </r>
        <r>
          <rPr>
            <sz val="8"/>
            <rFont val="Tahoma"/>
            <family val="0"/>
          </rPr>
          <t xml:space="preserve">
Reduced by overpayment amount recvd in Oct</t>
        </r>
      </text>
    </comment>
    <comment ref="AB15" authorId="1">
      <text>
        <r>
          <rPr>
            <b/>
            <sz val="8"/>
            <rFont val="Tahoma"/>
            <family val="0"/>
          </rPr>
          <t>Richard Vazquez:</t>
        </r>
        <r>
          <rPr>
            <sz val="8"/>
            <rFont val="Tahoma"/>
            <family val="0"/>
          </rPr>
          <t xml:space="preserve">
Drop in ADA from 93 to 88</t>
        </r>
      </text>
    </comment>
    <comment ref="O17" authorId="1">
      <text>
        <r>
          <rPr>
            <b/>
            <sz val="8"/>
            <rFont val="Tahoma"/>
            <family val="0"/>
          </rPr>
          <t>Richard Vazquez:</t>
        </r>
        <r>
          <rPr>
            <sz val="8"/>
            <rFont val="Tahoma"/>
            <family val="0"/>
          </rPr>
          <t xml:space="preserve">
Assume not going to collect sept and oct bc of late application approval</t>
        </r>
      </text>
    </comment>
    <comment ref="P17" authorId="1">
      <text>
        <r>
          <rPr>
            <b/>
            <sz val="8"/>
            <rFont val="Tahoma"/>
            <family val="0"/>
          </rPr>
          <t>Richard Vazquez:</t>
        </r>
        <r>
          <rPr>
            <sz val="8"/>
            <rFont val="Tahoma"/>
            <family val="0"/>
          </rPr>
          <t xml:space="preserve">
Nov and Dec.  Assume not going to collect sept and oct bc of late application approval</t>
        </r>
      </text>
    </comment>
    <comment ref="Q17" authorId="1">
      <text>
        <r>
          <rPr>
            <b/>
            <sz val="8"/>
            <rFont val="Tahoma"/>
            <family val="0"/>
          </rPr>
          <t>Richard Vazquez:</t>
        </r>
        <r>
          <rPr>
            <sz val="8"/>
            <rFont val="Tahoma"/>
            <family val="0"/>
          </rPr>
          <t xml:space="preserve">
Assume not going to collect sept and oct bc of late application approval</t>
        </r>
      </text>
    </comment>
    <comment ref="S17" authorId="1">
      <text>
        <r>
          <rPr>
            <b/>
            <sz val="8"/>
            <rFont val="Tahoma"/>
            <family val="0"/>
          </rPr>
          <t>Richard Vazquez:</t>
        </r>
        <r>
          <rPr>
            <sz val="8"/>
            <rFont val="Tahoma"/>
            <family val="0"/>
          </rPr>
          <t xml:space="preserve">
Feb</t>
        </r>
      </text>
    </comment>
    <comment ref="U17" authorId="1">
      <text>
        <r>
          <rPr>
            <b/>
            <sz val="8"/>
            <rFont val="Tahoma"/>
            <family val="0"/>
          </rPr>
          <t>Richard Vazquez:</t>
        </r>
        <r>
          <rPr>
            <sz val="8"/>
            <rFont val="Tahoma"/>
            <family val="0"/>
          </rPr>
          <t xml:space="preserve">
Assume not going to collect sept and oct bc of late application approval//reflecting may and june payments</t>
        </r>
      </text>
    </comment>
    <comment ref="G18" authorId="1">
      <text>
        <r>
          <rPr>
            <b/>
            <sz val="8"/>
            <rFont val="Tahoma"/>
            <family val="0"/>
          </rPr>
          <t>Richard Vazquez:</t>
        </r>
        <r>
          <rPr>
            <sz val="8"/>
            <rFont val="Tahoma"/>
            <family val="0"/>
          </rPr>
          <t xml:space="preserve">
per GC 2/11/11 email.  school should get ~$11k.  however, per convo with CW and GC, assume not going to recv bc threshhold is ~30 FNR kids.</t>
        </r>
      </text>
    </comment>
    <comment ref="G19" authorId="1">
      <text>
        <r>
          <rPr>
            <b/>
            <sz val="8"/>
            <rFont val="Tahoma"/>
            <family val="0"/>
          </rPr>
          <t>Richard Vazquez:</t>
        </r>
        <r>
          <rPr>
            <sz val="8"/>
            <rFont val="Tahoma"/>
            <family val="0"/>
          </rPr>
          <t xml:space="preserve">
Per Con App Part II</t>
        </r>
      </text>
    </comment>
    <comment ref="G23" authorId="2">
      <text>
        <r>
          <rPr>
            <b/>
            <sz val="9"/>
            <rFont val="Tahoma"/>
            <family val="0"/>
          </rPr>
          <t>Katrina Franklin:</t>
        </r>
        <r>
          <rPr>
            <sz val="9"/>
            <rFont val="Tahoma"/>
            <family val="0"/>
          </rPr>
          <t xml:space="preserve">
per 3/15 email correspondence with Hilda Garcia at CDE school should expect $160,744.50 payment in May/June as the Final PCSGP FY10-11 Apportionment </t>
        </r>
      </text>
    </comment>
    <comment ref="R23" authorId="2">
      <text>
        <r>
          <rPr>
            <b/>
            <sz val="9"/>
            <rFont val="Tahoma"/>
            <family val="0"/>
          </rPr>
          <t>Katrina Franklin:</t>
        </r>
        <r>
          <rPr>
            <sz val="9"/>
            <rFont val="Tahoma"/>
            <family val="0"/>
          </rPr>
          <t xml:space="preserve">
per HG at CDE 3/15/11 email </t>
        </r>
      </text>
    </comment>
    <comment ref="T23" authorId="3">
      <text>
        <r>
          <rPr>
            <b/>
            <sz val="8"/>
            <rFont val="Tahoma"/>
            <family val="0"/>
          </rPr>
          <t>kfranklin:</t>
        </r>
        <r>
          <rPr>
            <sz val="8"/>
            <rFont val="Tahoma"/>
            <family val="0"/>
          </rPr>
          <t xml:space="preserve">
pcsgp deferred revenue
</t>
        </r>
      </text>
    </comment>
    <comment ref="G24" authorId="1">
      <text>
        <r>
          <rPr>
            <b/>
            <sz val="8"/>
            <rFont val="Tahoma"/>
            <family val="0"/>
          </rPr>
          <t>Richard Vazquez:</t>
        </r>
        <r>
          <rPr>
            <sz val="8"/>
            <rFont val="Tahoma"/>
            <family val="0"/>
          </rPr>
          <t xml:space="preserve">
"Job Bills" funding per GC email dated 12/8/10</t>
        </r>
      </text>
    </comment>
    <comment ref="O24" authorId="1">
      <text>
        <r>
          <rPr>
            <b/>
            <sz val="8"/>
            <rFont val="Tahoma"/>
            <family val="0"/>
          </rPr>
          <t>Richard Vazquez:</t>
        </r>
        <r>
          <rPr>
            <sz val="8"/>
            <rFont val="Tahoma"/>
            <family val="0"/>
          </rPr>
          <t xml:space="preserve">
"Job Bills" funding per GC email dated 12/8/10; Includes $11,981.18 of Mandated Cost Reimbursement in light of CSR revenue. Calculated based on 10-11 P1 </t>
        </r>
      </text>
    </comment>
    <comment ref="Q24" authorId="1">
      <text>
        <r>
          <rPr>
            <b/>
            <sz val="8"/>
            <rFont val="Tahoma"/>
            <family val="0"/>
          </rPr>
          <t>Richard Vazquez:</t>
        </r>
        <r>
          <rPr>
            <sz val="8"/>
            <rFont val="Tahoma"/>
            <family val="0"/>
          </rPr>
          <t xml:space="preserve">
"Job Bills" funding per GC email dated 12/8/10; Includes $11,981.18 of Mandated Cost Reimbursement in light of CSR revenue. Calculated based on 10-11 P1 </t>
        </r>
      </text>
    </comment>
    <comment ref="U24" authorId="1">
      <text>
        <r>
          <rPr>
            <b/>
            <sz val="8"/>
            <rFont val="Tahoma"/>
            <family val="0"/>
          </rPr>
          <t>Richard Vazquez:</t>
        </r>
        <r>
          <rPr>
            <sz val="8"/>
            <rFont val="Tahoma"/>
            <family val="0"/>
          </rPr>
          <t xml:space="preserve">
"Job Bills" funding per GC email dated 12/8/10; </t>
        </r>
      </text>
    </comment>
    <comment ref="AB24" authorId="1">
      <text>
        <r>
          <rPr>
            <b/>
            <sz val="8"/>
            <rFont val="Tahoma"/>
            <family val="0"/>
          </rPr>
          <t>Richard Vazquez:</t>
        </r>
        <r>
          <rPr>
            <sz val="8"/>
            <rFont val="Tahoma"/>
            <family val="0"/>
          </rPr>
          <t xml:space="preserve">
"Job Bills" funding</t>
        </r>
      </text>
    </comment>
    <comment ref="O27" authorId="1">
      <text>
        <r>
          <rPr>
            <b/>
            <sz val="8"/>
            <rFont val="Tahoma"/>
            <family val="0"/>
          </rPr>
          <t>Richard Vazquez:</t>
        </r>
        <r>
          <rPr>
            <sz val="8"/>
            <rFont val="Tahoma"/>
            <family val="0"/>
          </rPr>
          <t xml:space="preserve">
Reduced by overpayment amount recvd in Oct</t>
        </r>
      </text>
    </comment>
    <comment ref="AB27" authorId="1">
      <text>
        <r>
          <rPr>
            <b/>
            <sz val="8"/>
            <rFont val="Tahoma"/>
            <family val="0"/>
          </rPr>
          <t>Richard Vazquez:</t>
        </r>
        <r>
          <rPr>
            <sz val="8"/>
            <rFont val="Tahoma"/>
            <family val="0"/>
          </rPr>
          <t xml:space="preserve">
Grossed up SpEd</t>
        </r>
      </text>
    </comment>
    <comment ref="O30" authorId="1">
      <text>
        <r>
          <rPr>
            <b/>
            <sz val="8"/>
            <rFont val="Tahoma"/>
            <family val="0"/>
          </rPr>
          <t>Richard Vazquez:</t>
        </r>
        <r>
          <rPr>
            <sz val="8"/>
            <rFont val="Tahoma"/>
            <family val="0"/>
          </rPr>
          <t xml:space="preserve">
Assume not going to collect sept and oct bc of late application approval</t>
        </r>
      </text>
    </comment>
    <comment ref="P30" authorId="1">
      <text>
        <r>
          <rPr>
            <b/>
            <sz val="8"/>
            <rFont val="Tahoma"/>
            <family val="0"/>
          </rPr>
          <t>Richard Vazquez:</t>
        </r>
        <r>
          <rPr>
            <sz val="8"/>
            <rFont val="Tahoma"/>
            <family val="0"/>
          </rPr>
          <t xml:space="preserve">
Nov and Dec.  Assume not going to collect sept and oct bc of late application approval</t>
        </r>
      </text>
    </comment>
    <comment ref="Q30" authorId="1">
      <text>
        <r>
          <rPr>
            <b/>
            <sz val="8"/>
            <rFont val="Tahoma"/>
            <family val="0"/>
          </rPr>
          <t>Richard Vazquez:</t>
        </r>
        <r>
          <rPr>
            <sz val="8"/>
            <rFont val="Tahoma"/>
            <family val="0"/>
          </rPr>
          <t xml:space="preserve">
Assume not going to collect sept and oct bc of late application approval</t>
        </r>
      </text>
    </comment>
    <comment ref="S30" authorId="1">
      <text>
        <r>
          <rPr>
            <b/>
            <sz val="8"/>
            <rFont val="Tahoma"/>
            <family val="0"/>
          </rPr>
          <t>Richard Vazquez:</t>
        </r>
        <r>
          <rPr>
            <sz val="8"/>
            <rFont val="Tahoma"/>
            <family val="0"/>
          </rPr>
          <t xml:space="preserve">
Feb</t>
        </r>
      </text>
    </comment>
    <comment ref="U30" authorId="1">
      <text>
        <r>
          <rPr>
            <b/>
            <sz val="8"/>
            <rFont val="Tahoma"/>
            <family val="0"/>
          </rPr>
          <t>Richard Vazquez:</t>
        </r>
        <r>
          <rPr>
            <sz val="8"/>
            <rFont val="Tahoma"/>
            <family val="0"/>
          </rPr>
          <t xml:space="preserve">
Assume not going to collect sept and oct bc of late application approval</t>
        </r>
      </text>
    </comment>
    <comment ref="G32" authorId="2">
      <text>
        <r>
          <rPr>
            <b/>
            <sz val="9"/>
            <rFont val="Tahoma"/>
            <family val="0"/>
          </rPr>
          <t>Katrina Franklin:</t>
        </r>
        <r>
          <rPr>
            <sz val="9"/>
            <rFont val="Tahoma"/>
            <family val="0"/>
          </rPr>
          <t xml:space="preserve">
per P1 Funding Exhibit per GC 02/22/11 email
</t>
        </r>
      </text>
    </comment>
    <comment ref="L32" authorId="1">
      <text>
        <r>
          <rPr>
            <b/>
            <sz val="8"/>
            <rFont val="Tahoma"/>
            <family val="0"/>
          </rPr>
          <t>Richard Vazquez:</t>
        </r>
        <r>
          <rPr>
            <sz val="8"/>
            <rFont val="Tahoma"/>
            <family val="0"/>
          </rPr>
          <t xml:space="preserve">
Will not get paid until State Finalizes budget</t>
        </r>
      </text>
    </comment>
    <comment ref="M32" authorId="1">
      <text>
        <r>
          <rPr>
            <b/>
            <sz val="8"/>
            <rFont val="Tahoma"/>
            <family val="0"/>
          </rPr>
          <t>Richard Vazquez:</t>
        </r>
        <r>
          <rPr>
            <sz val="8"/>
            <rFont val="Tahoma"/>
            <family val="0"/>
          </rPr>
          <t xml:space="preserve">
Will not get paid until State Finalizes budget</t>
        </r>
      </text>
    </comment>
    <comment ref="N32" authorId="1">
      <text>
        <r>
          <rPr>
            <b/>
            <sz val="8"/>
            <rFont val="Tahoma"/>
            <family val="0"/>
          </rPr>
          <t>Richard Vazquez:</t>
        </r>
        <r>
          <rPr>
            <sz val="8"/>
            <rFont val="Tahoma"/>
            <family val="0"/>
          </rPr>
          <t xml:space="preserve">
Will not get paid until State Finalizes budget</t>
        </r>
      </text>
    </comment>
    <comment ref="Q32" authorId="1">
      <text>
        <r>
          <rPr>
            <b/>
            <sz val="8"/>
            <rFont val="Tahoma"/>
            <family val="0"/>
          </rPr>
          <t>Richard Vazquez:</t>
        </r>
        <r>
          <rPr>
            <sz val="8"/>
            <rFont val="Tahoma"/>
            <family val="0"/>
          </rPr>
          <t xml:space="preserve">
based on CDE P1-Certified Monthly Payment Schedule; percentage based on the Weighted Average of the Total Funding Amount for  General Purpose + Categorical Block Grant </t>
        </r>
      </text>
    </comment>
    <comment ref="R32" authorId="1">
      <text>
        <r>
          <rPr>
            <b/>
            <sz val="8"/>
            <rFont val="Tahoma"/>
            <family val="0"/>
          </rPr>
          <t>Richard Vazquez:</t>
        </r>
        <r>
          <rPr>
            <sz val="8"/>
            <rFont val="Tahoma"/>
            <family val="0"/>
          </rPr>
          <t xml:space="preserve">
based on CDE P1-Certified Monthly Payment Schedule; percentage based on the Weighted Average of the Total Funding Amount for  General Purpose + Categorical Block Grant </t>
        </r>
      </text>
    </comment>
    <comment ref="S32" authorId="1">
      <text>
        <r>
          <rPr>
            <b/>
            <sz val="8"/>
            <rFont val="Tahoma"/>
            <family val="0"/>
          </rPr>
          <t>Richard Vazquez:</t>
        </r>
        <r>
          <rPr>
            <sz val="8"/>
            <rFont val="Tahoma"/>
            <family val="0"/>
          </rPr>
          <t xml:space="preserve">
based on CDE P1-Certified Monthly Payment Schedule; percentage based on the Weighted Average of the Total Funding Amount for  General Purpose + Categorical Block Grant </t>
        </r>
      </text>
    </comment>
    <comment ref="T32" authorId="1">
      <text>
        <r>
          <rPr>
            <b/>
            <sz val="8"/>
            <rFont val="Tahoma"/>
            <family val="0"/>
          </rPr>
          <t>Richard Vazquez:</t>
        </r>
        <r>
          <rPr>
            <sz val="8"/>
            <rFont val="Tahoma"/>
            <family val="0"/>
          </rPr>
          <t xml:space="preserve">
includes 5.9k reclass from categorical to other state to reflect suppl. Categorical for schools not receiving csr funds
</t>
        </r>
      </text>
    </comment>
    <comment ref="G36" authorId="1">
      <text>
        <r>
          <rPr>
            <b/>
            <sz val="8"/>
            <rFont val="Tahoma"/>
            <family val="0"/>
          </rPr>
          <t>Richard Vazquez:</t>
        </r>
        <r>
          <rPr>
            <sz val="8"/>
            <rFont val="Tahoma"/>
            <family val="0"/>
          </rPr>
          <t xml:space="preserve">
Per SSC Dartboard (10/10).  However using rate of $127 (per convo w CW on 11/16) instead of $159.  $127 also discussed at VP mtg on 2/7.  Calculation based on 10-11 P1 </t>
        </r>
      </text>
    </comment>
    <comment ref="T42" authorId="2">
      <text>
        <r>
          <rPr>
            <b/>
            <sz val="9"/>
            <rFont val="Tahoma"/>
            <family val="0"/>
          </rPr>
          <t>Katrina Franklin:</t>
        </r>
        <r>
          <rPr>
            <sz val="9"/>
            <rFont val="Tahoma"/>
            <family val="0"/>
          </rPr>
          <t xml:space="preserve">
Assuming final grant payment from Olympia foundation c/o Mark Gordon</t>
        </r>
      </text>
    </comment>
    <comment ref="R43" authorId="1">
      <text>
        <r>
          <rPr>
            <b/>
            <sz val="8"/>
            <rFont val="Tahoma"/>
            <family val="0"/>
          </rPr>
          <t>Richard Vazquez:</t>
        </r>
        <r>
          <rPr>
            <sz val="8"/>
            <rFont val="Tahoma"/>
            <family val="0"/>
          </rPr>
          <t xml:space="preserve">
walk-a-thon</t>
        </r>
      </text>
    </comment>
    <comment ref="S43" authorId="2">
      <text>
        <r>
          <rPr>
            <b/>
            <sz val="9"/>
            <rFont val="Tahoma"/>
            <family val="0"/>
          </rPr>
          <t>Katrina Franklin:</t>
        </r>
        <r>
          <rPr>
            <sz val="9"/>
            <rFont val="Tahoma"/>
            <family val="0"/>
          </rPr>
          <t xml:space="preserve">
silent auction fundraiser</t>
        </r>
      </text>
    </comment>
    <comment ref="Q49" authorId="2">
      <text>
        <r>
          <rPr>
            <b/>
            <sz val="9"/>
            <rFont val="Tahoma"/>
            <family val="0"/>
          </rPr>
          <t>Katrina Franklin:</t>
        </r>
        <r>
          <rPr>
            <sz val="9"/>
            <rFont val="Tahoma"/>
            <family val="0"/>
          </rPr>
          <t xml:space="preserve">
salaries for the period July - March for Mckenzie Schneider and Cynthia Romo were reclassed from 1110 to 2900 to remain consistent with the budget.</t>
        </r>
      </text>
    </comment>
    <comment ref="I51" authorId="1">
      <text>
        <r>
          <rPr>
            <b/>
            <sz val="8"/>
            <rFont val="Tahoma"/>
            <family val="0"/>
          </rPr>
          <t>Richard Vazquez:</t>
        </r>
        <r>
          <rPr>
            <sz val="8"/>
            <rFont val="Tahoma"/>
            <family val="0"/>
          </rPr>
          <t xml:space="preserve">
Erroneously input into object code 1110 in the model when the budget was approved.  Marissa's $5k stipend</t>
        </r>
      </text>
    </comment>
    <comment ref="R51" authorId="2">
      <text>
        <r>
          <rPr>
            <b/>
            <sz val="9"/>
            <rFont val="Tahoma"/>
            <family val="0"/>
          </rPr>
          <t>Katrina Franklin:</t>
        </r>
        <r>
          <rPr>
            <sz val="9"/>
            <rFont val="Tahoma"/>
            <family val="0"/>
          </rPr>
          <t xml:space="preserve">
includes $150 stipend to Lily for last week worked; assume non-recurring
</t>
        </r>
      </text>
    </comment>
    <comment ref="L52" authorId="1">
      <text>
        <r>
          <rPr>
            <b/>
            <sz val="8"/>
            <rFont val="Tahoma"/>
            <family val="0"/>
          </rPr>
          <t>Richard Vazquez:</t>
        </r>
        <r>
          <rPr>
            <sz val="8"/>
            <rFont val="Tahoma"/>
            <family val="0"/>
          </rPr>
          <t xml:space="preserve">
Used to be daniela.  relcassed to 2400</t>
        </r>
      </text>
    </comment>
    <comment ref="M52" authorId="1">
      <text>
        <r>
          <rPr>
            <b/>
            <sz val="8"/>
            <rFont val="Tahoma"/>
            <family val="0"/>
          </rPr>
          <t>Richard Vazquez:</t>
        </r>
        <r>
          <rPr>
            <sz val="8"/>
            <rFont val="Tahoma"/>
            <family val="0"/>
          </rPr>
          <t xml:space="preserve">
Used to be daniela.  relcassed to 2400</t>
        </r>
      </text>
    </comment>
    <comment ref="N52" authorId="1">
      <text>
        <r>
          <rPr>
            <b/>
            <sz val="8"/>
            <rFont val="Tahoma"/>
            <family val="0"/>
          </rPr>
          <t>Richard Vazquez:</t>
        </r>
        <r>
          <rPr>
            <sz val="8"/>
            <rFont val="Tahoma"/>
            <family val="0"/>
          </rPr>
          <t xml:space="preserve">
Used to be daniela.  relcassed to 2400</t>
        </r>
      </text>
    </comment>
    <comment ref="L58" authorId="1">
      <text>
        <r>
          <rPr>
            <b/>
            <sz val="8"/>
            <rFont val="Tahoma"/>
            <family val="0"/>
          </rPr>
          <t>Richard Vazquez:</t>
        </r>
        <r>
          <rPr>
            <sz val="8"/>
            <rFont val="Tahoma"/>
            <family val="0"/>
          </rPr>
          <t xml:space="preserve">
includes daniela reclass</t>
        </r>
      </text>
    </comment>
    <comment ref="M58" authorId="1">
      <text>
        <r>
          <rPr>
            <b/>
            <sz val="8"/>
            <rFont val="Tahoma"/>
            <family val="0"/>
          </rPr>
          <t>Richard Vazquez:</t>
        </r>
        <r>
          <rPr>
            <sz val="8"/>
            <rFont val="Tahoma"/>
            <family val="0"/>
          </rPr>
          <t xml:space="preserve">
includes daniela reclass</t>
        </r>
      </text>
    </comment>
    <comment ref="N58" authorId="1">
      <text>
        <r>
          <rPr>
            <b/>
            <sz val="8"/>
            <rFont val="Tahoma"/>
            <family val="0"/>
          </rPr>
          <t>Richard Vazquez:</t>
        </r>
        <r>
          <rPr>
            <sz val="8"/>
            <rFont val="Tahoma"/>
            <family val="0"/>
          </rPr>
          <t xml:space="preserve">
includes daniela reclass</t>
        </r>
      </text>
    </comment>
    <comment ref="O58" authorId="4">
      <text>
        <r>
          <rPr>
            <b/>
            <sz val="8"/>
            <rFont val="Tahoma"/>
            <family val="0"/>
          </rPr>
          <t>KFranklin:</t>
        </r>
        <r>
          <rPr>
            <sz val="8"/>
            <rFont val="Tahoma"/>
            <family val="0"/>
          </rPr>
          <t xml:space="preserve">
Daniela terminated as of 1/12/11. Assuming temp staff will be paid $260 per week after 1/14/11 payroll
</t>
        </r>
      </text>
    </comment>
    <comment ref="O60" authorId="4">
      <text>
        <r>
          <rPr>
            <b/>
            <sz val="8"/>
            <rFont val="Tahoma"/>
            <family val="0"/>
          </rPr>
          <t>KFranklin:</t>
        </r>
        <r>
          <rPr>
            <sz val="8"/>
            <rFont val="Tahoma"/>
            <family val="0"/>
          </rPr>
          <t xml:space="preserve">
Lily on leave for first half of January. 
</t>
        </r>
      </text>
    </comment>
    <comment ref="Q60" authorId="2">
      <text>
        <r>
          <rPr>
            <b/>
            <sz val="9"/>
            <rFont val="Tahoma"/>
            <family val="0"/>
          </rPr>
          <t>Katrina Franklin:</t>
        </r>
        <r>
          <rPr>
            <sz val="9"/>
            <rFont val="Tahoma"/>
            <family val="0"/>
          </rPr>
          <t xml:space="preserve">
Lily on temporary leave $1.2k is amount paid on 3/15 payroll; assume salary allocated to temporary clerical consultant (object code 5850 until) further notice</t>
        </r>
      </text>
    </comment>
    <comment ref="R60" authorId="2">
      <text>
        <r>
          <rPr>
            <b/>
            <sz val="9"/>
            <rFont val="Tahoma"/>
            <family val="0"/>
          </rPr>
          <t>Katrina Franklin:</t>
        </r>
        <r>
          <rPr>
            <sz val="9"/>
            <rFont val="Tahoma"/>
            <family val="0"/>
          </rPr>
          <t xml:space="preserve">
includes last week pay to Lily; assume non-recurring for remainder of school year
</t>
        </r>
      </text>
    </comment>
    <comment ref="T60" authorId="2">
      <text>
        <r>
          <rPr>
            <b/>
            <sz val="9"/>
            <rFont val="Tahoma"/>
            <family val="0"/>
          </rPr>
          <t>Katrina Franklin:</t>
        </r>
        <r>
          <rPr>
            <sz val="9"/>
            <rFont val="Tahoma"/>
            <family val="0"/>
          </rPr>
          <t xml:space="preserve">
assume pay to new hire Angelica Sammons @20 per hour for 29 hours per week for remaining four weeks of June </t>
        </r>
      </text>
    </comment>
    <comment ref="AB60" authorId="1">
      <text>
        <r>
          <rPr>
            <b/>
            <sz val="8"/>
            <rFont val="Tahoma"/>
            <family val="0"/>
          </rPr>
          <t>Richard Vazquez:</t>
        </r>
        <r>
          <rPr>
            <sz val="8"/>
            <rFont val="Tahoma"/>
            <family val="0"/>
          </rPr>
          <t xml:space="preserve">
Removed Family Support Specialist (had double-counted)</t>
        </r>
      </text>
    </comment>
    <comment ref="Q61" authorId="2">
      <text>
        <r>
          <rPr>
            <b/>
            <sz val="9"/>
            <rFont val="Tahoma"/>
            <family val="0"/>
          </rPr>
          <t>Katrina Franklin:</t>
        </r>
        <r>
          <rPr>
            <sz val="9"/>
            <rFont val="Tahoma"/>
            <family val="0"/>
          </rPr>
          <t xml:space="preserve">
salaries for the period July - March for Mckenzie Schneider and Cynthia Romo were reclassed from 1110 to 2900 to remain consistent with the budget.</t>
        </r>
      </text>
    </comment>
    <comment ref="R61" authorId="2">
      <text>
        <r>
          <rPr>
            <b/>
            <sz val="9"/>
            <rFont val="Tahoma"/>
            <family val="0"/>
          </rPr>
          <t>Katrina Franklin:</t>
        </r>
        <r>
          <rPr>
            <sz val="9"/>
            <rFont val="Tahoma"/>
            <family val="0"/>
          </rPr>
          <t xml:space="preserve">
based on actual amount for 4/15 payroll run of $2,327.50. Assume will be approx the same amount on the 4/31 payroll run</t>
        </r>
      </text>
    </comment>
    <comment ref="AB61" authorId="1">
      <text>
        <r>
          <rPr>
            <b/>
            <sz val="8"/>
            <rFont val="Tahoma"/>
            <family val="0"/>
          </rPr>
          <t>Richard Vazquez:</t>
        </r>
        <r>
          <rPr>
            <sz val="8"/>
            <rFont val="Tahoma"/>
            <family val="0"/>
          </rPr>
          <t xml:space="preserve">
Reduced Art, Music &amp; PE salaries (moved PE to "instructional consultant")</t>
        </r>
      </text>
    </comment>
    <comment ref="J68" authorId="1">
      <text>
        <r>
          <rPr>
            <b/>
            <sz val="8"/>
            <rFont val="Tahoma"/>
            <family val="0"/>
          </rPr>
          <t>Richard Vazquez:</t>
        </r>
        <r>
          <rPr>
            <sz val="8"/>
            <rFont val="Tahoma"/>
            <family val="0"/>
          </rPr>
          <t xml:space="preserve">
July + Aug</t>
        </r>
      </text>
    </comment>
    <comment ref="L68" authorId="1">
      <text>
        <r>
          <rPr>
            <b/>
            <sz val="8"/>
            <rFont val="Tahoma"/>
            <family val="0"/>
          </rPr>
          <t>Richard Vazquez:</t>
        </r>
        <r>
          <rPr>
            <sz val="8"/>
            <rFont val="Tahoma"/>
            <family val="0"/>
          </rPr>
          <t xml:space="preserve">
Sept, Oct, Nov</t>
        </r>
      </text>
    </comment>
    <comment ref="M68" authorId="1">
      <text>
        <r>
          <rPr>
            <b/>
            <sz val="8"/>
            <rFont val="Tahoma"/>
            <family val="0"/>
          </rPr>
          <t>Richard Vazquez:</t>
        </r>
        <r>
          <rPr>
            <sz val="8"/>
            <rFont val="Tahoma"/>
            <family val="0"/>
          </rPr>
          <t xml:space="preserve">
Dec</t>
        </r>
      </text>
    </comment>
    <comment ref="N68" authorId="1">
      <text>
        <r>
          <rPr>
            <b/>
            <sz val="8"/>
            <rFont val="Tahoma"/>
            <family val="0"/>
          </rPr>
          <t>Richard Vazquez:</t>
        </r>
        <r>
          <rPr>
            <sz val="8"/>
            <rFont val="Tahoma"/>
            <family val="0"/>
          </rPr>
          <t xml:space="preserve">
Jan</t>
        </r>
      </text>
    </comment>
    <comment ref="O68" authorId="2">
      <text>
        <r>
          <rPr>
            <b/>
            <sz val="9"/>
            <rFont val="Tahoma"/>
            <family val="0"/>
          </rPr>
          <t>Katrina Franklin:</t>
        </r>
        <r>
          <rPr>
            <sz val="9"/>
            <rFont val="Tahoma"/>
            <family val="0"/>
          </rPr>
          <t xml:space="preserve">
February</t>
        </r>
      </text>
    </comment>
    <comment ref="P68" authorId="2">
      <text>
        <r>
          <rPr>
            <b/>
            <sz val="9"/>
            <rFont val="Tahoma"/>
            <family val="0"/>
          </rPr>
          <t>Katrina Franklin:</t>
        </r>
        <r>
          <rPr>
            <sz val="9"/>
            <rFont val="Tahoma"/>
            <family val="0"/>
          </rPr>
          <t xml:space="preserve">
march 
</t>
        </r>
      </text>
    </comment>
    <comment ref="Q68" authorId="2">
      <text>
        <r>
          <rPr>
            <b/>
            <sz val="9"/>
            <rFont val="Tahoma"/>
            <family val="0"/>
          </rPr>
          <t>Katrina Franklin:</t>
        </r>
        <r>
          <rPr>
            <sz val="9"/>
            <rFont val="Tahoma"/>
            <family val="0"/>
          </rPr>
          <t xml:space="preserve">
April</t>
        </r>
      </text>
    </comment>
    <comment ref="R68" authorId="2">
      <text>
        <r>
          <rPr>
            <b/>
            <sz val="9"/>
            <rFont val="Tahoma"/>
            <family val="0"/>
          </rPr>
          <t>Katrina Franklin:</t>
        </r>
        <r>
          <rPr>
            <sz val="9"/>
            <rFont val="Tahoma"/>
            <family val="0"/>
          </rPr>
          <t xml:space="preserve">
May
</t>
        </r>
      </text>
    </comment>
    <comment ref="S68" authorId="2">
      <text>
        <r>
          <rPr>
            <b/>
            <sz val="9"/>
            <rFont val="Tahoma"/>
            <family val="0"/>
          </rPr>
          <t>Katrina Franklin:</t>
        </r>
        <r>
          <rPr>
            <sz val="9"/>
            <rFont val="Tahoma"/>
            <family val="0"/>
          </rPr>
          <t xml:space="preserve">
employee contribution</t>
        </r>
      </text>
    </comment>
    <comment ref="T68" authorId="2">
      <text>
        <r>
          <rPr>
            <b/>
            <sz val="9"/>
            <rFont val="Tahoma"/>
            <family val="0"/>
          </rPr>
          <t>Katrina Franklin:</t>
        </r>
        <r>
          <rPr>
            <sz val="9"/>
            <rFont val="Tahoma"/>
            <family val="0"/>
          </rPr>
          <t xml:space="preserve">
June
</t>
        </r>
      </text>
    </comment>
    <comment ref="AB68" authorId="1">
      <text>
        <r>
          <rPr>
            <b/>
            <sz val="8"/>
            <rFont val="Tahoma"/>
            <family val="0"/>
          </rPr>
          <t>Richard Vazquez:</t>
        </r>
        <r>
          <rPr>
            <sz val="8"/>
            <rFont val="Tahoma"/>
            <family val="0"/>
          </rPr>
          <t xml:space="preserve">
Accurately reflected number of employees recvng benefits and those opting out</t>
        </r>
      </text>
    </comment>
    <comment ref="I70" authorId="2">
      <text>
        <r>
          <rPr>
            <b/>
            <sz val="9"/>
            <rFont val="Tahoma"/>
            <family val="0"/>
          </rPr>
          <t>Katrina Franklin:</t>
        </r>
        <r>
          <rPr>
            <sz val="9"/>
            <rFont val="Tahoma"/>
            <family val="0"/>
          </rPr>
          <t xml:space="preserve">
25% deposit and 3 months payment</t>
        </r>
      </text>
    </comment>
    <comment ref="J70" authorId="2">
      <text>
        <r>
          <rPr>
            <b/>
            <sz val="9"/>
            <rFont val="Tahoma"/>
            <family val="0"/>
          </rPr>
          <t>Katrina Franklin:</t>
        </r>
        <r>
          <rPr>
            <sz val="9"/>
            <rFont val="Tahoma"/>
            <family val="0"/>
          </rPr>
          <t xml:space="preserve">
August and September</t>
        </r>
      </text>
    </comment>
    <comment ref="L70" authorId="2">
      <text>
        <r>
          <rPr>
            <b/>
            <sz val="9"/>
            <rFont val="Tahoma"/>
            <family val="0"/>
          </rPr>
          <t>Katrina Franklin:</t>
        </r>
        <r>
          <rPr>
            <sz val="9"/>
            <rFont val="Tahoma"/>
            <family val="0"/>
          </rPr>
          <t xml:space="preserve">
October</t>
        </r>
      </text>
    </comment>
    <comment ref="M70" authorId="2">
      <text>
        <r>
          <rPr>
            <b/>
            <sz val="9"/>
            <rFont val="Tahoma"/>
            <family val="0"/>
          </rPr>
          <t>Katrina Franklin:</t>
        </r>
        <r>
          <rPr>
            <sz val="9"/>
            <rFont val="Tahoma"/>
            <family val="0"/>
          </rPr>
          <t xml:space="preserve">
November</t>
        </r>
      </text>
    </comment>
    <comment ref="P70" authorId="2">
      <text>
        <r>
          <rPr>
            <b/>
            <sz val="9"/>
            <rFont val="Tahoma"/>
            <family val="0"/>
          </rPr>
          <t>Katrina Franklin:</t>
        </r>
        <r>
          <rPr>
            <sz val="9"/>
            <rFont val="Tahoma"/>
            <family val="0"/>
          </rPr>
          <t xml:space="preserve">
Dec, Jan, &amp; Feb
</t>
        </r>
      </text>
    </comment>
    <comment ref="Q70" authorId="2">
      <text>
        <r>
          <rPr>
            <b/>
            <sz val="9"/>
            <rFont val="Tahoma"/>
            <family val="0"/>
          </rPr>
          <t>Katrina Franklin:</t>
        </r>
        <r>
          <rPr>
            <sz val="9"/>
            <rFont val="Tahoma"/>
            <family val="0"/>
          </rPr>
          <t xml:space="preserve">
March</t>
        </r>
      </text>
    </comment>
    <comment ref="R70" authorId="2">
      <text>
        <r>
          <rPr>
            <b/>
            <sz val="9"/>
            <rFont val="Tahoma"/>
            <family val="0"/>
          </rPr>
          <t>Katrina Franklin:</t>
        </r>
        <r>
          <rPr>
            <sz val="9"/>
            <rFont val="Tahoma"/>
            <family val="0"/>
          </rPr>
          <t xml:space="preserve">
April</t>
        </r>
      </text>
    </comment>
    <comment ref="L82" authorId="1">
      <text>
        <r>
          <rPr>
            <b/>
            <sz val="8"/>
            <rFont val="Tahoma"/>
            <family val="0"/>
          </rPr>
          <t>Richard Vazquez:</t>
        </r>
        <r>
          <rPr>
            <sz val="8"/>
            <rFont val="Tahoma"/>
            <family val="0"/>
          </rPr>
          <t xml:space="preserve">
Sept</t>
        </r>
      </text>
    </comment>
    <comment ref="M82" authorId="1">
      <text>
        <r>
          <rPr>
            <b/>
            <sz val="8"/>
            <rFont val="Tahoma"/>
            <family val="0"/>
          </rPr>
          <t>Richard Vazquez:</t>
        </r>
        <r>
          <rPr>
            <sz val="8"/>
            <rFont val="Tahoma"/>
            <family val="0"/>
          </rPr>
          <t xml:space="preserve">
Oct</t>
        </r>
      </text>
    </comment>
    <comment ref="N82" authorId="1">
      <text>
        <r>
          <rPr>
            <b/>
            <sz val="8"/>
            <rFont val="Tahoma"/>
            <family val="0"/>
          </rPr>
          <t>Richard Vazquez:</t>
        </r>
        <r>
          <rPr>
            <sz val="8"/>
            <rFont val="Tahoma"/>
            <family val="0"/>
          </rPr>
          <t xml:space="preserve">
Nov</t>
        </r>
      </text>
    </comment>
    <comment ref="O82" authorId="2">
      <text>
        <r>
          <rPr>
            <b/>
            <sz val="9"/>
            <rFont val="Tahoma"/>
            <family val="0"/>
          </rPr>
          <t>Katrina Franklin:</t>
        </r>
        <r>
          <rPr>
            <sz val="9"/>
            <rFont val="Tahoma"/>
            <family val="0"/>
          </rPr>
          <t xml:space="preserve">
November (remaining balance) and December</t>
        </r>
      </text>
    </comment>
    <comment ref="P82" authorId="2">
      <text>
        <r>
          <rPr>
            <b/>
            <sz val="9"/>
            <rFont val="Tahoma"/>
            <family val="0"/>
          </rPr>
          <t>Katrina Franklin:</t>
        </r>
        <r>
          <rPr>
            <sz val="9"/>
            <rFont val="Tahoma"/>
            <family val="0"/>
          </rPr>
          <t xml:space="preserve">
January </t>
        </r>
      </text>
    </comment>
    <comment ref="Q82" authorId="2">
      <text>
        <r>
          <rPr>
            <b/>
            <sz val="9"/>
            <rFont val="Tahoma"/>
            <family val="0"/>
          </rPr>
          <t>Katrina Franklin:</t>
        </r>
        <r>
          <rPr>
            <sz val="9"/>
            <rFont val="Tahoma"/>
            <family val="0"/>
          </rPr>
          <t xml:space="preserve">
February</t>
        </r>
      </text>
    </comment>
    <comment ref="R82" authorId="2">
      <text>
        <r>
          <rPr>
            <b/>
            <sz val="9"/>
            <rFont val="Tahoma"/>
            <family val="0"/>
          </rPr>
          <t>Katrina Franklin:</t>
        </r>
        <r>
          <rPr>
            <sz val="9"/>
            <rFont val="Tahoma"/>
            <family val="0"/>
          </rPr>
          <t xml:space="preserve">
March</t>
        </r>
      </text>
    </comment>
    <comment ref="S82" authorId="2">
      <text>
        <r>
          <rPr>
            <b/>
            <sz val="9"/>
            <rFont val="Tahoma"/>
            <family val="0"/>
          </rPr>
          <t>Katrina Franklin:</t>
        </r>
        <r>
          <rPr>
            <sz val="9"/>
            <rFont val="Tahoma"/>
            <family val="0"/>
          </rPr>
          <t xml:space="preserve">
April
</t>
        </r>
      </text>
    </comment>
    <comment ref="L87" authorId="1">
      <text>
        <r>
          <rPr>
            <b/>
            <sz val="8"/>
            <rFont val="Tahoma"/>
            <family val="0"/>
          </rPr>
          <t>Richard Vazquez:</t>
        </r>
        <r>
          <rPr>
            <sz val="8"/>
            <rFont val="Tahoma"/>
            <family val="0"/>
          </rPr>
          <t xml:space="preserve">
reclass to non-instrctional consultant (prof development)</t>
        </r>
      </text>
    </comment>
    <comment ref="M87" authorId="1">
      <text>
        <r>
          <rPr>
            <b/>
            <sz val="8"/>
            <rFont val="Tahoma"/>
            <family val="0"/>
          </rPr>
          <t>Richard Vazquez:</t>
        </r>
        <r>
          <rPr>
            <sz val="8"/>
            <rFont val="Tahoma"/>
            <family val="0"/>
          </rPr>
          <t xml:space="preserve">
reclass to non-instrctional consultant (prof development)</t>
        </r>
      </text>
    </comment>
    <comment ref="N87" authorId="1">
      <text>
        <r>
          <rPr>
            <b/>
            <sz val="8"/>
            <rFont val="Tahoma"/>
            <family val="0"/>
          </rPr>
          <t>Richard Vazquez:</t>
        </r>
        <r>
          <rPr>
            <sz val="8"/>
            <rFont val="Tahoma"/>
            <family val="0"/>
          </rPr>
          <t xml:space="preserve">
reclass to non-instrctional consultant (prof development)</t>
        </r>
      </text>
    </comment>
    <comment ref="P87" authorId="2">
      <text>
        <r>
          <rPr>
            <b/>
            <sz val="9"/>
            <rFont val="Tahoma"/>
            <family val="0"/>
          </rPr>
          <t>Katrina Franklin:</t>
        </r>
        <r>
          <rPr>
            <sz val="9"/>
            <rFont val="Tahoma"/>
            <family val="0"/>
          </rPr>
          <t xml:space="preserve">
CCSA and UC regents conference</t>
        </r>
      </text>
    </comment>
    <comment ref="Q87" authorId="2">
      <text>
        <r>
          <rPr>
            <b/>
            <sz val="9"/>
            <rFont val="Tahoma"/>
            <family val="0"/>
          </rPr>
          <t>Katrina Franklin:</t>
        </r>
        <r>
          <rPr>
            <sz val="9"/>
            <rFont val="Tahoma"/>
            <family val="0"/>
          </rPr>
          <t xml:space="preserve">
CCSA Conference Expenses
</t>
        </r>
      </text>
    </comment>
    <comment ref="Q88" authorId="2">
      <text>
        <r>
          <rPr>
            <b/>
            <sz val="9"/>
            <rFont val="Tahoma"/>
            <family val="0"/>
          </rPr>
          <t>Katrina Franklin:</t>
        </r>
        <r>
          <rPr>
            <sz val="9"/>
            <rFont val="Tahoma"/>
            <family val="0"/>
          </rPr>
          <t xml:space="preserve">
SPIS Software Fees and Installation
</t>
        </r>
      </text>
    </comment>
    <comment ref="I89" authorId="2">
      <text>
        <r>
          <rPr>
            <b/>
            <sz val="9"/>
            <rFont val="Tahoma"/>
            <family val="0"/>
          </rPr>
          <t>Katrina Franklin:</t>
        </r>
        <r>
          <rPr>
            <sz val="9"/>
            <rFont val="Tahoma"/>
            <family val="0"/>
          </rPr>
          <t xml:space="preserve">
25% deposit and 3 months payment</t>
        </r>
      </text>
    </comment>
    <comment ref="J89" authorId="2">
      <text>
        <r>
          <rPr>
            <b/>
            <sz val="9"/>
            <rFont val="Tahoma"/>
            <family val="0"/>
          </rPr>
          <t>Katrina Franklin:</t>
        </r>
        <r>
          <rPr>
            <sz val="9"/>
            <rFont val="Tahoma"/>
            <family val="0"/>
          </rPr>
          <t xml:space="preserve">
August and September</t>
        </r>
      </text>
    </comment>
    <comment ref="L89" authorId="2">
      <text>
        <r>
          <rPr>
            <b/>
            <sz val="9"/>
            <rFont val="Tahoma"/>
            <family val="0"/>
          </rPr>
          <t>Katrina Franklin:</t>
        </r>
        <r>
          <rPr>
            <sz val="9"/>
            <rFont val="Tahoma"/>
            <family val="0"/>
          </rPr>
          <t xml:space="preserve">
October</t>
        </r>
      </text>
    </comment>
    <comment ref="M89" authorId="2">
      <text>
        <r>
          <rPr>
            <b/>
            <sz val="9"/>
            <rFont val="Tahoma"/>
            <family val="0"/>
          </rPr>
          <t>Katrina Franklin:</t>
        </r>
        <r>
          <rPr>
            <sz val="9"/>
            <rFont val="Tahoma"/>
            <family val="0"/>
          </rPr>
          <t xml:space="preserve">
November</t>
        </r>
      </text>
    </comment>
    <comment ref="P89" authorId="2">
      <text>
        <r>
          <rPr>
            <b/>
            <sz val="9"/>
            <rFont val="Tahoma"/>
            <family val="0"/>
          </rPr>
          <t>Katrina Franklin:</t>
        </r>
        <r>
          <rPr>
            <sz val="9"/>
            <rFont val="Tahoma"/>
            <family val="0"/>
          </rPr>
          <t xml:space="preserve">
Dec, Jan, &amp; Feb
</t>
        </r>
      </text>
    </comment>
    <comment ref="Q89" authorId="2">
      <text>
        <r>
          <rPr>
            <b/>
            <sz val="9"/>
            <rFont val="Tahoma"/>
            <family val="0"/>
          </rPr>
          <t>Katrina Franklin:</t>
        </r>
        <r>
          <rPr>
            <sz val="9"/>
            <rFont val="Tahoma"/>
            <family val="0"/>
          </rPr>
          <t xml:space="preserve">
March</t>
        </r>
      </text>
    </comment>
    <comment ref="R89" authorId="2">
      <text>
        <r>
          <rPr>
            <b/>
            <sz val="9"/>
            <rFont val="Tahoma"/>
            <family val="0"/>
          </rPr>
          <t>Katrina Franklin:</t>
        </r>
        <r>
          <rPr>
            <sz val="9"/>
            <rFont val="Tahoma"/>
            <family val="0"/>
          </rPr>
          <t xml:space="preserve">
April</t>
        </r>
      </text>
    </comment>
    <comment ref="K96" authorId="1">
      <text>
        <r>
          <rPr>
            <b/>
            <sz val="8"/>
            <rFont val="Tahoma"/>
            <family val="0"/>
          </rPr>
          <t>Richard Vazquez:</t>
        </r>
        <r>
          <rPr>
            <sz val="8"/>
            <rFont val="Tahoma"/>
            <family val="0"/>
          </rPr>
          <t xml:space="preserve">
july - oct</t>
        </r>
      </text>
    </comment>
    <comment ref="L96" authorId="1">
      <text>
        <r>
          <rPr>
            <b/>
            <sz val="8"/>
            <rFont val="Tahoma"/>
            <family val="0"/>
          </rPr>
          <t>Richard Vazquez:</t>
        </r>
        <r>
          <rPr>
            <sz val="8"/>
            <rFont val="Tahoma"/>
            <family val="0"/>
          </rPr>
          <t xml:space="preserve">
nov</t>
        </r>
      </text>
    </comment>
    <comment ref="M96" authorId="1">
      <text>
        <r>
          <rPr>
            <b/>
            <sz val="8"/>
            <rFont val="Tahoma"/>
            <family val="0"/>
          </rPr>
          <t>Richard Vazquez:</t>
        </r>
        <r>
          <rPr>
            <sz val="8"/>
            <rFont val="Tahoma"/>
            <family val="0"/>
          </rPr>
          <t xml:space="preserve">
dec</t>
        </r>
      </text>
    </comment>
    <comment ref="N96" authorId="1">
      <text>
        <r>
          <rPr>
            <b/>
            <sz val="8"/>
            <rFont val="Tahoma"/>
            <family val="0"/>
          </rPr>
          <t>Richard Vazquez:</t>
        </r>
        <r>
          <rPr>
            <sz val="8"/>
            <rFont val="Tahoma"/>
            <family val="0"/>
          </rPr>
          <t xml:space="preserve">
jan</t>
        </r>
      </text>
    </comment>
    <comment ref="O96" authorId="1">
      <text>
        <r>
          <rPr>
            <b/>
            <sz val="8"/>
            <rFont val="Tahoma"/>
            <family val="0"/>
          </rPr>
          <t>Richard Vazquez:</t>
        </r>
        <r>
          <rPr>
            <sz val="8"/>
            <rFont val="Tahoma"/>
            <family val="0"/>
          </rPr>
          <t xml:space="preserve">
feb</t>
        </r>
      </text>
    </comment>
    <comment ref="P96" authorId="2">
      <text>
        <r>
          <rPr>
            <b/>
            <sz val="9"/>
            <rFont val="Tahoma"/>
            <family val="0"/>
          </rPr>
          <t>Katrina Franklin:</t>
        </r>
        <r>
          <rPr>
            <sz val="9"/>
            <rFont val="Tahoma"/>
            <family val="0"/>
          </rPr>
          <t xml:space="preserve">
March
</t>
        </r>
      </text>
    </comment>
    <comment ref="Q96" authorId="2">
      <text>
        <r>
          <rPr>
            <b/>
            <sz val="9"/>
            <rFont val="Tahoma"/>
            <family val="0"/>
          </rPr>
          <t>Katrina Franklin:</t>
        </r>
        <r>
          <rPr>
            <sz val="9"/>
            <rFont val="Tahoma"/>
            <family val="0"/>
          </rPr>
          <t xml:space="preserve">
April</t>
        </r>
      </text>
    </comment>
    <comment ref="R96" authorId="2">
      <text>
        <r>
          <rPr>
            <b/>
            <sz val="9"/>
            <rFont val="Tahoma"/>
            <family val="0"/>
          </rPr>
          <t>Katrina Franklin:</t>
        </r>
        <r>
          <rPr>
            <sz val="9"/>
            <rFont val="Tahoma"/>
            <family val="0"/>
          </rPr>
          <t xml:space="preserve">
May</t>
        </r>
      </text>
    </comment>
    <comment ref="S96" authorId="2">
      <text>
        <r>
          <rPr>
            <b/>
            <sz val="9"/>
            <rFont val="Tahoma"/>
            <family val="0"/>
          </rPr>
          <t>Katrina Franklin:</t>
        </r>
        <r>
          <rPr>
            <sz val="9"/>
            <rFont val="Tahoma"/>
            <family val="0"/>
          </rPr>
          <t xml:space="preserve">
June
</t>
        </r>
      </text>
    </comment>
    <comment ref="AB96" authorId="1">
      <text>
        <r>
          <rPr>
            <b/>
            <sz val="8"/>
            <rFont val="Tahoma"/>
            <family val="0"/>
          </rPr>
          <t>Richard Vazquez:</t>
        </r>
        <r>
          <rPr>
            <sz val="8"/>
            <rFont val="Tahoma"/>
            <family val="0"/>
          </rPr>
          <t xml:space="preserve">
Based on actaul contract from the district</t>
        </r>
      </text>
    </comment>
    <comment ref="R99" authorId="2">
      <text>
        <r>
          <rPr>
            <b/>
            <sz val="9"/>
            <rFont val="Tahoma"/>
            <family val="0"/>
          </rPr>
          <t>Katrina Franklin:</t>
        </r>
        <r>
          <rPr>
            <sz val="9"/>
            <rFont val="Tahoma"/>
            <family val="0"/>
          </rPr>
          <t xml:space="preserve">
assuming transportation cost @ 1 field trip per month 
</t>
        </r>
      </text>
    </comment>
    <comment ref="S99" authorId="2">
      <text>
        <r>
          <rPr>
            <b/>
            <sz val="9"/>
            <rFont val="Tahoma"/>
            <family val="0"/>
          </rPr>
          <t>Katrina Franklin:</t>
        </r>
        <r>
          <rPr>
            <sz val="9"/>
            <rFont val="Tahoma"/>
            <family val="0"/>
          </rPr>
          <t xml:space="preserve">
based on actuals processed for May 2 fieldtrips at $340 each</t>
        </r>
      </text>
    </comment>
    <comment ref="T99" authorId="2">
      <text>
        <r>
          <rPr>
            <b/>
            <sz val="9"/>
            <rFont val="Tahoma"/>
            <family val="0"/>
          </rPr>
          <t>Katrina Franklin:</t>
        </r>
        <r>
          <rPr>
            <sz val="9"/>
            <rFont val="Tahoma"/>
            <family val="0"/>
          </rPr>
          <t xml:space="preserve">
assuming transportation cost @ 1 field trip per month 
</t>
        </r>
      </text>
    </comment>
    <comment ref="R101" authorId="2">
      <text>
        <r>
          <rPr>
            <b/>
            <sz val="9"/>
            <rFont val="Tahoma"/>
            <family val="0"/>
          </rPr>
          <t>Katrina Franklin:</t>
        </r>
        <r>
          <rPr>
            <sz val="9"/>
            <rFont val="Tahoma"/>
            <family val="0"/>
          </rPr>
          <t xml:space="preserve">
assuming increase in recruitment costs based on school enrollment expansion
</t>
        </r>
      </text>
    </comment>
    <comment ref="L102" authorId="1">
      <text>
        <r>
          <rPr>
            <b/>
            <sz val="8"/>
            <rFont val="Tahoma"/>
            <family val="0"/>
          </rPr>
          <t>Richard Vazquez:</t>
        </r>
        <r>
          <rPr>
            <sz val="8"/>
            <rFont val="Tahoma"/>
            <family val="0"/>
          </rPr>
          <t xml:space="preserve">
incl reclass from travel &amp; conf 5200 for prof development</t>
        </r>
      </text>
    </comment>
    <comment ref="M102" authorId="1">
      <text>
        <r>
          <rPr>
            <b/>
            <sz val="8"/>
            <rFont val="Tahoma"/>
            <family val="0"/>
          </rPr>
          <t>Richard Vazquez:</t>
        </r>
        <r>
          <rPr>
            <sz val="8"/>
            <rFont val="Tahoma"/>
            <family val="0"/>
          </rPr>
          <t xml:space="preserve">
incl reclass from travel &amp; conf 5200 for prof development</t>
        </r>
      </text>
    </comment>
    <comment ref="N102" authorId="1">
      <text>
        <r>
          <rPr>
            <b/>
            <sz val="8"/>
            <rFont val="Tahoma"/>
            <family val="0"/>
          </rPr>
          <t>Richard Vazquez:</t>
        </r>
        <r>
          <rPr>
            <sz val="8"/>
            <rFont val="Tahoma"/>
            <family val="0"/>
          </rPr>
          <t xml:space="preserve">
incl reclass from travel &amp; conf 5200 for prof development</t>
        </r>
      </text>
    </comment>
    <comment ref="S102" authorId="2">
      <text>
        <r>
          <rPr>
            <b/>
            <sz val="9"/>
            <rFont val="Tahoma"/>
            <family val="0"/>
          </rPr>
          <t>Katrina Franklin:</t>
        </r>
        <r>
          <rPr>
            <sz val="9"/>
            <rFont val="Tahoma"/>
            <family val="0"/>
          </rPr>
          <t xml:space="preserve">
includes adjustment for temporary clerical staff consultant replacing salaried clerical staff employee</t>
        </r>
      </text>
    </comment>
    <comment ref="T102" authorId="2">
      <text>
        <r>
          <rPr>
            <b/>
            <sz val="9"/>
            <rFont val="Tahoma"/>
            <family val="0"/>
          </rPr>
          <t>Katrina Franklin:</t>
        </r>
        <r>
          <rPr>
            <sz val="9"/>
            <rFont val="Tahoma"/>
            <family val="0"/>
          </rPr>
          <t xml:space="preserve">
includes adjustment for temporary clerical staff consultant replacing salaried clerical staff employee</t>
        </r>
      </text>
    </comment>
    <comment ref="U102" authorId="3">
      <text>
        <r>
          <rPr>
            <b/>
            <sz val="8"/>
            <rFont val="Tahoma"/>
            <family val="0"/>
          </rPr>
          <t>kfranklin:</t>
        </r>
        <r>
          <rPr>
            <sz val="8"/>
            <rFont val="Tahoma"/>
            <family val="0"/>
          </rPr>
          <t xml:space="preserve">
includes $1635 for LACOE expense reimbursement and $70 for STRS reporting</t>
        </r>
      </text>
    </comment>
    <comment ref="Q103" authorId="2">
      <text>
        <r>
          <rPr>
            <b/>
            <sz val="9"/>
            <rFont val="Tahoma"/>
            <family val="0"/>
          </rPr>
          <t>Katrina Franklin:</t>
        </r>
        <r>
          <rPr>
            <sz val="9"/>
            <rFont val="Tahoma"/>
            <family val="0"/>
          </rPr>
          <t xml:space="preserve">
includes Jan &amp; Feb pymts for SpEd Services in the amount of $10.7k and Feb and March pymts for Phys. Ed Services in the amount of $5k</t>
        </r>
      </text>
    </comment>
    <comment ref="S103" authorId="2">
      <text>
        <r>
          <rPr>
            <b/>
            <sz val="9"/>
            <rFont val="Tahoma"/>
            <family val="0"/>
          </rPr>
          <t>Katrina Franklin:</t>
        </r>
        <r>
          <rPr>
            <sz val="9"/>
            <rFont val="Tahoma"/>
            <family val="0"/>
          </rPr>
          <t xml:space="preserve">
assume April &amp; May payment</t>
        </r>
      </text>
    </comment>
    <comment ref="AB103" authorId="1">
      <text>
        <r>
          <rPr>
            <b/>
            <sz val="8"/>
            <rFont val="Tahoma"/>
            <family val="0"/>
          </rPr>
          <t>Richard Vazquez:</t>
        </r>
        <r>
          <rPr>
            <sz val="8"/>
            <rFont val="Tahoma"/>
            <family val="0"/>
          </rPr>
          <t xml:space="preserve">
Added $10k addtl SpEd + $10k other</t>
        </r>
      </text>
    </comment>
    <comment ref="K104" authorId="1">
      <text>
        <r>
          <rPr>
            <b/>
            <sz val="8"/>
            <rFont val="Tahoma"/>
            <family val="0"/>
          </rPr>
          <t>Richard Vazquez:</t>
        </r>
        <r>
          <rPr>
            <sz val="8"/>
            <rFont val="Tahoma"/>
            <family val="0"/>
          </rPr>
          <t xml:space="preserve">
Incl $1k for both May and June</t>
        </r>
      </text>
    </comment>
    <comment ref="S105" authorId="2">
      <text>
        <r>
          <rPr>
            <b/>
            <sz val="9"/>
            <rFont val="Tahoma"/>
            <family val="0"/>
          </rPr>
          <t>Katrina Franklin:</t>
        </r>
        <r>
          <rPr>
            <sz val="9"/>
            <rFont val="Tahoma"/>
            <family val="0"/>
          </rPr>
          <t xml:space="preserve">
includes Q3 lacoe reimbursement fee</t>
        </r>
      </text>
    </comment>
    <comment ref="U105" authorId="2">
      <text>
        <r>
          <rPr>
            <b/>
            <sz val="9"/>
            <rFont val="Tahoma"/>
            <family val="0"/>
          </rPr>
          <t>Katrina Franklin:</t>
        </r>
        <r>
          <rPr>
            <sz val="9"/>
            <rFont val="Tahoma"/>
            <family val="0"/>
          </rPr>
          <t xml:space="preserve">
assume Q4 lacoe 
reimbursement fee</t>
        </r>
      </text>
    </comment>
    <comment ref="R107" authorId="2">
      <text>
        <r>
          <rPr>
            <b/>
            <sz val="9"/>
            <rFont val="Tahoma"/>
            <family val="0"/>
          </rPr>
          <t>Katrina Franklin:</t>
        </r>
        <r>
          <rPr>
            <sz val="9"/>
            <rFont val="Tahoma"/>
            <family val="0"/>
          </rPr>
          <t xml:space="preserve">
$1.5k for See's Candy Fundraiser</t>
        </r>
      </text>
    </comment>
    <comment ref="R108" authorId="2">
      <text>
        <r>
          <rPr>
            <b/>
            <sz val="9"/>
            <rFont val="Tahoma"/>
            <family val="0"/>
          </rPr>
          <t>Katrina Franklin:</t>
        </r>
        <r>
          <rPr>
            <sz val="9"/>
            <rFont val="Tahoma"/>
            <family val="0"/>
          </rPr>
          <t xml:space="preserve">
average communications cost is $702; school long distance charges increasing month-to-month</t>
        </r>
      </text>
    </comment>
    <comment ref="T127" authorId="3">
      <text>
        <r>
          <rPr>
            <b/>
            <sz val="8"/>
            <rFont val="Tahoma"/>
            <family val="0"/>
          </rPr>
          <t>kfranklin:
reflects portion of Title V PCSGP deferred revenue</t>
        </r>
      </text>
    </comment>
    <comment ref="J134" authorId="1">
      <text>
        <r>
          <rPr>
            <b/>
            <sz val="8"/>
            <rFont val="Tahoma"/>
            <family val="0"/>
          </rPr>
          <t>Richard Vazquez:</t>
        </r>
        <r>
          <rPr>
            <sz val="8"/>
            <rFont val="Tahoma"/>
            <family val="0"/>
          </rPr>
          <t xml:space="preserve">
rounding</t>
        </r>
      </text>
    </comment>
    <comment ref="K134" authorId="1">
      <text>
        <r>
          <rPr>
            <b/>
            <sz val="8"/>
            <rFont val="Tahoma"/>
            <family val="0"/>
          </rPr>
          <t>Richard Vazquez:</t>
        </r>
        <r>
          <rPr>
            <sz val="8"/>
            <rFont val="Tahoma"/>
            <family val="0"/>
          </rPr>
          <t xml:space="preserve">
rounding</t>
        </r>
      </text>
    </comment>
    <comment ref="N134" authorId="4">
      <text>
        <r>
          <rPr>
            <b/>
            <sz val="8"/>
            <rFont val="Tahoma"/>
            <family val="0"/>
          </rPr>
          <t>KFranklin:</t>
        </r>
        <r>
          <rPr>
            <sz val="8"/>
            <rFont val="Tahoma"/>
            <family val="0"/>
          </rPr>
          <t xml:space="preserve">
rounding
</t>
        </r>
      </text>
    </comment>
    <comment ref="O134" authorId="2">
      <text>
        <r>
          <rPr>
            <b/>
            <sz val="9"/>
            <rFont val="Tahoma"/>
            <family val="0"/>
          </rPr>
          <t>Katrina Franklin:</t>
        </r>
        <r>
          <rPr>
            <sz val="9"/>
            <rFont val="Tahoma"/>
            <family val="0"/>
          </rPr>
          <t xml:space="preserve">
rounding</t>
        </r>
      </text>
    </comment>
    <comment ref="S134" authorId="2">
      <text>
        <r>
          <rPr>
            <b/>
            <sz val="9"/>
            <rFont val="Tahoma"/>
            <family val="0"/>
          </rPr>
          <t>Katrina Franklin:</t>
        </r>
        <r>
          <rPr>
            <sz val="9"/>
            <rFont val="Tahoma"/>
            <family val="0"/>
          </rPr>
          <t xml:space="preserve">
rounding
</t>
        </r>
      </text>
    </comment>
    <comment ref="T134" authorId="1">
      <text>
        <r>
          <rPr>
            <b/>
            <sz val="8"/>
            <rFont val="Tahoma"/>
            <family val="0"/>
          </rPr>
          <t>Richard Vazquez:</t>
        </r>
        <r>
          <rPr>
            <sz val="8"/>
            <rFont val="Tahoma"/>
            <family val="0"/>
          </rPr>
          <t xml:space="preserve">
Expect to have ~9k in STRS and SUI payable by year-end</t>
        </r>
      </text>
    </comment>
  </commentList>
</comments>
</file>

<file path=xl/sharedStrings.xml><?xml version="1.0" encoding="utf-8"?>
<sst xmlns="http://schemas.openxmlformats.org/spreadsheetml/2006/main" count="1086" uniqueCount="391">
  <si>
    <t>Budget (Approved)</t>
  </si>
  <si>
    <t>Income Statement</t>
  </si>
  <si>
    <t>YTD Actual</t>
  </si>
  <si>
    <t>YTD Budget</t>
  </si>
  <si>
    <t>Total Budget</t>
  </si>
  <si>
    <t>Actual YTD</t>
  </si>
  <si>
    <t>Budget YTD</t>
  </si>
  <si>
    <t>Total Forecast</t>
  </si>
  <si>
    <t>Budget Utilization</t>
  </si>
  <si>
    <t>▼</t>
  </si>
  <si>
    <t>▲</t>
  </si>
  <si>
    <t>▬</t>
  </si>
  <si>
    <t>Federal Revenue</t>
  </si>
  <si>
    <t>State Revenue</t>
  </si>
  <si>
    <t>Other Local Revenue</t>
  </si>
  <si>
    <t>Grants/Fundraising</t>
  </si>
  <si>
    <t>TOTAL REVENUE</t>
  </si>
  <si>
    <t>Salaries &amp; Benefits</t>
  </si>
  <si>
    <t>Operating Expenses</t>
  </si>
  <si>
    <t>Student Supplies</t>
  </si>
  <si>
    <t>Other</t>
  </si>
  <si>
    <t>TOTAL EXPENSES</t>
  </si>
  <si>
    <t>Income/(Loss)</t>
  </si>
  <si>
    <t>Debt-Equity Ratio</t>
  </si>
  <si>
    <t>Available Line of Credit</t>
  </si>
  <si>
    <t>Total Debt</t>
  </si>
  <si>
    <t>AR</t>
  </si>
  <si>
    <t>AP</t>
  </si>
  <si>
    <t>Liquidity Ratio (Cash+AR/CL)</t>
  </si>
  <si>
    <t xml:space="preserve">CASH POSITION: </t>
  </si>
  <si>
    <t xml:space="preserve">NET INCOME:  </t>
  </si>
  <si>
    <t>ATTENDANCE:</t>
  </si>
  <si>
    <t xml:space="preserve">OTHER: </t>
  </si>
  <si>
    <t>Balance Sheet Analysis</t>
  </si>
  <si>
    <t>Comment</t>
  </si>
  <si>
    <t>&gt; 1 is good</t>
  </si>
  <si>
    <t>&lt; 1 is good</t>
  </si>
  <si>
    <t>DEBT</t>
  </si>
  <si>
    <t>Actuals + Projected Cash</t>
  </si>
  <si>
    <t>Current</t>
  </si>
  <si>
    <t xml:space="preserve">Prior Month </t>
  </si>
  <si>
    <t>CASH</t>
  </si>
  <si>
    <t>Prior Month</t>
  </si>
  <si>
    <t>NEED TO HARD CODE BUDGET FOR BOTH CASH POSITION AND ALSO NET INCOME.</t>
  </si>
  <si>
    <t>ENDING FUND BALANCE</t>
  </si>
  <si>
    <t>Principal Apportionment</t>
  </si>
  <si>
    <t>STRS/PAYROLL LIAB</t>
  </si>
  <si>
    <t>Available LOC</t>
  </si>
  <si>
    <t>Current Month</t>
  </si>
  <si>
    <t>Cash</t>
  </si>
  <si>
    <t>Accounts Receivable</t>
  </si>
  <si>
    <t>FORECAST</t>
  </si>
  <si>
    <t xml:space="preserve"> </t>
  </si>
  <si>
    <t>Accrual</t>
  </si>
  <si>
    <t>Total Enrollment</t>
  </si>
  <si>
    <t>P-2</t>
  </si>
  <si>
    <t>P-1</t>
  </si>
  <si>
    <t>Total 8011-8096 · Revenue Limit Sources</t>
  </si>
  <si>
    <t>Total Expenses</t>
  </si>
  <si>
    <t>NET INCOME</t>
  </si>
  <si>
    <t xml:space="preserve">Beginning Cash Balance </t>
  </si>
  <si>
    <t>Capital Expenditures</t>
  </si>
  <si>
    <t>Depreciation Expense</t>
  </si>
  <si>
    <t xml:space="preserve">Ending Cash Balance </t>
  </si>
  <si>
    <t>Net Income</t>
  </si>
  <si>
    <t>Debt</t>
  </si>
  <si>
    <t>INCOME</t>
  </si>
  <si>
    <t>8015 · Charter School General Purpose - State Aid</t>
  </si>
  <si>
    <t>8100-8290 · Other Federal Income</t>
  </si>
  <si>
    <t>8220 · Child Nutrition (Federal)</t>
  </si>
  <si>
    <t>8291 · Title I, A, Basic Low Income</t>
  </si>
  <si>
    <t>8292 · Title II, A Teacher Quality</t>
  </si>
  <si>
    <t>8293 · Title II, D EETT</t>
  </si>
  <si>
    <t>8294 · Title III, Limited English (LEP)</t>
  </si>
  <si>
    <t xml:space="preserve">8295 · Title V, A Innovative Education </t>
  </si>
  <si>
    <t>8296 · Title V, B Charter Schools Grants</t>
  </si>
  <si>
    <t>8297 · Other Federal Income</t>
  </si>
  <si>
    <t>Total 8100-8290 · Other Federal Income</t>
  </si>
  <si>
    <t>8300-8599 · Other State Income</t>
  </si>
  <si>
    <t>8311 · Special Ed</t>
  </si>
  <si>
    <t>8434 · Class Size Reduction (K-3)</t>
  </si>
  <si>
    <t>8520 · Child Nutrition (State)</t>
  </si>
  <si>
    <t>8560 · State Lottery Revenue</t>
  </si>
  <si>
    <t>8591 · SB740</t>
  </si>
  <si>
    <t>8593 · Art and Music Block Grant</t>
  </si>
  <si>
    <t>8595 · Secondary School Counselors</t>
  </si>
  <si>
    <t>8599 · Other State Revenue</t>
  </si>
  <si>
    <t>Total 8300-8599 · Other State Income</t>
  </si>
  <si>
    <t>8634 · Food Service Sales</t>
  </si>
  <si>
    <t>8660 · Interest Income</t>
  </si>
  <si>
    <t>8698 · Grants</t>
  </si>
  <si>
    <t>8699 · Fundraising</t>
  </si>
  <si>
    <t>TOTAL INCOME</t>
  </si>
  <si>
    <t>EXPENSE</t>
  </si>
  <si>
    <t>1000 · Certificated Salaries</t>
  </si>
  <si>
    <t>1110 · Teachers Salaries</t>
  </si>
  <si>
    <t>1170 · Teachers Subs</t>
  </si>
  <si>
    <t>1175 · Teachers - Extra Duty/Stipend</t>
  </si>
  <si>
    <t>1200 · Certificated Pupil Support</t>
  </si>
  <si>
    <t>1300 · Certificated School Administrators</t>
  </si>
  <si>
    <t>1900 · Other Certificated</t>
  </si>
  <si>
    <t>Total 1000 · Certificated Salaries</t>
  </si>
  <si>
    <t>2000 · Classified Salaries</t>
  </si>
  <si>
    <t>2100 · Instructional Aides</t>
  </si>
  <si>
    <t>2300 · Classified School Administrators</t>
  </si>
  <si>
    <t>2400 · Clerical/Technical/Office</t>
  </si>
  <si>
    <t>Total 2000 · Classified Salaries</t>
  </si>
  <si>
    <t>3000 · Employee Benefits</t>
  </si>
  <si>
    <t>3111 · STRS</t>
  </si>
  <si>
    <t>3212 · PERS</t>
  </si>
  <si>
    <t>3311 · Social Security (OASDI)</t>
  </si>
  <si>
    <t xml:space="preserve">3331 · Medicare </t>
  </si>
  <si>
    <t>3401 · H &amp; W Payment (medical, dental, vision insurance)</t>
  </si>
  <si>
    <t>3501 · SUI Payment Account</t>
  </si>
  <si>
    <t>3601 · Wkr Comp Payment Account</t>
  </si>
  <si>
    <t>3901 · 403B</t>
  </si>
  <si>
    <t>3902 · Other Benefits</t>
  </si>
  <si>
    <t>Total 3000 · Employee Benefits</t>
  </si>
  <si>
    <t>4000 · Supplies</t>
  </si>
  <si>
    <t>4110 · Textbooks</t>
  </si>
  <si>
    <t>4210 · Other Books and Reference Materials</t>
  </si>
  <si>
    <t>4310 · Instructional Materials</t>
  </si>
  <si>
    <t>4350 · Office Supplies</t>
  </si>
  <si>
    <t>4370 · Custodial Supplies</t>
  </si>
  <si>
    <t>4390 · Other Supplies</t>
  </si>
  <si>
    <t xml:space="preserve">4400 · Noncapitalized Furniture/Equipment </t>
  </si>
  <si>
    <t>4700 · Food Supplies</t>
  </si>
  <si>
    <t>4710 · Food for School Lunch Program</t>
  </si>
  <si>
    <t>4790 · Food Supplies</t>
  </si>
  <si>
    <t>Total 4000 · Supplies</t>
  </si>
  <si>
    <t>5000 · Operating Services</t>
  </si>
  <si>
    <t>5200 · Travel and Conferences</t>
  </si>
  <si>
    <t>5300 · Dues and Fees</t>
  </si>
  <si>
    <t>5450 · Insurance (property, student accident, board)</t>
  </si>
  <si>
    <t xml:space="preserve">5500 · Utilities and Housekeeping </t>
  </si>
  <si>
    <t>5510 · Electricity</t>
  </si>
  <si>
    <t>5520 · Gas</t>
  </si>
  <si>
    <t>5530 · Water</t>
  </si>
  <si>
    <t>5550 · Housekeeping Services</t>
  </si>
  <si>
    <t>5560 · Waste Disposal</t>
  </si>
  <si>
    <t>5610 · Building Rent</t>
  </si>
  <si>
    <t xml:space="preserve">5620 · Equipment Rental </t>
  </si>
  <si>
    <t>5630 · Vendor Repairs</t>
  </si>
  <si>
    <t>5812 · Pupil Transportation - General</t>
  </si>
  <si>
    <t>5820 · Legal/Audit</t>
  </si>
  <si>
    <t>5830 · Advertisement/Recruitment</t>
  </si>
  <si>
    <t>5853 · ExED</t>
  </si>
  <si>
    <t>5890 · Other Services &amp; Operating Expe</t>
  </si>
  <si>
    <t>5897 · Fundraising Cost</t>
  </si>
  <si>
    <t>5900 · Communications (tele, internet, postage)</t>
  </si>
  <si>
    <t>5920 · Internet Expense</t>
  </si>
  <si>
    <t>5930 · Postage (UPS, Fedex, US Mail)</t>
  </si>
  <si>
    <t>Total 5000 · Operating Services</t>
  </si>
  <si>
    <t>6000 · Capital Outlay</t>
  </si>
  <si>
    <t>6900 · Depreciation</t>
  </si>
  <si>
    <t>Total 6000 · Capital Outlay</t>
  </si>
  <si>
    <t>7000 · Other Outgo</t>
  </si>
  <si>
    <t>7299 · District Oversight Fee</t>
  </si>
  <si>
    <t>7438 · Debt Service - Interest</t>
  </si>
  <si>
    <t>Total 7000 · Other Outgo</t>
  </si>
  <si>
    <t>8011-8096 · Revenue Limit Sources</t>
  </si>
  <si>
    <t>8096 ·  In lieu of Property Taxes</t>
  </si>
  <si>
    <t>8600-8699 · Other Income-Local</t>
  </si>
  <si>
    <t>Total 8600-8699 · Other Income-Local</t>
  </si>
  <si>
    <t>Variance to Budget</t>
  </si>
  <si>
    <t>Cash Flow from Operating Activities</t>
  </si>
  <si>
    <t>Change in Accounts Receivable</t>
  </si>
  <si>
    <t>Change in Due from</t>
  </si>
  <si>
    <t>Change in Accounts Payable</t>
  </si>
  <si>
    <t>Change in Payroll Liaibilities</t>
  </si>
  <si>
    <t>Prepaid Expenditures</t>
  </si>
  <si>
    <t>Cash Flow from Investing Activities</t>
  </si>
  <si>
    <t>Cash Flow from Financing Activities</t>
  </si>
  <si>
    <t>June</t>
  </si>
  <si>
    <t>Accounts Payable (Including Payroll)</t>
  </si>
  <si>
    <t>&lt;=enter 1 once advanced apportionment published</t>
  </si>
  <si>
    <t># of school days</t>
  </si>
  <si>
    <t>8590 · Charter Sch Categorical  Blk Gr</t>
  </si>
  <si>
    <t>8690 · All Other Income (afterschool, summer school, Enrichment)</t>
  </si>
  <si>
    <t>8999 · Prior Year Adjustments</t>
  </si>
  <si>
    <t>INDIRECT COSTS (Transferred to Central Admin)</t>
  </si>
  <si>
    <t xml:space="preserve">      Prior Year Accounts Receivable</t>
  </si>
  <si>
    <t xml:space="preserve">      Current Year Accounts Receivable</t>
  </si>
  <si>
    <t>Change in Due to</t>
  </si>
  <si>
    <t>Deferred Revenue</t>
  </si>
  <si>
    <t>Actual 10-11 ADA</t>
  </si>
  <si>
    <t>July</t>
  </si>
  <si>
    <t>August</t>
  </si>
  <si>
    <t>September</t>
  </si>
  <si>
    <t>October</t>
  </si>
  <si>
    <t>November</t>
  </si>
  <si>
    <t>December</t>
  </si>
  <si>
    <t>January</t>
  </si>
  <si>
    <t>February</t>
  </si>
  <si>
    <t>March</t>
  </si>
  <si>
    <t>April</t>
  </si>
  <si>
    <t>May</t>
  </si>
  <si>
    <t xml:space="preserve">Date Closed </t>
  </si>
  <si>
    <t>Average ADA</t>
  </si>
  <si>
    <t>8312 · Supplemental Hours</t>
  </si>
  <si>
    <t xml:space="preserve">11-12 CASH FLOW FORECAST </t>
  </si>
  <si>
    <t xml:space="preserve">11-12                   BUDGET </t>
  </si>
  <si>
    <t>Variance</t>
  </si>
  <si>
    <t>Previous Month</t>
  </si>
  <si>
    <t>Variance from</t>
  </si>
  <si>
    <t>Jul '11 - Jun 12</t>
  </si>
  <si>
    <t>% Change</t>
  </si>
  <si>
    <t>Forecast</t>
  </si>
  <si>
    <t>5896 · Fair Share Special Education Cost</t>
  </si>
  <si>
    <t>Source</t>
  </si>
  <si>
    <t>Use</t>
  </si>
  <si>
    <t>5910 · Telephone/Internet Expense</t>
  </si>
  <si>
    <t>10-11 Actual Income</t>
  </si>
  <si>
    <t>11-12 Act &amp; Proj Income</t>
  </si>
  <si>
    <t>11-12 Budget (Approved)</t>
  </si>
  <si>
    <t>11-12 Act &amp; Proj Income (Monthly Not Cumulative)</t>
  </si>
  <si>
    <t>Actual 11-12 ADA</t>
  </si>
  <si>
    <t>Budget 11-12 ADA</t>
  </si>
  <si>
    <t>Average 11-12 ADA</t>
  </si>
  <si>
    <t>B/(W)</t>
  </si>
  <si>
    <t>Cost / ADA</t>
  </si>
  <si>
    <t>Revenue / ADA</t>
  </si>
  <si>
    <t>Projected</t>
  </si>
  <si>
    <t>Budget</t>
  </si>
  <si>
    <t>Better / (Worse)</t>
  </si>
  <si>
    <t>% of Total</t>
  </si>
  <si>
    <t>Enrollment</t>
  </si>
  <si>
    <t>ADA %</t>
  </si>
  <si>
    <t>Average 10-11 ADA</t>
  </si>
  <si>
    <t>YTD</t>
  </si>
  <si>
    <t>Full Year</t>
  </si>
  <si>
    <t>INCOME/ (LOSS)</t>
  </si>
  <si>
    <t>Due from Others</t>
  </si>
  <si>
    <t>Due to Others</t>
  </si>
  <si>
    <t># Days per Month</t>
  </si>
  <si>
    <t>Due to Grantor / Due to Others</t>
  </si>
  <si>
    <t>Enrollment @ Month End</t>
  </si>
  <si>
    <t># of Days Attended</t>
  </si>
  <si>
    <t>Monthly 11-12 ADA Rate</t>
  </si>
  <si>
    <t>Balance Sheet - Current Month</t>
  </si>
  <si>
    <t>7/1/11 to</t>
  </si>
  <si>
    <t>Current Year</t>
  </si>
  <si>
    <t>Assets</t>
  </si>
  <si>
    <t xml:space="preserve">   Current Assets</t>
  </si>
  <si>
    <t xml:space="preserve">      Accounts Receivable</t>
  </si>
  <si>
    <t xml:space="preserve">               Accounts Receivable</t>
  </si>
  <si>
    <t xml:space="preserve">            Total Accounts Receivable</t>
  </si>
  <si>
    <t xml:space="preserve">               Prepaid Expenditures (Expenses)</t>
  </si>
  <si>
    <t xml:space="preserve">      Other Current Assets</t>
  </si>
  <si>
    <t xml:space="preserve">               Earned Salary Advance</t>
  </si>
  <si>
    <t xml:space="preserve">            Total Other Current Assets</t>
  </si>
  <si>
    <t xml:space="preserve">         Total Current Assets</t>
  </si>
  <si>
    <t xml:space="preserve">   Fixed Assets</t>
  </si>
  <si>
    <t xml:space="preserve">               Buildings</t>
  </si>
  <si>
    <t xml:space="preserve">               Accumulated Depreciation-Buildings</t>
  </si>
  <si>
    <t xml:space="preserve">               Computer / Equipment</t>
  </si>
  <si>
    <t xml:space="preserve">               Accumulated Depreciation-Computer /Equipment</t>
  </si>
  <si>
    <t xml:space="preserve">         Total Fixed Assets</t>
  </si>
  <si>
    <t xml:space="preserve">      Total Assets</t>
  </si>
  <si>
    <t>Liabilities</t>
  </si>
  <si>
    <t xml:space="preserve">   Current Liabilities</t>
  </si>
  <si>
    <t xml:space="preserve">      Accounts Payable</t>
  </si>
  <si>
    <t xml:space="preserve">               Accrued Payables</t>
  </si>
  <si>
    <t xml:space="preserve">            Total Accounts Payable</t>
  </si>
  <si>
    <t xml:space="preserve">      Payroll Liabilities</t>
  </si>
  <si>
    <t xml:space="preserve">               SDI</t>
  </si>
  <si>
    <t xml:space="preserve">               Federal Taxes Withholding</t>
  </si>
  <si>
    <t xml:space="preserve">               State Tax Withholding</t>
  </si>
  <si>
    <t xml:space="preserve">               Salaries Payable</t>
  </si>
  <si>
    <t xml:space="preserve">               Fringe Benefits - STRS</t>
  </si>
  <si>
    <t xml:space="preserve">               Fringe Benefits - OASDI</t>
  </si>
  <si>
    <t xml:space="preserve">               Fringe Benefits - MEDICARE</t>
  </si>
  <si>
    <t xml:space="preserve">               Fringe Benefits - H&amp;W</t>
  </si>
  <si>
    <t xml:space="preserve">               Fringe Benefits - SUI</t>
  </si>
  <si>
    <t xml:space="preserve">            Total Payroll Liabilities</t>
  </si>
  <si>
    <t xml:space="preserve">         Total Current Liabilities</t>
  </si>
  <si>
    <t xml:space="preserve">   Other Current Liabilities</t>
  </si>
  <si>
    <t xml:space="preserve">      Other Current Liabilities</t>
  </si>
  <si>
    <t xml:space="preserve">               Due to Grantor</t>
  </si>
  <si>
    <t xml:space="preserve">            Total Other Current Liabilities</t>
  </si>
  <si>
    <t xml:space="preserve">         Total Other Current Liabilities</t>
  </si>
  <si>
    <t xml:space="preserve">      Total Liabilities</t>
  </si>
  <si>
    <t>Equity</t>
  </si>
  <si>
    <t xml:space="preserve">      Total Equity</t>
  </si>
  <si>
    <t>Total Liabilities &amp; Equity</t>
  </si>
  <si>
    <t>Total</t>
  </si>
  <si>
    <t xml:space="preserve">Source Data: </t>
  </si>
  <si>
    <t>Citizens of the World Charter School</t>
  </si>
  <si>
    <t xml:space="preserve">                        Revenue</t>
  </si>
  <si>
    <t xml:space="preserve">                           Principal Apportionment</t>
  </si>
  <si>
    <t xml:space="preserve">                           Other Federal</t>
  </si>
  <si>
    <t xml:space="preserve">                           Other State</t>
  </si>
  <si>
    <t xml:space="preserve">                           Other Local</t>
  </si>
  <si>
    <t xml:space="preserve">                           Grants/Fundraising</t>
  </si>
  <si>
    <t xml:space="preserve">                              Total Revenue</t>
  </si>
  <si>
    <t xml:space="preserve">                        Expense</t>
  </si>
  <si>
    <t xml:space="preserve">                           Certificated Salaries</t>
  </si>
  <si>
    <t xml:space="preserve">                           Classified Salaries</t>
  </si>
  <si>
    <t xml:space="preserve">                           Employee Benefits</t>
  </si>
  <si>
    <t xml:space="preserve">                           Books and Supplies</t>
  </si>
  <si>
    <t xml:space="preserve">                           Services and Other Operating</t>
  </si>
  <si>
    <t xml:space="preserve">                           Capital Outlay</t>
  </si>
  <si>
    <t xml:space="preserve">                           Other Outgoing</t>
  </si>
  <si>
    <t xml:space="preserve">                              Total Expense</t>
  </si>
  <si>
    <t xml:space="preserve">                        Net Income/(Loss)</t>
  </si>
  <si>
    <t xml:space="preserve">      Cash in Local Banks</t>
  </si>
  <si>
    <t xml:space="preserve">               Cash in Bank-Operating</t>
  </si>
  <si>
    <t xml:space="preserve">            Total Cash in Local Banks</t>
  </si>
  <si>
    <t xml:space="preserve">               Improvement of Sites</t>
  </si>
  <si>
    <t xml:space="preserve">               Accumulated Depreciation - Sites</t>
  </si>
  <si>
    <t xml:space="preserve">               Accounts Payable (Current Liabilities)</t>
  </si>
  <si>
    <t xml:space="preserve">               Current Loans</t>
  </si>
  <si>
    <t xml:space="preserve">               Deferred Revenue</t>
  </si>
  <si>
    <t xml:space="preserve">   Fund Balance Unreserved</t>
  </si>
  <si>
    <t xml:space="preserve">               Beginning Fund Balance</t>
  </si>
  <si>
    <t xml:space="preserve">         Total Fund Balance Unreserved</t>
  </si>
  <si>
    <t xml:space="preserve">   Change in Net Assets</t>
  </si>
  <si>
    <t>IF(COUNTIF('Monthly IS'!$A:$A,$B13)=1,VLOOKUP($B13,'Monthly IS'!$A:Z,3,FALSE),0)</t>
  </si>
  <si>
    <t>3</t>
  </si>
  <si>
    <t>2</t>
  </si>
  <si>
    <t xml:space="preserve">11-12                   TREND </t>
  </si>
  <si>
    <t>ACTUAL</t>
  </si>
  <si>
    <t>Explain?</t>
  </si>
  <si>
    <t>CITIZENS OF THE WORLD CHARTER SCHOOL</t>
  </si>
  <si>
    <t xml:space="preserve">10-11 CASH FLOW FORECAST </t>
  </si>
  <si>
    <t>10-11                   BUDGET</t>
  </si>
  <si>
    <t>10-11                   Trend</t>
  </si>
  <si>
    <t xml:space="preserve">ACTUAL </t>
  </si>
  <si>
    <t>% to Budget</t>
  </si>
  <si>
    <t>Previous Forecast</t>
  </si>
  <si>
    <t>Var to Previous Forecast</t>
  </si>
  <si>
    <t>Jul '10 - Jun 11</t>
  </si>
  <si>
    <t>Amount of overpayment</t>
  </si>
  <si>
    <t>-</t>
  </si>
  <si>
    <t>0</t>
  </si>
  <si>
    <t>2200 · Classified Support</t>
  </si>
  <si>
    <t>2900 · Other Classified (Arts, Music, Coordinator)</t>
  </si>
  <si>
    <t>5850 · Non-Instructional Consultants (Berliner, Prof Dev, Lily, Other)</t>
  </si>
  <si>
    <t>5851 · Instructional Consultants (SpEd, PE/Playworks, Other)</t>
  </si>
  <si>
    <t>5896 · Special Ed Fair Share (LAUSD)</t>
  </si>
  <si>
    <t>CITIZENS OF THE WORLD</t>
  </si>
  <si>
    <t>8181 · Special Education - IDEA</t>
  </si>
  <si>
    <t>0.0%</t>
  </si>
  <si>
    <t>EXPLAIN</t>
  </si>
  <si>
    <t>8311 · Special Ed - AB 602</t>
  </si>
  <si>
    <t>2200 · Classified Support (maintenance, food)</t>
  </si>
  <si>
    <t>2900 · Other Classified (noon and yard supervisors, etc)</t>
  </si>
  <si>
    <t>5850 · Non-Instructional Consultants</t>
  </si>
  <si>
    <t>5851 · Instructional Consultants</t>
  </si>
  <si>
    <t>Balance Sheet - Prior Month</t>
  </si>
  <si>
    <t>School</t>
  </si>
  <si>
    <t>Nickname</t>
  </si>
  <si>
    <t>Month Ending</t>
  </si>
  <si>
    <t>Month &amp; Year</t>
  </si>
  <si>
    <t>Month</t>
  </si>
  <si>
    <t>FY</t>
  </si>
  <si>
    <t>Final FY Month</t>
  </si>
  <si>
    <t>Proj NI</t>
  </si>
  <si>
    <t>Bud NI</t>
  </si>
  <si>
    <t>Current Cash</t>
  </si>
  <si>
    <t>End Cash</t>
  </si>
  <si>
    <t>Current AR</t>
  </si>
  <si>
    <t>Prior AR</t>
  </si>
  <si>
    <t>Current AP</t>
  </si>
  <si>
    <t>Prior AP</t>
  </si>
  <si>
    <t>Current Debt Balance</t>
  </si>
  <si>
    <t>Prior Debt Balance</t>
  </si>
  <si>
    <t>Proj Rev</t>
  </si>
  <si>
    <t>Bud Rev</t>
  </si>
  <si>
    <t>Rev Var</t>
  </si>
  <si>
    <t>Rev % Var</t>
  </si>
  <si>
    <t>Rev Desc</t>
  </si>
  <si>
    <t>Proj Exp</t>
  </si>
  <si>
    <t>Bud Exp</t>
  </si>
  <si>
    <t>Exp Var</t>
  </si>
  <si>
    <t>Exp % Var</t>
  </si>
  <si>
    <t>Exp Desc</t>
  </si>
  <si>
    <t>Proj ADA</t>
  </si>
  <si>
    <t>Bud ADA</t>
  </si>
  <si>
    <t>Proj Enr</t>
  </si>
  <si>
    <t>Bud Enr</t>
  </si>
  <si>
    <t>Proj ADA Rate</t>
  </si>
  <si>
    <t>Bud ADA Rate</t>
  </si>
  <si>
    <t>Month Num</t>
  </si>
  <si>
    <t>Month ADA</t>
  </si>
  <si>
    <t>Month Enr</t>
  </si>
  <si>
    <t>Month ADA Rate</t>
  </si>
  <si>
    <t>YTD Average ADA</t>
  </si>
  <si>
    <t>2011-12</t>
  </si>
  <si>
    <t>Attendance Month #</t>
  </si>
  <si>
    <t>CWC</t>
  </si>
</sst>
</file>

<file path=xl/styles.xml><?xml version="1.0" encoding="utf-8"?>
<styleSheet xmlns="http://schemas.openxmlformats.org/spreadsheetml/2006/main">
  <numFmts count="6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409]mmm\-yy;@"/>
    <numFmt numFmtId="167" formatCode="_(* #,##0.0_);_(* \(#,##0.0\);_(* &quot;-&quot;??_);_(@_)"/>
    <numFmt numFmtId="168" formatCode="0.000"/>
    <numFmt numFmtId="169" formatCode="0.0"/>
    <numFmt numFmtId="170" formatCode="_(&quot;$&quot;* #,##0.0_);_(&quot;$&quot;* \(#,##0.0\);_(&quot;$&quot;* &quot;-&quot;??_);_(@_)"/>
    <numFmt numFmtId="171" formatCode="[$-409]dddd\,\ mmmm\ dd\,\ yyyy"/>
    <numFmt numFmtId="172" formatCode="###,##0_);[Red]\(###,##0\)"/>
    <numFmt numFmtId="173" formatCode="_(* #,##0.000_);_(* \(#,##0.000\);_(* &quot;-&quot;??_);_(@_)"/>
    <numFmt numFmtId="174" formatCode="0.0000"/>
    <numFmt numFmtId="175" formatCode="0.000000"/>
    <numFmt numFmtId="176" formatCode="0.0000000"/>
    <numFmt numFmtId="177" formatCode="0.00000"/>
    <numFmt numFmtId="178" formatCode="#,##0.0_);[Red]\(#,##0.0\)"/>
    <numFmt numFmtId="179" formatCode="_(* #,##0.0000_);_(* \(#,##0.0000\);_(* &quot;-&quot;??_);_(@_)"/>
    <numFmt numFmtId="180" formatCode="#,##0.00;\-#,##0.00"/>
    <numFmt numFmtId="181" formatCode="#,##0.0;\-#,##0.0"/>
    <numFmt numFmtId="182" formatCode="#,##0;\-#,##0"/>
    <numFmt numFmtId="183" formatCode="0.0%"/>
    <numFmt numFmtId="184" formatCode="&quot;$&quot;#,##0"/>
    <numFmt numFmtId="185" formatCode="_(* #,##0.0_);_(* \(#,##0.0\);_(* &quot;-&quot;?_);_(@_)"/>
    <numFmt numFmtId="186" formatCode="mmmm\-yy"/>
    <numFmt numFmtId="187" formatCode="#,##0.0"/>
    <numFmt numFmtId="188" formatCode="_(&quot;$&quot;* #,##0.0000_);_(&quot;$&quot;* \(#,##0.0000\);_(&quot;$&quot;* &quot;-&quot;????_);_(@_)"/>
    <numFmt numFmtId="189" formatCode="[$-409]mmmm\-yy;@"/>
    <numFmt numFmtId="190" formatCode="_(* #,##0.0000_);_(* \(#,##0.0000\);_(* &quot;-&quot;????_);_(@_)"/>
    <numFmt numFmtId="191" formatCode="&quot;Yes&quot;;&quot;Yes&quot;;&quot;No&quot;"/>
    <numFmt numFmtId="192" formatCode="&quot;True&quot;;&quot;True&quot;;&quot;False&quot;"/>
    <numFmt numFmtId="193" formatCode="&quot;On&quot;;&quot;On&quot;;&quot;Off&quot;"/>
    <numFmt numFmtId="194" formatCode="[$€-2]\ #,##0.00_);[Red]\([$€-2]\ #,##0.00\)"/>
    <numFmt numFmtId="195" formatCode="_(* #,##0.000_);_(* \(#,##0.000\);_(* &quot;-&quot;???_);_(@_)"/>
    <numFmt numFmtId="196" formatCode="0.000%"/>
    <numFmt numFmtId="197" formatCode="0.0000%"/>
    <numFmt numFmtId="198" formatCode="0.00000%"/>
    <numFmt numFmtId="199" formatCode="&quot;$&quot;#,##0&quot;P&quot;"/>
    <numFmt numFmtId="200" formatCode="&quot;$&quot;#,##0.0"/>
    <numFmt numFmtId="201" formatCode="_(&quot;$&quot;* #,##0.000_);_(&quot;$&quot;* \(#,##0.000\);_(&quot;$&quot;* &quot;-&quot;???_);_(@_)"/>
    <numFmt numFmtId="202" formatCode="_(* #,##0.00000_);_(* \(#,##0.00000\);_(* &quot;-&quot;?????_);_(@_)"/>
    <numFmt numFmtId="203" formatCode="0.000000%"/>
    <numFmt numFmtId="204" formatCode="0.0000000%"/>
    <numFmt numFmtId="205" formatCode="0.00000000%"/>
    <numFmt numFmtId="206" formatCode="0.000000000%"/>
    <numFmt numFmtId="207" formatCode="0.0000000000%"/>
    <numFmt numFmtId="208" formatCode="0.00000000000%"/>
    <numFmt numFmtId="209" formatCode="[$-409]h:mm:ss\ AM/PM"/>
    <numFmt numFmtId="210" formatCode="0.00000000"/>
    <numFmt numFmtId="211" formatCode="m/d/yy;@"/>
    <numFmt numFmtId="212" formatCode="0_);[Red]\(0\)"/>
    <numFmt numFmtId="213" formatCode="[$-409]mmmm\ d\,\ yyyy;@"/>
    <numFmt numFmtId="214" formatCode="#,##0;[Red]#,##0"/>
    <numFmt numFmtId="215" formatCode="&quot;$&quot;#,##0;[Red]&quot;$&quot;#,##0"/>
    <numFmt numFmtId="216" formatCode="0%;[Red]0%"/>
  </numFmts>
  <fonts count="89">
    <font>
      <sz val="8"/>
      <name val="Tahoma"/>
      <family val="2"/>
    </font>
    <font>
      <sz val="10"/>
      <name val="Arial"/>
      <family val="0"/>
    </font>
    <font>
      <sz val="10"/>
      <color indexed="8"/>
      <name val="Arial"/>
      <family val="0"/>
    </font>
    <font>
      <b/>
      <sz val="10"/>
      <color indexed="8"/>
      <name val="Arial"/>
      <family val="0"/>
    </font>
    <font>
      <sz val="9.2"/>
      <color indexed="8"/>
      <name val="Arial"/>
      <family val="0"/>
    </font>
    <font>
      <sz val="8"/>
      <name val="Arial"/>
      <family val="0"/>
    </font>
    <font>
      <u val="single"/>
      <sz val="8"/>
      <color indexed="36"/>
      <name val="Tahoma"/>
      <family val="2"/>
    </font>
    <font>
      <u val="single"/>
      <sz val="8"/>
      <color indexed="12"/>
      <name val="Tahoma"/>
      <family val="2"/>
    </font>
    <font>
      <i/>
      <sz val="8"/>
      <name val="Tahoma"/>
      <family val="2"/>
    </font>
    <font>
      <sz val="8"/>
      <name val="Times New Roman"/>
      <family val="1"/>
    </font>
    <font>
      <u val="singleAccounting"/>
      <sz val="8"/>
      <name val="Times New Roman"/>
      <family val="1"/>
    </font>
    <font>
      <u val="doubleAccounting"/>
      <sz val="8"/>
      <name val="Times New Roman"/>
      <family val="1"/>
    </font>
    <font>
      <sz val="8"/>
      <color indexed="10"/>
      <name val="Tahoma"/>
      <family val="2"/>
    </font>
    <font>
      <b/>
      <sz val="8"/>
      <color indexed="10"/>
      <name val="Tahoma"/>
      <family val="2"/>
    </font>
    <font>
      <sz val="8"/>
      <color indexed="17"/>
      <name val="Tahoma"/>
      <family val="2"/>
    </font>
    <font>
      <sz val="9.2"/>
      <name val="Arial"/>
      <family val="2"/>
    </font>
    <font>
      <sz val="8"/>
      <color indexed="9"/>
      <name val="Tahoma"/>
      <family val="2"/>
    </font>
    <font>
      <b/>
      <sz val="10"/>
      <color indexed="18"/>
      <name val="Arial"/>
      <family val="2"/>
    </font>
    <font>
      <b/>
      <sz val="10"/>
      <color indexed="56"/>
      <name val="Arial"/>
      <family val="2"/>
    </font>
    <font>
      <sz val="8"/>
      <color indexed="56"/>
      <name val="Tahoma"/>
      <family val="2"/>
    </font>
    <font>
      <b/>
      <u val="single"/>
      <sz val="10"/>
      <color indexed="56"/>
      <name val="Arial"/>
      <family val="2"/>
    </font>
    <font>
      <u val="single"/>
      <sz val="10"/>
      <color indexed="9"/>
      <name val="Arial"/>
      <family val="0"/>
    </font>
    <font>
      <b/>
      <u val="single"/>
      <sz val="10"/>
      <color indexed="9"/>
      <name val="Arial"/>
      <family val="2"/>
    </font>
    <font>
      <u val="single"/>
      <sz val="8"/>
      <color indexed="9"/>
      <name val="Tahoma"/>
      <family val="2"/>
    </font>
    <font>
      <b/>
      <sz val="17.25"/>
      <color indexed="18"/>
      <name val="Lucida Bright"/>
      <family val="1"/>
    </font>
    <font>
      <sz val="8"/>
      <color indexed="9"/>
      <name val="Arial"/>
      <family val="0"/>
    </font>
    <font>
      <sz val="16"/>
      <color indexed="62"/>
      <name val="Arial"/>
      <family val="2"/>
    </font>
    <font>
      <u val="singleAccounting"/>
      <sz val="8"/>
      <name val="Arial"/>
      <family val="2"/>
    </font>
    <font>
      <u val="doubleAccounting"/>
      <sz val="8"/>
      <name val="Arial"/>
      <family val="2"/>
    </font>
    <font>
      <sz val="8"/>
      <color indexed="12"/>
      <name val="Tahoma"/>
      <family val="2"/>
    </font>
    <font>
      <b/>
      <sz val="8"/>
      <name val="Tahoma"/>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9"/>
      <name val="Arial"/>
      <family val="2"/>
    </font>
    <font>
      <b/>
      <sz val="8"/>
      <color indexed="9"/>
      <name val="Arial"/>
      <family val="0"/>
    </font>
    <font>
      <b/>
      <sz val="8"/>
      <color indexed="8"/>
      <name val="Arial"/>
      <family val="2"/>
    </font>
    <font>
      <b/>
      <sz val="8"/>
      <name val="Arial"/>
      <family val="2"/>
    </font>
    <font>
      <sz val="8"/>
      <color indexed="8"/>
      <name val="Arial"/>
      <family val="2"/>
    </font>
    <font>
      <b/>
      <sz val="10"/>
      <name val="Arial"/>
      <family val="2"/>
    </font>
    <font>
      <sz val="8"/>
      <color indexed="10"/>
      <name val="Arial"/>
      <family val="2"/>
    </font>
    <font>
      <sz val="8"/>
      <color indexed="51"/>
      <name val="Tahoma"/>
      <family val="2"/>
    </font>
    <font>
      <b/>
      <sz val="9"/>
      <name val="Tahoma"/>
      <family val="0"/>
    </font>
    <font>
      <sz val="9"/>
      <name val="Tahoma"/>
      <family val="0"/>
    </font>
    <font>
      <sz val="14"/>
      <color indexed="18"/>
      <name val="Cambria"/>
      <family val="1"/>
    </font>
    <font>
      <b/>
      <sz val="14"/>
      <color indexed="18"/>
      <name val="Lucida Bright"/>
      <family val="1"/>
    </font>
    <font>
      <b/>
      <sz val="17.75"/>
      <color indexed="18"/>
      <name val="Lucida Bright"/>
      <family val="1"/>
    </font>
    <font>
      <b/>
      <sz val="16.5"/>
      <color indexed="18"/>
      <name val="Lucida Bright"/>
      <family val="1"/>
    </font>
    <font>
      <u val="single"/>
      <sz val="10"/>
      <color indexed="12"/>
      <name val="Arial"/>
      <family val="2"/>
    </font>
    <font>
      <b/>
      <u val="single"/>
      <sz val="10"/>
      <name val="Arial"/>
      <family val="2"/>
    </font>
    <font>
      <u val="doubleAccounting"/>
      <sz val="8"/>
      <name val="Tahoma"/>
      <family val="2"/>
    </font>
    <font>
      <u val="singleAccounting"/>
      <sz val="8"/>
      <name val="Tahoma"/>
      <family val="2"/>
    </font>
    <font>
      <b/>
      <sz val="16"/>
      <color indexed="18"/>
      <name val="Times New Roman"/>
      <family val="1"/>
    </font>
    <font>
      <sz val="8"/>
      <color indexed="9"/>
      <name val="Times New Roman"/>
      <family val="1"/>
    </font>
    <font>
      <b/>
      <sz val="8"/>
      <name val="Times New Roman"/>
      <family val="1"/>
    </font>
    <font>
      <b/>
      <sz val="20"/>
      <color indexed="9"/>
      <name val="Times New Roman"/>
      <family val="1"/>
    </font>
    <font>
      <b/>
      <sz val="8"/>
      <color indexed="10"/>
      <name val="Times New Roman"/>
      <family val="1"/>
    </font>
    <font>
      <b/>
      <sz val="12"/>
      <color indexed="9"/>
      <name val="Times New Roman"/>
      <family val="1"/>
    </font>
    <font>
      <b/>
      <sz val="11"/>
      <color indexed="9"/>
      <name val="Times New Roman"/>
      <family val="1"/>
    </font>
    <font>
      <sz val="10"/>
      <color indexed="56"/>
      <name val="Times New Roman"/>
      <family val="1"/>
    </font>
    <font>
      <b/>
      <sz val="10"/>
      <color indexed="18"/>
      <name val="Times New Roman"/>
      <family val="1"/>
    </font>
    <font>
      <sz val="10"/>
      <color indexed="18"/>
      <name val="Times New Roman"/>
      <family val="1"/>
    </font>
    <font>
      <b/>
      <sz val="12"/>
      <color indexed="10"/>
      <name val="Times New Roman"/>
      <family val="1"/>
    </font>
    <font>
      <b/>
      <sz val="8"/>
      <color indexed="17"/>
      <name val="Times New Roman"/>
      <family val="1"/>
    </font>
    <font>
      <sz val="8"/>
      <color indexed="17"/>
      <name val="Times New Roman"/>
      <family val="1"/>
    </font>
    <font>
      <sz val="8"/>
      <color indexed="10"/>
      <name val="Times New Roman"/>
      <family val="1"/>
    </font>
    <font>
      <b/>
      <sz val="9"/>
      <color indexed="18"/>
      <name val="Times New Roman"/>
      <family val="1"/>
    </font>
    <font>
      <b/>
      <sz val="9"/>
      <name val="Times New Roman"/>
      <family val="1"/>
    </font>
    <font>
      <b/>
      <sz val="8"/>
      <color indexed="18"/>
      <name val="Times New Roman"/>
      <family val="1"/>
    </font>
    <font>
      <b/>
      <sz val="10"/>
      <color indexed="9"/>
      <name val="Times New Roman"/>
      <family val="1"/>
    </font>
    <font>
      <sz val="10"/>
      <name val="Times New Roman"/>
      <family val="1"/>
    </font>
    <font>
      <sz val="8"/>
      <color indexed="56"/>
      <name val="Times New Roman"/>
      <family val="1"/>
    </font>
    <font>
      <b/>
      <sz val="11"/>
      <color indexed="18"/>
      <name val="Times New Roman"/>
      <family val="1"/>
    </font>
    <font>
      <sz val="11"/>
      <name val="Times New Roman"/>
      <family val="1"/>
    </font>
    <font>
      <sz val="11"/>
      <color indexed="18"/>
      <name val="Times New Roman"/>
      <family val="1"/>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9"/>
        <bgColor indexed="64"/>
      </patternFill>
    </fill>
    <fill>
      <patternFill patternType="solid">
        <fgColor indexed="13"/>
        <bgColor indexed="64"/>
      </patternFill>
    </fill>
    <fill>
      <patternFill patternType="solid">
        <fgColor indexed="8"/>
        <bgColor indexed="64"/>
      </patternFill>
    </fill>
    <fill>
      <patternFill patternType="solid">
        <fgColor indexed="56"/>
        <bgColor indexed="64"/>
      </patternFill>
    </fill>
    <fill>
      <patternFill patternType="solid">
        <fgColor indexed="15"/>
        <bgColor indexed="64"/>
      </patternFill>
    </fill>
    <fill>
      <patternFill patternType="solid">
        <fgColor indexed="40"/>
        <bgColor indexed="64"/>
      </patternFill>
    </fill>
  </fills>
  <borders count="4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color indexed="63"/>
      </top>
      <bottom>
        <color indexed="63"/>
      </bottom>
    </border>
    <border>
      <left>
        <color indexed="63"/>
      </left>
      <right>
        <color indexed="63"/>
      </right>
      <top>
        <color indexed="63"/>
      </top>
      <bottom style="thin"/>
    </border>
    <border>
      <left style="thin"/>
      <right style="thin"/>
      <top>
        <color indexed="63"/>
      </top>
      <bottom>
        <color indexed="63"/>
      </bottom>
    </border>
    <border>
      <left style="thin"/>
      <right style="thin"/>
      <top style="thin"/>
      <bottom style="thin"/>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color indexed="63"/>
      </left>
      <right>
        <color indexed="63"/>
      </right>
      <top style="double"/>
      <bottom>
        <color indexed="63"/>
      </bottom>
    </border>
    <border>
      <left style="medium"/>
      <right>
        <color indexed="63"/>
      </right>
      <top>
        <color indexed="63"/>
      </top>
      <bottom style="thin"/>
    </border>
    <border>
      <left>
        <color indexed="63"/>
      </left>
      <right style="medium"/>
      <top>
        <color indexed="63"/>
      </top>
      <bottom style="thin"/>
    </border>
    <border>
      <left style="medium"/>
      <right style="medium"/>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thin"/>
      <top style="thin"/>
      <bottom style="thin"/>
    </border>
    <border>
      <left style="medium"/>
      <right>
        <color indexed="63"/>
      </right>
      <top style="thin"/>
      <bottom style="thin"/>
    </border>
    <border>
      <left>
        <color indexed="63"/>
      </left>
      <right>
        <color indexed="63"/>
      </right>
      <top style="thin"/>
      <bottom style="thin"/>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double"/>
    </border>
    <border>
      <left style="thin"/>
      <right style="medium"/>
      <top style="thin"/>
      <bottom style="thin"/>
    </border>
    <border>
      <left>
        <color indexed="63"/>
      </left>
      <right style="medium"/>
      <top style="thin"/>
      <bottom style="thin"/>
    </border>
    <border>
      <left style="medium"/>
      <right style="medium"/>
      <top style="medium"/>
      <bottom style="medium"/>
    </border>
    <border>
      <left style="thin">
        <color indexed="9"/>
      </left>
      <right>
        <color indexed="63"/>
      </right>
      <top style="thin">
        <color indexed="9"/>
      </top>
      <bottom style="thin">
        <color indexed="9"/>
      </bottom>
    </border>
    <border>
      <left>
        <color indexed="63"/>
      </left>
      <right>
        <color indexed="63"/>
      </right>
      <top style="thin">
        <color indexed="9"/>
      </top>
      <bottom style="thin">
        <color indexed="9"/>
      </bottom>
    </border>
    <border>
      <left>
        <color indexed="63"/>
      </left>
      <right style="thin">
        <color indexed="9"/>
      </right>
      <top style="thin">
        <color indexed="9"/>
      </top>
      <bottom style="thin">
        <color indexed="9"/>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5" borderId="0" applyNumberFormat="0" applyBorder="0" applyAlignment="0" applyProtection="0"/>
    <xf numFmtId="0" fontId="31" fillId="8" borderId="0" applyNumberFormat="0" applyBorder="0" applyAlignment="0" applyProtection="0"/>
    <xf numFmtId="0" fontId="31" fillId="11" borderId="0" applyNumberFormat="0" applyBorder="0" applyAlignment="0" applyProtection="0"/>
    <xf numFmtId="0" fontId="32" fillId="12"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9" borderId="0" applyNumberFormat="0" applyBorder="0" applyAlignment="0" applyProtection="0"/>
    <xf numFmtId="0" fontId="33" fillId="3" borderId="0" applyNumberFormat="0" applyBorder="0" applyAlignment="0" applyProtection="0"/>
    <xf numFmtId="0" fontId="34" fillId="20" borderId="1" applyNumberFormat="0" applyAlignment="0" applyProtection="0"/>
    <xf numFmtId="0" fontId="3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6" fillId="0" borderId="0" applyNumberFormat="0" applyFill="0" applyBorder="0" applyAlignment="0" applyProtection="0"/>
    <xf numFmtId="0" fontId="37" fillId="4"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7" fillId="0" borderId="0" applyNumberFormat="0" applyFill="0" applyBorder="0" applyAlignment="0" applyProtection="0"/>
    <xf numFmtId="0" fontId="41" fillId="7" borderId="1" applyNumberFormat="0" applyAlignment="0" applyProtection="0"/>
    <xf numFmtId="0" fontId="42" fillId="0" borderId="6" applyNumberFormat="0" applyFill="0" applyAlignment="0" applyProtection="0"/>
    <xf numFmtId="0" fontId="43" fillId="22" borderId="0" applyNumberFormat="0" applyBorder="0" applyAlignment="0" applyProtection="0"/>
    <xf numFmtId="0" fontId="1" fillId="0" borderId="0">
      <alignment/>
      <protection/>
    </xf>
    <xf numFmtId="0" fontId="1" fillId="0" borderId="0">
      <alignment/>
      <protection/>
    </xf>
    <xf numFmtId="0" fontId="1" fillId="23" borderId="7" applyNumberFormat="0" applyFont="0" applyAlignment="0" applyProtection="0"/>
    <xf numFmtId="0" fontId="44" fillId="20"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469">
    <xf numFmtId="0" fontId="0" fillId="0" borderId="0" xfId="0" applyAlignment="1">
      <alignment/>
    </xf>
    <xf numFmtId="0" fontId="0" fillId="0" borderId="0" xfId="0" applyFill="1" applyAlignment="1">
      <alignment horizontal="center"/>
    </xf>
    <xf numFmtId="0" fontId="0" fillId="0" borderId="0" xfId="0" applyFill="1" applyAlignment="1">
      <alignment/>
    </xf>
    <xf numFmtId="1" fontId="0" fillId="0" borderId="0" xfId="0" applyNumberFormat="1" applyFill="1" applyAlignment="1">
      <alignment/>
    </xf>
    <xf numFmtId="165" fontId="0" fillId="0" borderId="0" xfId="44" applyNumberFormat="1" applyFont="1" applyFill="1" applyAlignment="1">
      <alignment/>
    </xf>
    <xf numFmtId="166" fontId="0" fillId="0" borderId="0" xfId="0" applyNumberFormat="1" applyFill="1" applyAlignment="1">
      <alignment horizontal="center"/>
    </xf>
    <xf numFmtId="165" fontId="0" fillId="0" borderId="0" xfId="0" applyNumberFormat="1" applyFill="1" applyAlignment="1">
      <alignment/>
    </xf>
    <xf numFmtId="0" fontId="0" fillId="0" borderId="0" xfId="0" applyAlignment="1">
      <alignment horizontal="left" wrapText="1"/>
    </xf>
    <xf numFmtId="40" fontId="0" fillId="0" borderId="0" xfId="0" applyNumberFormat="1" applyAlignment="1">
      <alignment horizontal="right" wrapText="1"/>
    </xf>
    <xf numFmtId="0" fontId="0" fillId="11" borderId="0" xfId="0" applyFill="1" applyBorder="1" applyAlignment="1">
      <alignment/>
    </xf>
    <xf numFmtId="166" fontId="19" fillId="11" borderId="0" xfId="0" applyNumberFormat="1" applyFont="1" applyFill="1" applyBorder="1" applyAlignment="1">
      <alignment horizontal="center"/>
    </xf>
    <xf numFmtId="0" fontId="0" fillId="0" borderId="0" xfId="0" applyFont="1" applyAlignment="1">
      <alignment/>
    </xf>
    <xf numFmtId="0" fontId="16" fillId="0" borderId="0" xfId="0" applyFont="1" applyFill="1" applyAlignment="1">
      <alignment/>
    </xf>
    <xf numFmtId="0" fontId="0" fillId="24" borderId="0" xfId="0" applyFill="1" applyAlignment="1">
      <alignment/>
    </xf>
    <xf numFmtId="0" fontId="0" fillId="8" borderId="0" xfId="0" applyFill="1" applyAlignment="1">
      <alignment horizontal="left" wrapText="1"/>
    </xf>
    <xf numFmtId="172" fontId="0" fillId="8" borderId="0" xfId="0" applyNumberFormat="1" applyFill="1" applyAlignment="1">
      <alignment horizontal="right" wrapText="1"/>
    </xf>
    <xf numFmtId="0" fontId="0" fillId="8" borderId="0" xfId="0" applyFill="1" applyAlignment="1">
      <alignment/>
    </xf>
    <xf numFmtId="0" fontId="0" fillId="25" borderId="0" xfId="0" applyFill="1" applyAlignment="1">
      <alignment/>
    </xf>
    <xf numFmtId="0" fontId="0" fillId="22" borderId="0" xfId="0" applyFill="1" applyAlignment="1">
      <alignment/>
    </xf>
    <xf numFmtId="0" fontId="9" fillId="0" borderId="0" xfId="0" applyFont="1" applyFill="1" applyAlignment="1">
      <alignment horizontal="left" vertical="top" wrapText="1"/>
    </xf>
    <xf numFmtId="172" fontId="9" fillId="0" borderId="0" xfId="0" applyNumberFormat="1" applyFont="1" applyFill="1" applyAlignment="1">
      <alignment horizontal="right" vertical="top" wrapText="1"/>
    </xf>
    <xf numFmtId="172" fontId="10" fillId="0" borderId="0" xfId="0" applyNumberFormat="1" applyFont="1" applyFill="1" applyAlignment="1">
      <alignment horizontal="right" vertical="top" wrapText="1"/>
    </xf>
    <xf numFmtId="0" fontId="0" fillId="0" borderId="0" xfId="0" applyFill="1" applyAlignment="1">
      <alignment horizontal="left" wrapText="1"/>
    </xf>
    <xf numFmtId="172" fontId="0" fillId="0" borderId="0" xfId="0" applyNumberFormat="1" applyFill="1" applyAlignment="1">
      <alignment horizontal="right" wrapText="1"/>
    </xf>
    <xf numFmtId="172" fontId="11" fillId="0" borderId="0" xfId="0" applyNumberFormat="1" applyFont="1" applyFill="1" applyAlignment="1">
      <alignment horizontal="right" vertical="top" wrapText="1"/>
    </xf>
    <xf numFmtId="0" fontId="26" fillId="0" borderId="10" xfId="0" applyFont="1" applyBorder="1" applyAlignment="1">
      <alignment horizontal="left"/>
    </xf>
    <xf numFmtId="0" fontId="26" fillId="0" borderId="11" xfId="0" applyFont="1" applyBorder="1" applyAlignment="1">
      <alignment horizontal="left"/>
    </xf>
    <xf numFmtId="0" fontId="26" fillId="0" borderId="12" xfId="0" applyFont="1" applyBorder="1" applyAlignment="1">
      <alignment horizontal="left"/>
    </xf>
    <xf numFmtId="0" fontId="0" fillId="22" borderId="13" xfId="0" applyFont="1" applyFill="1" applyBorder="1" applyAlignment="1">
      <alignment/>
    </xf>
    <xf numFmtId="0" fontId="19" fillId="11" borderId="0" xfId="0" applyFont="1" applyFill="1" applyBorder="1" applyAlignment="1">
      <alignment/>
    </xf>
    <xf numFmtId="0" fontId="8" fillId="0" borderId="0" xfId="0" applyFont="1" applyAlignment="1">
      <alignment horizontal="left" wrapText="1"/>
    </xf>
    <xf numFmtId="172" fontId="0" fillId="0" borderId="0" xfId="0" applyNumberFormat="1" applyAlignment="1">
      <alignment horizontal="right" wrapText="1"/>
    </xf>
    <xf numFmtId="0" fontId="9" fillId="0" borderId="0" xfId="0" applyFont="1" applyAlignment="1">
      <alignment horizontal="left" wrapText="1"/>
    </xf>
    <xf numFmtId="172" fontId="10" fillId="0" borderId="0" xfId="0" applyNumberFormat="1" applyFont="1" applyAlignment="1">
      <alignment horizontal="right" wrapText="1"/>
    </xf>
    <xf numFmtId="0" fontId="9" fillId="0" borderId="0" xfId="0" applyFont="1" applyAlignment="1">
      <alignment horizontal="left" vertical="top" wrapText="1"/>
    </xf>
    <xf numFmtId="172" fontId="9" fillId="0" borderId="0" xfId="0" applyNumberFormat="1" applyFont="1" applyAlignment="1">
      <alignment horizontal="right" vertical="top" wrapText="1"/>
    </xf>
    <xf numFmtId="172" fontId="10" fillId="0" borderId="0" xfId="0" applyNumberFormat="1" applyFont="1" applyAlignment="1">
      <alignment horizontal="right" vertical="top" wrapText="1"/>
    </xf>
    <xf numFmtId="172" fontId="11" fillId="0" borderId="0" xfId="0" applyNumberFormat="1" applyFont="1" applyAlignment="1">
      <alignment horizontal="right" vertical="top" wrapText="1"/>
    </xf>
    <xf numFmtId="0" fontId="9" fillId="0" borderId="0" xfId="0" applyNumberFormat="1" applyFont="1" applyFill="1" applyAlignment="1">
      <alignment horizontal="left" vertical="top" wrapText="1"/>
    </xf>
    <xf numFmtId="172" fontId="10" fillId="0" borderId="0" xfId="0" applyNumberFormat="1" applyFont="1" applyFill="1" applyAlignment="1">
      <alignment horizontal="right" wrapText="1"/>
    </xf>
    <xf numFmtId="0" fontId="9" fillId="0" borderId="0" xfId="0" applyNumberFormat="1" applyFont="1" applyAlignment="1">
      <alignment horizontal="left" vertical="top" wrapText="1"/>
    </xf>
    <xf numFmtId="0" fontId="20" fillId="11" borderId="0" xfId="0" applyFont="1" applyFill="1" applyBorder="1" applyAlignment="1">
      <alignment/>
    </xf>
    <xf numFmtId="0" fontId="18" fillId="11" borderId="0" xfId="0" applyFont="1" applyFill="1" applyBorder="1" applyAlignment="1">
      <alignment/>
    </xf>
    <xf numFmtId="0" fontId="5" fillId="0" borderId="0" xfId="0" applyFont="1" applyAlignment="1">
      <alignment horizontal="left" vertical="top" wrapText="1"/>
    </xf>
    <xf numFmtId="172" fontId="5" fillId="0" borderId="0" xfId="0" applyNumberFormat="1" applyFont="1" applyAlignment="1">
      <alignment horizontal="right" vertical="top" wrapText="1"/>
    </xf>
    <xf numFmtId="172" fontId="27" fillId="0" borderId="0" xfId="0" applyNumberFormat="1" applyFont="1" applyAlignment="1">
      <alignment horizontal="right" vertical="top" wrapText="1"/>
    </xf>
    <xf numFmtId="172" fontId="28" fillId="0" borderId="0" xfId="0" applyNumberFormat="1" applyFont="1" applyAlignment="1">
      <alignment horizontal="right" vertical="top" wrapText="1"/>
    </xf>
    <xf numFmtId="165" fontId="29" fillId="22" borderId="0" xfId="44" applyNumberFormat="1" applyFont="1" applyFill="1" applyBorder="1" applyAlignment="1">
      <alignment/>
    </xf>
    <xf numFmtId="165" fontId="29" fillId="0" borderId="0" xfId="0" applyNumberFormat="1" applyFont="1" applyFill="1" applyAlignment="1">
      <alignment/>
    </xf>
    <xf numFmtId="167" fontId="29" fillId="11" borderId="0" xfId="42" applyNumberFormat="1" applyFont="1" applyFill="1" applyBorder="1" applyAlignment="1">
      <alignment/>
    </xf>
    <xf numFmtId="0" fontId="13" fillId="0" borderId="0" xfId="0" applyFont="1" applyAlignment="1">
      <alignment/>
    </xf>
    <xf numFmtId="165" fontId="14" fillId="11" borderId="0" xfId="44" applyNumberFormat="1" applyFont="1" applyFill="1" applyBorder="1" applyAlignment="1">
      <alignment/>
    </xf>
    <xf numFmtId="165" fontId="14" fillId="22" borderId="0" xfId="0" applyNumberFormat="1" applyFont="1" applyFill="1" applyBorder="1" applyAlignment="1">
      <alignment/>
    </xf>
    <xf numFmtId="164" fontId="0" fillId="0" borderId="0" xfId="42" applyNumberFormat="1" applyFont="1" applyFill="1" applyAlignment="1">
      <alignment/>
    </xf>
    <xf numFmtId="40" fontId="0" fillId="0" borderId="0" xfId="0" applyNumberFormat="1" applyFill="1" applyAlignment="1">
      <alignment horizontal="right" wrapText="1"/>
    </xf>
    <xf numFmtId="0" fontId="12" fillId="0" borderId="0" xfId="0" applyFont="1" applyAlignment="1">
      <alignment/>
    </xf>
    <xf numFmtId="0" fontId="13" fillId="0" borderId="0" xfId="0" applyFont="1" applyFill="1" applyAlignment="1">
      <alignment/>
    </xf>
    <xf numFmtId="165" fontId="29" fillId="0" borderId="0" xfId="44" applyNumberFormat="1" applyFont="1" applyFill="1" applyBorder="1" applyAlignment="1">
      <alignment/>
    </xf>
    <xf numFmtId="0" fontId="0" fillId="0" borderId="0" xfId="0" applyFill="1" applyBorder="1" applyAlignment="1">
      <alignment/>
    </xf>
    <xf numFmtId="166" fontId="19" fillId="0" borderId="0" xfId="0" applyNumberFormat="1" applyFont="1" applyFill="1" applyBorder="1" applyAlignment="1">
      <alignment horizontal="center"/>
    </xf>
    <xf numFmtId="165" fontId="14" fillId="0" borderId="0" xfId="44" applyNumberFormat="1" applyFont="1" applyFill="1" applyBorder="1" applyAlignment="1">
      <alignment/>
    </xf>
    <xf numFmtId="0" fontId="0" fillId="0" borderId="0" xfId="0" applyFont="1" applyFill="1" applyAlignment="1">
      <alignment/>
    </xf>
    <xf numFmtId="43" fontId="48" fillId="0" borderId="0" xfId="42" applyFont="1" applyFill="1" applyAlignment="1">
      <alignment/>
    </xf>
    <xf numFmtId="164" fontId="51" fillId="0" borderId="0" xfId="42" applyNumberFormat="1" applyFont="1" applyFill="1" applyBorder="1" applyAlignment="1">
      <alignment horizontal="center" wrapText="1"/>
    </xf>
    <xf numFmtId="164" fontId="50" fillId="0" borderId="0" xfId="42" applyNumberFormat="1" applyFont="1" applyBorder="1" applyAlignment="1">
      <alignment horizontal="center"/>
    </xf>
    <xf numFmtId="164" fontId="5" fillId="0" borderId="0" xfId="42" applyNumberFormat="1" applyFont="1" applyBorder="1" applyAlignment="1">
      <alignment horizontal="center"/>
    </xf>
    <xf numFmtId="164" fontId="50" fillId="22" borderId="0" xfId="42" applyNumberFormat="1" applyFont="1" applyFill="1" applyBorder="1" applyAlignment="1">
      <alignment horizontal="center"/>
    </xf>
    <xf numFmtId="43" fontId="51" fillId="0" borderId="0" xfId="42" applyFont="1" applyFill="1" applyBorder="1" applyAlignment="1">
      <alignment horizontal="center" wrapText="1"/>
    </xf>
    <xf numFmtId="164" fontId="5" fillId="0" borderId="0" xfId="42" applyNumberFormat="1" applyFont="1" applyAlignment="1">
      <alignment/>
    </xf>
    <xf numFmtId="164" fontId="50" fillId="0" borderId="0" xfId="42" applyNumberFormat="1" applyFont="1" applyAlignment="1">
      <alignment horizontal="center"/>
    </xf>
    <xf numFmtId="43" fontId="51" fillId="0" borderId="0" xfId="42" applyFont="1" applyFill="1" applyBorder="1" applyAlignment="1">
      <alignment wrapText="1"/>
    </xf>
    <xf numFmtId="164" fontId="5" fillId="0" borderId="0" xfId="42" applyNumberFormat="1" applyFont="1" applyAlignment="1">
      <alignment horizontal="center"/>
    </xf>
    <xf numFmtId="164" fontId="51" fillId="0" borderId="0" xfId="42" applyNumberFormat="1" applyFont="1" applyFill="1" applyBorder="1" applyAlignment="1">
      <alignment wrapText="1"/>
    </xf>
    <xf numFmtId="164" fontId="50" fillId="0" borderId="0" xfId="42" applyNumberFormat="1" applyFont="1" applyAlignment="1">
      <alignment/>
    </xf>
    <xf numFmtId="164" fontId="52" fillId="0" borderId="0" xfId="42" applyNumberFormat="1" applyFont="1" applyFill="1" applyBorder="1" applyAlignment="1">
      <alignment/>
    </xf>
    <xf numFmtId="43" fontId="52" fillId="0" borderId="0" xfId="42" applyFont="1" applyFill="1" applyBorder="1" applyAlignment="1">
      <alignment/>
    </xf>
    <xf numFmtId="164" fontId="50" fillId="0" borderId="0" xfId="42" applyNumberFormat="1" applyFont="1" applyFill="1" applyAlignment="1">
      <alignment/>
    </xf>
    <xf numFmtId="164" fontId="5" fillId="0" borderId="0" xfId="42" applyNumberFormat="1" applyFont="1" applyFill="1" applyBorder="1" applyAlignment="1">
      <alignment/>
    </xf>
    <xf numFmtId="164" fontId="5" fillId="0" borderId="0" xfId="42" applyNumberFormat="1" applyFont="1" applyFill="1" applyAlignment="1">
      <alignment/>
    </xf>
    <xf numFmtId="164" fontId="52" fillId="0" borderId="14" xfId="42" applyNumberFormat="1" applyFont="1" applyFill="1" applyBorder="1" applyAlignment="1">
      <alignment/>
    </xf>
    <xf numFmtId="164" fontId="50" fillId="0" borderId="0" xfId="42" applyNumberFormat="1" applyFont="1" applyFill="1" applyBorder="1" applyAlignment="1">
      <alignment/>
    </xf>
    <xf numFmtId="164" fontId="2" fillId="0" borderId="0" xfId="42" applyNumberFormat="1" applyFont="1" applyFill="1" applyBorder="1" applyAlignment="1">
      <alignment/>
    </xf>
    <xf numFmtId="164" fontId="3" fillId="0" borderId="0" xfId="42" applyNumberFormat="1" applyFont="1" applyFill="1" applyBorder="1" applyAlignment="1">
      <alignment/>
    </xf>
    <xf numFmtId="164" fontId="1" fillId="0" borderId="0" xfId="42" applyNumberFormat="1" applyFont="1" applyAlignment="1">
      <alignment/>
    </xf>
    <xf numFmtId="164" fontId="51" fillId="0" borderId="0" xfId="42" applyNumberFormat="1" applyFont="1" applyFill="1" applyBorder="1" applyAlignment="1">
      <alignment/>
    </xf>
    <xf numFmtId="164" fontId="3" fillId="0" borderId="0" xfId="42" applyNumberFormat="1" applyFont="1" applyAlignment="1">
      <alignment/>
    </xf>
    <xf numFmtId="164" fontId="1" fillId="0" borderId="0" xfId="42" applyNumberFormat="1" applyFont="1" applyFill="1" applyBorder="1" applyAlignment="1">
      <alignment/>
    </xf>
    <xf numFmtId="164" fontId="53" fillId="0" borderId="0" xfId="42" applyNumberFormat="1" applyFont="1" applyFill="1" applyBorder="1" applyAlignment="1">
      <alignment/>
    </xf>
    <xf numFmtId="164" fontId="53" fillId="0" borderId="0" xfId="42" applyNumberFormat="1" applyFont="1" applyAlignment="1">
      <alignment/>
    </xf>
    <xf numFmtId="164" fontId="52" fillId="0" borderId="0" xfId="42" applyNumberFormat="1" applyFont="1" applyAlignment="1">
      <alignment/>
    </xf>
    <xf numFmtId="43" fontId="5" fillId="0" borderId="0" xfId="42" applyFont="1" applyBorder="1" applyAlignment="1">
      <alignment/>
    </xf>
    <xf numFmtId="164" fontId="5" fillId="0" borderId="0" xfId="42" applyNumberFormat="1" applyFont="1" applyBorder="1" applyAlignment="1">
      <alignment/>
    </xf>
    <xf numFmtId="164" fontId="51" fillId="26" borderId="0" xfId="42" applyNumberFormat="1" applyFont="1" applyFill="1" applyBorder="1" applyAlignment="1">
      <alignment horizontal="center" wrapText="1"/>
    </xf>
    <xf numFmtId="164" fontId="52" fillId="26" borderId="0" xfId="42" applyNumberFormat="1" applyFont="1" applyFill="1" applyBorder="1" applyAlignment="1">
      <alignment/>
    </xf>
    <xf numFmtId="9" fontId="50" fillId="26" borderId="0" xfId="61" applyFont="1" applyFill="1" applyBorder="1" applyAlignment="1">
      <alignment horizontal="center"/>
    </xf>
    <xf numFmtId="164" fontId="5" fillId="26" borderId="0" xfId="42" applyNumberFormat="1" applyFont="1" applyFill="1" applyBorder="1" applyAlignment="1">
      <alignment/>
    </xf>
    <xf numFmtId="164" fontId="50" fillId="26" borderId="0" xfId="42" applyNumberFormat="1" applyFont="1" applyFill="1" applyBorder="1" applyAlignment="1">
      <alignment/>
    </xf>
    <xf numFmtId="164" fontId="3" fillId="26" borderId="0" xfId="42" applyNumberFormat="1" applyFont="1" applyFill="1" applyBorder="1" applyAlignment="1">
      <alignment/>
    </xf>
    <xf numFmtId="164" fontId="51" fillId="26" borderId="0" xfId="42" applyNumberFormat="1" applyFont="1" applyFill="1" applyBorder="1" applyAlignment="1">
      <alignment/>
    </xf>
    <xf numFmtId="164" fontId="53" fillId="26" borderId="0" xfId="42" applyNumberFormat="1" applyFont="1" applyFill="1" applyBorder="1" applyAlignment="1">
      <alignment/>
    </xf>
    <xf numFmtId="164" fontId="53" fillId="0" borderId="0" xfId="42" applyNumberFormat="1" applyFont="1" applyBorder="1" applyAlignment="1">
      <alignment/>
    </xf>
    <xf numFmtId="0" fontId="48" fillId="27" borderId="0" xfId="0" applyFont="1" applyFill="1" applyAlignment="1">
      <alignment/>
    </xf>
    <xf numFmtId="0" fontId="49" fillId="27" borderId="0" xfId="0" applyFont="1" applyFill="1" applyAlignment="1">
      <alignment/>
    </xf>
    <xf numFmtId="0" fontId="48" fillId="27" borderId="0" xfId="0" applyFont="1" applyFill="1" applyAlignment="1">
      <alignment/>
    </xf>
    <xf numFmtId="0" fontId="48" fillId="0" borderId="0" xfId="0" applyFont="1" applyFill="1" applyAlignment="1">
      <alignment/>
    </xf>
    <xf numFmtId="0" fontId="48" fillId="27" borderId="0" xfId="0" applyFont="1" applyFill="1" applyAlignment="1" quotePrefix="1">
      <alignment/>
    </xf>
    <xf numFmtId="0" fontId="22" fillId="27" borderId="0" xfId="0" applyFont="1" applyFill="1" applyAlignment="1">
      <alignment/>
    </xf>
    <xf numFmtId="49" fontId="49" fillId="27" borderId="0" xfId="0" applyNumberFormat="1" applyFont="1" applyFill="1" applyAlignment="1">
      <alignment/>
    </xf>
    <xf numFmtId="165" fontId="48" fillId="27" borderId="0" xfId="0" applyNumberFormat="1" applyFont="1" applyFill="1" applyAlignment="1">
      <alignment/>
    </xf>
    <xf numFmtId="0" fontId="48" fillId="0" borderId="0" xfId="0" applyFont="1" applyFill="1" applyAlignment="1">
      <alignment/>
    </xf>
    <xf numFmtId="0" fontId="22" fillId="0" borderId="0" xfId="0" applyFont="1" applyFill="1" applyAlignment="1">
      <alignment/>
    </xf>
    <xf numFmtId="0" fontId="49" fillId="0" borderId="0" xfId="0" applyFont="1" applyFill="1" applyAlignment="1">
      <alignment/>
    </xf>
    <xf numFmtId="49" fontId="49" fillId="0" borderId="0" xfId="0" applyNumberFormat="1" applyFont="1" applyFill="1" applyAlignment="1">
      <alignment/>
    </xf>
    <xf numFmtId="165" fontId="48" fillId="0" borderId="0" xfId="0" applyNumberFormat="1" applyFont="1" applyFill="1" applyAlignment="1">
      <alignment/>
    </xf>
    <xf numFmtId="0" fontId="0" fillId="26" borderId="0" xfId="0" applyFill="1" applyAlignment="1">
      <alignment/>
    </xf>
    <xf numFmtId="165" fontId="12" fillId="0" borderId="0" xfId="0" applyNumberFormat="1" applyFont="1" applyFill="1" applyAlignment="1">
      <alignment/>
    </xf>
    <xf numFmtId="164" fontId="54" fillId="26" borderId="0" xfId="42" applyNumberFormat="1" applyFont="1" applyFill="1" applyBorder="1" applyAlignment="1">
      <alignment/>
    </xf>
    <xf numFmtId="166" fontId="50" fillId="0" borderId="0" xfId="42" applyNumberFormat="1" applyFont="1" applyFill="1" applyBorder="1" applyAlignment="1">
      <alignment horizontal="center"/>
    </xf>
    <xf numFmtId="166" fontId="50" fillId="0" borderId="0" xfId="42" applyNumberFormat="1" applyFont="1" applyBorder="1" applyAlignment="1">
      <alignment horizontal="center"/>
    </xf>
    <xf numFmtId="166" fontId="50" fillId="0" borderId="14" xfId="42" applyNumberFormat="1" applyFont="1" applyFill="1" applyBorder="1" applyAlignment="1">
      <alignment horizontal="center"/>
    </xf>
    <xf numFmtId="166" fontId="50" fillId="0" borderId="14" xfId="42" applyNumberFormat="1" applyFont="1" applyBorder="1" applyAlignment="1">
      <alignment horizontal="center"/>
    </xf>
    <xf numFmtId="164" fontId="50" fillId="0" borderId="14" xfId="42" applyNumberFormat="1" applyFont="1" applyBorder="1" applyAlignment="1">
      <alignment horizontal="center"/>
    </xf>
    <xf numFmtId="164" fontId="50" fillId="22" borderId="14" xfId="42" applyNumberFormat="1" applyFont="1" applyFill="1" applyBorder="1" applyAlignment="1">
      <alignment horizontal="center"/>
    </xf>
    <xf numFmtId="164" fontId="51" fillId="4" borderId="15" xfId="42" applyNumberFormat="1" applyFont="1" applyFill="1" applyBorder="1" applyAlignment="1">
      <alignment horizontal="center" wrapText="1"/>
    </xf>
    <xf numFmtId="164" fontId="51" fillId="4" borderId="15" xfId="42" applyNumberFormat="1" applyFont="1" applyFill="1" applyBorder="1" applyAlignment="1">
      <alignment wrapText="1"/>
    </xf>
    <xf numFmtId="9" fontId="50" fillId="0" borderId="0" xfId="61" applyNumberFormat="1" applyFont="1" applyFill="1" applyBorder="1" applyAlignment="1">
      <alignment horizontal="center"/>
    </xf>
    <xf numFmtId="13" fontId="50" fillId="0" borderId="0" xfId="42" applyNumberFormat="1" applyFont="1" applyFill="1" applyBorder="1" applyAlignment="1">
      <alignment horizontal="center"/>
    </xf>
    <xf numFmtId="164" fontId="5" fillId="26" borderId="16" xfId="42" applyNumberFormat="1" applyFont="1" applyFill="1" applyBorder="1" applyAlignment="1">
      <alignment/>
    </xf>
    <xf numFmtId="164" fontId="52" fillId="4" borderId="15" xfId="42" applyNumberFormat="1" applyFont="1" applyFill="1" applyBorder="1" applyAlignment="1">
      <alignment/>
    </xf>
    <xf numFmtId="9" fontId="50" fillId="0" borderId="0" xfId="61" applyFont="1" applyFill="1" applyBorder="1" applyAlignment="1">
      <alignment horizontal="center"/>
    </xf>
    <xf numFmtId="12" fontId="50" fillId="0" borderId="0" xfId="61" applyNumberFormat="1" applyFont="1" applyFill="1" applyBorder="1" applyAlignment="1">
      <alignment horizontal="center"/>
    </xf>
    <xf numFmtId="164" fontId="50" fillId="0" borderId="0" xfId="42" applyNumberFormat="1" applyFont="1" applyAlignment="1">
      <alignment horizontal="right"/>
    </xf>
    <xf numFmtId="164" fontId="52" fillId="4" borderId="17" xfId="42" applyNumberFormat="1" applyFont="1" applyFill="1" applyBorder="1" applyAlignment="1">
      <alignment/>
    </xf>
    <xf numFmtId="164" fontId="50" fillId="4" borderId="15" xfId="42" applyNumberFormat="1" applyFont="1" applyFill="1" applyBorder="1" applyAlignment="1">
      <alignment/>
    </xf>
    <xf numFmtId="164" fontId="3" fillId="4" borderId="15" xfId="42" applyNumberFormat="1" applyFont="1" applyFill="1" applyBorder="1" applyAlignment="1">
      <alignment/>
    </xf>
    <xf numFmtId="164" fontId="5" fillId="0" borderId="14" xfId="42" applyNumberFormat="1" applyFont="1" applyFill="1" applyBorder="1" applyAlignment="1">
      <alignment/>
    </xf>
    <xf numFmtId="49" fontId="50" fillId="0" borderId="0" xfId="0" applyNumberFormat="1" applyFont="1" applyAlignment="1">
      <alignment/>
    </xf>
    <xf numFmtId="164" fontId="5" fillId="4" borderId="15" xfId="42" applyNumberFormat="1" applyFont="1" applyFill="1" applyBorder="1" applyAlignment="1">
      <alignment/>
    </xf>
    <xf numFmtId="164" fontId="5" fillId="4" borderId="17" xfId="42" applyNumberFormat="1" applyFont="1" applyFill="1" applyBorder="1" applyAlignment="1">
      <alignment/>
    </xf>
    <xf numFmtId="164" fontId="5" fillId="4" borderId="16" xfId="42" applyNumberFormat="1" applyFont="1" applyFill="1" applyBorder="1" applyAlignment="1">
      <alignment/>
    </xf>
    <xf numFmtId="0" fontId="22" fillId="28" borderId="18" xfId="0" applyFont="1" applyFill="1" applyBorder="1" applyAlignment="1">
      <alignment/>
    </xf>
    <xf numFmtId="0" fontId="23" fillId="28" borderId="19" xfId="0" applyFont="1" applyFill="1" applyBorder="1" applyAlignment="1">
      <alignment/>
    </xf>
    <xf numFmtId="0" fontId="16" fillId="28" borderId="19" xfId="0" applyFont="1" applyFill="1" applyBorder="1" applyAlignment="1">
      <alignment/>
    </xf>
    <xf numFmtId="0" fontId="16" fillId="28" borderId="20" xfId="0" applyFont="1" applyFill="1" applyBorder="1" applyAlignment="1">
      <alignment/>
    </xf>
    <xf numFmtId="0" fontId="21" fillId="28" borderId="13" xfId="0" applyFont="1" applyFill="1" applyBorder="1" applyAlignment="1">
      <alignment/>
    </xf>
    <xf numFmtId="0" fontId="16" fillId="28" borderId="0" xfId="0" applyFont="1" applyFill="1" applyBorder="1" applyAlignment="1">
      <alignment/>
    </xf>
    <xf numFmtId="0" fontId="16" fillId="28" borderId="21" xfId="0" applyFont="1" applyFill="1" applyBorder="1" applyAlignment="1">
      <alignment/>
    </xf>
    <xf numFmtId="0" fontId="16" fillId="28" borderId="13" xfId="0" applyFont="1" applyFill="1" applyBorder="1" applyAlignment="1">
      <alignment/>
    </xf>
    <xf numFmtId="166" fontId="16" fillId="28" borderId="0" xfId="0" applyNumberFormat="1" applyFont="1" applyFill="1" applyBorder="1" applyAlignment="1">
      <alignment horizontal="center"/>
    </xf>
    <xf numFmtId="166" fontId="25" fillId="28" borderId="0" xfId="0" applyNumberFormat="1" applyFont="1" applyFill="1" applyBorder="1" applyAlignment="1">
      <alignment horizontal="center"/>
    </xf>
    <xf numFmtId="166" fontId="25" fillId="28" borderId="21" xfId="0" applyNumberFormat="1" applyFont="1" applyFill="1" applyBorder="1" applyAlignment="1">
      <alignment horizontal="center"/>
    </xf>
    <xf numFmtId="0" fontId="16" fillId="28" borderId="22" xfId="0" applyFont="1" applyFill="1" applyBorder="1" applyAlignment="1">
      <alignment/>
    </xf>
    <xf numFmtId="164" fontId="16" fillId="28" borderId="14" xfId="42" applyNumberFormat="1" applyFont="1" applyFill="1" applyBorder="1" applyAlignment="1">
      <alignment/>
    </xf>
    <xf numFmtId="165" fontId="16" fillId="28" borderId="0" xfId="0" applyNumberFormat="1" applyFont="1" applyFill="1" applyBorder="1" applyAlignment="1">
      <alignment/>
    </xf>
    <xf numFmtId="167" fontId="29" fillId="11" borderId="21" xfId="42" applyNumberFormat="1" applyFont="1" applyFill="1" applyBorder="1" applyAlignment="1">
      <alignment/>
    </xf>
    <xf numFmtId="0" fontId="23" fillId="28" borderId="18" xfId="0" applyFont="1" applyFill="1" applyBorder="1" applyAlignment="1">
      <alignment/>
    </xf>
    <xf numFmtId="0" fontId="16" fillId="28" borderId="0" xfId="0" applyFont="1" applyFill="1" applyBorder="1" applyAlignment="1">
      <alignment horizontal="center"/>
    </xf>
    <xf numFmtId="0" fontId="16" fillId="28" borderId="21" xfId="0" applyFont="1" applyFill="1" applyBorder="1" applyAlignment="1">
      <alignment horizontal="center"/>
    </xf>
    <xf numFmtId="165" fontId="16" fillId="28" borderId="0" xfId="0" applyNumberFormat="1" applyFont="1" applyFill="1" applyBorder="1" applyAlignment="1">
      <alignment horizontal="center"/>
    </xf>
    <xf numFmtId="165" fontId="16" fillId="28" borderId="21" xfId="0" applyNumberFormat="1" applyFont="1" applyFill="1" applyBorder="1" applyAlignment="1">
      <alignment horizontal="center"/>
    </xf>
    <xf numFmtId="165" fontId="16" fillId="28" borderId="0" xfId="44" applyNumberFormat="1" applyFont="1" applyFill="1" applyBorder="1" applyAlignment="1">
      <alignment/>
    </xf>
    <xf numFmtId="165" fontId="16" fillId="28" borderId="21" xfId="44" applyNumberFormat="1" applyFont="1" applyFill="1" applyBorder="1" applyAlignment="1">
      <alignment/>
    </xf>
    <xf numFmtId="165" fontId="16" fillId="28" borderId="14" xfId="44" applyNumberFormat="1" applyFont="1" applyFill="1" applyBorder="1" applyAlignment="1">
      <alignment/>
    </xf>
    <xf numFmtId="165" fontId="16" fillId="28" borderId="23" xfId="44" applyNumberFormat="1" applyFont="1" applyFill="1" applyBorder="1" applyAlignment="1">
      <alignment/>
    </xf>
    <xf numFmtId="0" fontId="55" fillId="11" borderId="19" xfId="0" applyFont="1" applyFill="1" applyBorder="1" applyAlignment="1">
      <alignment/>
    </xf>
    <xf numFmtId="164" fontId="49" fillId="0" borderId="0" xfId="42" applyNumberFormat="1" applyFont="1" applyAlignment="1">
      <alignment/>
    </xf>
    <xf numFmtId="183" fontId="52" fillId="0" borderId="0" xfId="61" applyNumberFormat="1" applyFont="1" applyFill="1" applyBorder="1" applyAlignment="1">
      <alignment horizontal="right"/>
    </xf>
    <xf numFmtId="168" fontId="50" fillId="0" borderId="0" xfId="42" applyNumberFormat="1" applyFont="1" applyFill="1" applyBorder="1" applyAlignment="1">
      <alignment horizontal="center"/>
    </xf>
    <xf numFmtId="40" fontId="5" fillId="0" borderId="0" xfId="0" applyNumberFormat="1" applyFont="1" applyFill="1" applyAlignment="1">
      <alignment horizontal="right" vertical="top" wrapText="1"/>
    </xf>
    <xf numFmtId="43" fontId="51" fillId="22" borderId="0" xfId="42" applyFont="1" applyFill="1" applyBorder="1" applyAlignment="1">
      <alignment horizontal="center" wrapText="1"/>
    </xf>
    <xf numFmtId="183" fontId="50" fillId="0" borderId="0" xfId="61" applyNumberFormat="1" applyFont="1" applyFill="1" applyBorder="1" applyAlignment="1">
      <alignment horizontal="center"/>
    </xf>
    <xf numFmtId="164" fontId="5" fillId="29" borderId="0" xfId="42" applyNumberFormat="1" applyFont="1" applyFill="1" applyAlignment="1">
      <alignment/>
    </xf>
    <xf numFmtId="164" fontId="50" fillId="29" borderId="0" xfId="42" applyNumberFormat="1" applyFont="1" applyFill="1" applyBorder="1" applyAlignment="1">
      <alignment horizontal="center"/>
    </xf>
    <xf numFmtId="9" fontId="52" fillId="0" borderId="0" xfId="61" applyFont="1" applyFill="1" applyBorder="1" applyAlignment="1">
      <alignment/>
    </xf>
    <xf numFmtId="43" fontId="50" fillId="0" borderId="0" xfId="42" applyFont="1" applyFill="1" applyBorder="1" applyAlignment="1">
      <alignment/>
    </xf>
    <xf numFmtId="40" fontId="0" fillId="0" borderId="0" xfId="0" applyNumberFormat="1" applyAlignment="1">
      <alignment horizontal="right" vertical="top" wrapText="1"/>
    </xf>
    <xf numFmtId="0" fontId="55" fillId="11" borderId="20" xfId="0" applyFont="1" applyFill="1" applyBorder="1" applyAlignment="1">
      <alignment/>
    </xf>
    <xf numFmtId="183" fontId="29" fillId="11" borderId="0" xfId="61" applyNumberFormat="1" applyFont="1" applyFill="1" applyBorder="1" applyAlignment="1">
      <alignment/>
    </xf>
    <xf numFmtId="183" fontId="29" fillId="11" borderId="21" xfId="61" applyNumberFormat="1" applyFont="1" applyFill="1" applyBorder="1" applyAlignment="1">
      <alignment/>
    </xf>
    <xf numFmtId="0" fontId="62" fillId="11" borderId="13" xfId="0" applyFont="1" applyFill="1" applyBorder="1" applyAlignment="1">
      <alignment/>
    </xf>
    <xf numFmtId="166" fontId="29" fillId="11" borderId="0" xfId="0" applyNumberFormat="1" applyFont="1" applyFill="1" applyBorder="1" applyAlignment="1">
      <alignment horizontal="center"/>
    </xf>
    <xf numFmtId="166" fontId="29" fillId="11" borderId="21" xfId="0" applyNumberFormat="1" applyFont="1" applyFill="1" applyBorder="1" applyAlignment="1">
      <alignment horizontal="center"/>
    </xf>
    <xf numFmtId="0" fontId="29" fillId="11" borderId="13" xfId="0" applyFont="1" applyFill="1" applyBorder="1" applyAlignment="1">
      <alignment/>
    </xf>
    <xf numFmtId="0" fontId="63" fillId="11" borderId="18" xfId="0" applyFont="1" applyFill="1" applyBorder="1" applyAlignment="1">
      <alignment/>
    </xf>
    <xf numFmtId="0" fontId="0" fillId="22" borderId="13" xfId="0" applyFont="1" applyFill="1" applyBorder="1" applyAlignment="1">
      <alignment/>
    </xf>
    <xf numFmtId="164" fontId="0" fillId="22" borderId="0" xfId="42" applyNumberFormat="1" applyFont="1" applyFill="1" applyBorder="1" applyAlignment="1">
      <alignment/>
    </xf>
    <xf numFmtId="164" fontId="0" fillId="22" borderId="21" xfId="42" applyNumberFormat="1" applyFont="1" applyFill="1" applyBorder="1" applyAlignment="1">
      <alignment/>
    </xf>
    <xf numFmtId="1" fontId="0" fillId="22" borderId="0" xfId="0" applyNumberFormat="1" applyFont="1" applyFill="1" applyBorder="1" applyAlignment="1">
      <alignment horizontal="right"/>
    </xf>
    <xf numFmtId="167" fontId="0" fillId="22" borderId="0" xfId="42" applyNumberFormat="1" applyFont="1" applyFill="1" applyBorder="1" applyAlignment="1">
      <alignment/>
    </xf>
    <xf numFmtId="167" fontId="0" fillId="22" borderId="21" xfId="42" applyNumberFormat="1" applyFont="1" applyFill="1" applyBorder="1" applyAlignment="1">
      <alignment/>
    </xf>
    <xf numFmtId="0" fontId="0" fillId="22" borderId="22" xfId="0" applyFont="1" applyFill="1" applyBorder="1" applyAlignment="1">
      <alignment/>
    </xf>
    <xf numFmtId="167" fontId="0" fillId="22" borderId="14" xfId="42" applyNumberFormat="1" applyFont="1" applyFill="1" applyBorder="1" applyAlignment="1">
      <alignment/>
    </xf>
    <xf numFmtId="167" fontId="0" fillId="22" borderId="23" xfId="42" applyNumberFormat="1" applyFont="1" applyFill="1" applyBorder="1" applyAlignment="1">
      <alignment/>
    </xf>
    <xf numFmtId="43" fontId="0" fillId="22" borderId="0" xfId="42" applyFont="1" applyFill="1" applyBorder="1" applyAlignment="1">
      <alignment horizontal="right"/>
    </xf>
    <xf numFmtId="43" fontId="0" fillId="22" borderId="21" xfId="42" applyFont="1" applyFill="1" applyBorder="1" applyAlignment="1">
      <alignment horizontal="right"/>
    </xf>
    <xf numFmtId="0" fontId="0" fillId="0" borderId="0" xfId="0" applyFont="1" applyFill="1" applyBorder="1" applyAlignment="1">
      <alignment/>
    </xf>
    <xf numFmtId="166" fontId="0" fillId="0" borderId="0" xfId="0" applyNumberFormat="1" applyFont="1" applyFill="1" applyBorder="1" applyAlignment="1">
      <alignment/>
    </xf>
    <xf numFmtId="166" fontId="0" fillId="0" borderId="0" xfId="0" applyNumberFormat="1" applyFont="1" applyFill="1" applyBorder="1" applyAlignment="1">
      <alignment horizontal="center"/>
    </xf>
    <xf numFmtId="0" fontId="0" fillId="0" borderId="0" xfId="0" applyFont="1" applyAlignment="1">
      <alignment/>
    </xf>
    <xf numFmtId="0" fontId="0" fillId="0" borderId="0" xfId="0" applyFont="1" applyBorder="1" applyAlignment="1">
      <alignment/>
    </xf>
    <xf numFmtId="0" fontId="30" fillId="0" borderId="0" xfId="0" applyFont="1" applyAlignment="1">
      <alignment/>
    </xf>
    <xf numFmtId="0" fontId="0" fillId="0" borderId="0" xfId="0" applyFont="1" applyAlignment="1">
      <alignment/>
    </xf>
    <xf numFmtId="0" fontId="0" fillId="0" borderId="0" xfId="0" applyAlignment="1">
      <alignment horizontal="center" vertical="top" wrapText="1"/>
    </xf>
    <xf numFmtId="0" fontId="0" fillId="0" borderId="0" xfId="0" applyAlignment="1">
      <alignment/>
    </xf>
    <xf numFmtId="0" fontId="0" fillId="0" borderId="0" xfId="0" applyAlignment="1">
      <alignment vertical="top" wrapText="1"/>
    </xf>
    <xf numFmtId="0" fontId="0" fillId="0" borderId="0" xfId="0" applyAlignment="1">
      <alignment horizontal="right" vertical="top" wrapText="1"/>
    </xf>
    <xf numFmtId="14" fontId="0" fillId="0" borderId="0" xfId="0" applyNumberFormat="1" applyAlignment="1">
      <alignment horizontal="left" vertical="top" wrapText="1"/>
    </xf>
    <xf numFmtId="0" fontId="0" fillId="0" borderId="0" xfId="0" applyAlignment="1">
      <alignment horizontal="left" vertical="top" wrapText="1"/>
    </xf>
    <xf numFmtId="40" fontId="64" fillId="0" borderId="0" xfId="0" applyNumberFormat="1" applyFont="1" applyAlignment="1">
      <alignment horizontal="right" vertical="top" wrapText="1"/>
    </xf>
    <xf numFmtId="40" fontId="65" fillId="0" borderId="0" xfId="0" applyNumberFormat="1" applyFont="1" applyAlignment="1">
      <alignment horizontal="right" vertical="top" wrapText="1"/>
    </xf>
    <xf numFmtId="0" fontId="0" fillId="0" borderId="0" xfId="0" applyAlignment="1">
      <alignment wrapText="1"/>
    </xf>
    <xf numFmtId="40" fontId="65" fillId="0" borderId="0" xfId="0" applyNumberFormat="1" applyFont="1" applyAlignment="1">
      <alignment horizontal="right" wrapText="1"/>
    </xf>
    <xf numFmtId="40" fontId="10" fillId="0" borderId="0" xfId="0" applyNumberFormat="1" applyFont="1" applyAlignment="1">
      <alignment horizontal="right" wrapText="1"/>
    </xf>
    <xf numFmtId="40" fontId="9" fillId="0" borderId="0" xfId="0" applyNumberFormat="1" applyFont="1" applyAlignment="1">
      <alignment horizontal="right" vertical="top" wrapText="1"/>
    </xf>
    <xf numFmtId="40" fontId="10" fillId="0" borderId="0" xfId="0" applyNumberFormat="1" applyFont="1" applyAlignment="1">
      <alignment horizontal="right" vertical="top" wrapText="1"/>
    </xf>
    <xf numFmtId="40" fontId="11" fillId="0" borderId="0" xfId="0" applyNumberFormat="1" applyFont="1" applyAlignment="1">
      <alignment horizontal="right" vertical="top" wrapText="1"/>
    </xf>
    <xf numFmtId="12" fontId="50" fillId="0" borderId="0" xfId="42" applyNumberFormat="1" applyFont="1" applyFill="1" applyBorder="1" applyAlignment="1">
      <alignment horizontal="center"/>
    </xf>
    <xf numFmtId="166" fontId="50" fillId="22" borderId="0" xfId="42" applyNumberFormat="1" applyFont="1" applyFill="1" applyBorder="1" applyAlignment="1">
      <alignment horizontal="center"/>
    </xf>
    <xf numFmtId="166" fontId="50" fillId="22" borderId="14" xfId="42" applyNumberFormat="1" applyFont="1" applyFill="1" applyBorder="1" applyAlignment="1">
      <alignment horizontal="center"/>
    </xf>
    <xf numFmtId="164" fontId="51" fillId="11" borderId="15" xfId="42" applyNumberFormat="1" applyFont="1" applyFill="1" applyBorder="1" applyAlignment="1">
      <alignment horizontal="center" wrapText="1"/>
    </xf>
    <xf numFmtId="164" fontId="51" fillId="22" borderId="0" xfId="42" applyNumberFormat="1" applyFont="1" applyFill="1" applyBorder="1" applyAlignment="1">
      <alignment horizontal="center" wrapText="1"/>
    </xf>
    <xf numFmtId="164" fontId="51" fillId="11" borderId="15" xfId="42" applyNumberFormat="1" applyFont="1" applyFill="1" applyBorder="1" applyAlignment="1">
      <alignment wrapText="1"/>
    </xf>
    <xf numFmtId="164" fontId="52" fillId="11" borderId="15" xfId="42" applyNumberFormat="1" applyFont="1" applyFill="1" applyBorder="1" applyAlignment="1">
      <alignment/>
    </xf>
    <xf numFmtId="164" fontId="5" fillId="22" borderId="0" xfId="42" applyNumberFormat="1" applyFont="1" applyFill="1" applyAlignment="1">
      <alignment/>
    </xf>
    <xf numFmtId="164" fontId="52" fillId="22" borderId="0" xfId="42" applyNumberFormat="1" applyFont="1" applyFill="1" applyBorder="1" applyAlignment="1">
      <alignment/>
    </xf>
    <xf numFmtId="164" fontId="5" fillId="22" borderId="0" xfId="42" applyNumberFormat="1" applyFont="1" applyFill="1" applyBorder="1" applyAlignment="1">
      <alignment/>
    </xf>
    <xf numFmtId="164" fontId="52" fillId="11" borderId="17" xfId="42" applyNumberFormat="1" applyFont="1" applyFill="1" applyBorder="1" applyAlignment="1">
      <alignment/>
    </xf>
    <xf numFmtId="164" fontId="52" fillId="22" borderId="14" xfId="42" applyNumberFormat="1" applyFont="1" applyFill="1" applyBorder="1" applyAlignment="1">
      <alignment/>
    </xf>
    <xf numFmtId="164" fontId="50" fillId="11" borderId="15" xfId="42" applyNumberFormat="1" applyFont="1" applyFill="1" applyBorder="1" applyAlignment="1">
      <alignment/>
    </xf>
    <xf numFmtId="164" fontId="50" fillId="22" borderId="0" xfId="42" applyNumberFormat="1" applyFont="1" applyFill="1" applyBorder="1" applyAlignment="1">
      <alignment/>
    </xf>
    <xf numFmtId="164" fontId="3" fillId="11" borderId="15" xfId="42" applyNumberFormat="1" applyFont="1" applyFill="1" applyBorder="1" applyAlignment="1">
      <alignment/>
    </xf>
    <xf numFmtId="164" fontId="3" fillId="22" borderId="0" xfId="42" applyNumberFormat="1" applyFont="1" applyFill="1" applyBorder="1" applyAlignment="1">
      <alignment/>
    </xf>
    <xf numFmtId="164" fontId="51" fillId="22" borderId="0" xfId="42" applyNumberFormat="1" applyFont="1" applyFill="1" applyBorder="1" applyAlignment="1">
      <alignment/>
    </xf>
    <xf numFmtId="164" fontId="5" fillId="22" borderId="14" xfId="42" applyNumberFormat="1" applyFont="1" applyFill="1" applyBorder="1" applyAlignment="1">
      <alignment/>
    </xf>
    <xf numFmtId="164" fontId="5" fillId="11" borderId="15" xfId="42" applyNumberFormat="1" applyFont="1" applyFill="1" applyBorder="1" applyAlignment="1">
      <alignment/>
    </xf>
    <xf numFmtId="164" fontId="53" fillId="22" borderId="0" xfId="42" applyNumberFormat="1" applyFont="1" applyFill="1" applyBorder="1" applyAlignment="1">
      <alignment/>
    </xf>
    <xf numFmtId="164" fontId="5" fillId="11" borderId="17" xfId="42" applyNumberFormat="1" applyFont="1" applyFill="1" applyBorder="1" applyAlignment="1">
      <alignment/>
    </xf>
    <xf numFmtId="164" fontId="5" fillId="0" borderId="0" xfId="42" applyNumberFormat="1" applyFont="1" applyFill="1" applyBorder="1" applyAlignment="1">
      <alignment horizontal="right"/>
    </xf>
    <xf numFmtId="0" fontId="48" fillId="0" borderId="0" xfId="0" applyFont="1" applyFill="1" applyAlignment="1">
      <alignment horizontal="right"/>
    </xf>
    <xf numFmtId="166" fontId="50" fillId="26" borderId="0" xfId="42" applyNumberFormat="1" applyFont="1" applyFill="1" applyBorder="1" applyAlignment="1">
      <alignment horizontal="center"/>
    </xf>
    <xf numFmtId="164" fontId="50" fillId="26" borderId="0" xfId="42" applyNumberFormat="1" applyFont="1" applyFill="1" applyBorder="1" applyAlignment="1">
      <alignment horizontal="center"/>
    </xf>
    <xf numFmtId="43" fontId="51" fillId="7" borderId="0" xfId="42" applyFont="1" applyFill="1" applyBorder="1" applyAlignment="1">
      <alignment horizontal="center" wrapText="1"/>
    </xf>
    <xf numFmtId="164" fontId="51" fillId="0" borderId="0" xfId="42" applyNumberFormat="1" applyFont="1" applyFill="1" applyBorder="1" applyAlignment="1">
      <alignment horizontal="right" wrapText="1"/>
    </xf>
    <xf numFmtId="166" fontId="50" fillId="26" borderId="14" xfId="42" applyNumberFormat="1" applyFont="1" applyFill="1" applyBorder="1" applyAlignment="1">
      <alignment horizontal="center"/>
    </xf>
    <xf numFmtId="164" fontId="50" fillId="26" borderId="14" xfId="42" applyNumberFormat="1" applyFont="1" applyFill="1" applyBorder="1" applyAlignment="1">
      <alignment horizontal="center"/>
    </xf>
    <xf numFmtId="164" fontId="51" fillId="22" borderId="15" xfId="42" applyNumberFormat="1" applyFont="1" applyFill="1" applyBorder="1" applyAlignment="1">
      <alignment horizontal="center" wrapText="1"/>
    </xf>
    <xf numFmtId="9" fontId="51" fillId="0" borderId="0" xfId="61" applyFont="1" applyFill="1" applyBorder="1" applyAlignment="1">
      <alignment horizontal="right" wrapText="1"/>
    </xf>
    <xf numFmtId="164" fontId="51" fillId="22" borderId="15" xfId="42" applyNumberFormat="1" applyFont="1" applyFill="1" applyBorder="1" applyAlignment="1">
      <alignment wrapText="1"/>
    </xf>
    <xf numFmtId="43" fontId="51" fillId="7" borderId="0" xfId="42" applyFont="1" applyFill="1" applyBorder="1" applyAlignment="1">
      <alignment wrapText="1"/>
    </xf>
    <xf numFmtId="9" fontId="50" fillId="26" borderId="0" xfId="61" applyNumberFormat="1" applyFont="1" applyFill="1" applyBorder="1" applyAlignment="1">
      <alignment horizontal="center"/>
    </xf>
    <xf numFmtId="168" fontId="50" fillId="26" borderId="0" xfId="42" applyNumberFormat="1" applyFont="1" applyFill="1" applyBorder="1" applyAlignment="1">
      <alignment horizontal="center"/>
    </xf>
    <xf numFmtId="13" fontId="50" fillId="26" borderId="0" xfId="42" applyNumberFormat="1" applyFont="1" applyFill="1" applyBorder="1" applyAlignment="1">
      <alignment horizontal="center"/>
    </xf>
    <xf numFmtId="13" fontId="50" fillId="26" borderId="24" xfId="42" applyNumberFormat="1" applyFont="1" applyFill="1" applyBorder="1" applyAlignment="1">
      <alignment horizontal="center"/>
    </xf>
    <xf numFmtId="13" fontId="50" fillId="26" borderId="25" xfId="42" applyNumberFormat="1" applyFont="1" applyFill="1" applyBorder="1" applyAlignment="1">
      <alignment horizontal="center"/>
    </xf>
    <xf numFmtId="164" fontId="52" fillId="22" borderId="15" xfId="42" applyNumberFormat="1" applyFont="1" applyFill="1" applyBorder="1" applyAlignment="1">
      <alignment/>
    </xf>
    <xf numFmtId="164" fontId="5" fillId="26" borderId="0" xfId="42" applyNumberFormat="1" applyFont="1" applyFill="1" applyAlignment="1">
      <alignment/>
    </xf>
    <xf numFmtId="12" fontId="50" fillId="26" borderId="0" xfId="61" applyNumberFormat="1" applyFont="1" applyFill="1" applyBorder="1" applyAlignment="1">
      <alignment horizontal="center"/>
    </xf>
    <xf numFmtId="9" fontId="52" fillId="0" borderId="0" xfId="61" applyFont="1" applyFill="1" applyBorder="1" applyAlignment="1">
      <alignment horizontal="right"/>
    </xf>
    <xf numFmtId="43" fontId="52" fillId="7" borderId="0" xfId="42" applyFont="1" applyFill="1" applyBorder="1" applyAlignment="1">
      <alignment/>
    </xf>
    <xf numFmtId="164" fontId="52" fillId="0" borderId="0" xfId="42" applyNumberFormat="1" applyFont="1" applyFill="1" applyBorder="1" applyAlignment="1">
      <alignment horizontal="right"/>
    </xf>
    <xf numFmtId="164" fontId="52" fillId="22" borderId="0" xfId="42" applyNumberFormat="1" applyFont="1" applyFill="1" applyBorder="1" applyAlignment="1">
      <alignment horizontal="right"/>
    </xf>
    <xf numFmtId="9" fontId="52" fillId="22" borderId="0" xfId="61" applyFont="1" applyFill="1" applyBorder="1" applyAlignment="1">
      <alignment horizontal="right"/>
    </xf>
    <xf numFmtId="164" fontId="5" fillId="7" borderId="0" xfId="42" applyNumberFormat="1" applyFont="1" applyFill="1" applyBorder="1" applyAlignment="1">
      <alignment/>
    </xf>
    <xf numFmtId="164" fontId="52" fillId="22" borderId="17" xfId="42" applyNumberFormat="1" applyFont="1" applyFill="1" applyBorder="1" applyAlignment="1">
      <alignment/>
    </xf>
    <xf numFmtId="164" fontId="52" fillId="26" borderId="14" xfId="42" applyNumberFormat="1" applyFont="1" applyFill="1" applyBorder="1" applyAlignment="1">
      <alignment/>
    </xf>
    <xf numFmtId="164" fontId="5" fillId="26" borderId="14" xfId="42" applyNumberFormat="1" applyFont="1" applyFill="1" applyBorder="1" applyAlignment="1">
      <alignment/>
    </xf>
    <xf numFmtId="164" fontId="52" fillId="7" borderId="14" xfId="42" applyNumberFormat="1" applyFont="1" applyFill="1" applyBorder="1" applyAlignment="1">
      <alignment/>
    </xf>
    <xf numFmtId="164" fontId="50" fillId="22" borderId="15" xfId="42" applyNumberFormat="1" applyFont="1" applyFill="1" applyBorder="1" applyAlignment="1">
      <alignment/>
    </xf>
    <xf numFmtId="164" fontId="50" fillId="7" borderId="0" xfId="42" applyNumberFormat="1" applyFont="1" applyFill="1" applyBorder="1" applyAlignment="1">
      <alignment/>
    </xf>
    <xf numFmtId="164" fontId="52" fillId="7" borderId="0" xfId="42" applyNumberFormat="1" applyFont="1" applyFill="1" applyBorder="1" applyAlignment="1">
      <alignment/>
    </xf>
    <xf numFmtId="164" fontId="3" fillId="22" borderId="15" xfId="42" applyNumberFormat="1" applyFont="1" applyFill="1" applyBorder="1" applyAlignment="1">
      <alignment/>
    </xf>
    <xf numFmtId="9" fontId="2" fillId="0" borderId="0" xfId="61" applyFont="1" applyFill="1" applyBorder="1" applyAlignment="1">
      <alignment horizontal="right"/>
    </xf>
    <xf numFmtId="164" fontId="3" fillId="7" borderId="0" xfId="42" applyNumberFormat="1" applyFont="1" applyFill="1" applyBorder="1" applyAlignment="1">
      <alignment/>
    </xf>
    <xf numFmtId="164" fontId="5" fillId="26" borderId="0" xfId="42" applyNumberFormat="1" applyFont="1" applyFill="1" applyBorder="1" applyAlignment="1">
      <alignment horizontal="left"/>
    </xf>
    <xf numFmtId="9" fontId="51" fillId="0" borderId="0" xfId="61" applyFont="1" applyFill="1" applyBorder="1" applyAlignment="1">
      <alignment horizontal="right"/>
    </xf>
    <xf numFmtId="9" fontId="5" fillId="0" borderId="0" xfId="61" applyFont="1" applyFill="1" applyBorder="1" applyAlignment="1">
      <alignment horizontal="right"/>
    </xf>
    <xf numFmtId="164" fontId="5" fillId="22" borderId="15" xfId="42" applyNumberFormat="1" applyFont="1" applyFill="1" applyBorder="1" applyAlignment="1">
      <alignment/>
    </xf>
    <xf numFmtId="164" fontId="53" fillId="7" borderId="0" xfId="42" applyNumberFormat="1" applyFont="1" applyFill="1" applyBorder="1" applyAlignment="1">
      <alignment/>
    </xf>
    <xf numFmtId="164" fontId="5" fillId="0" borderId="0" xfId="42" applyNumberFormat="1" applyFont="1" applyBorder="1" applyAlignment="1">
      <alignment horizontal="right"/>
    </xf>
    <xf numFmtId="9" fontId="53" fillId="0" borderId="0" xfId="61" applyFont="1" applyFill="1" applyBorder="1" applyAlignment="1">
      <alignment horizontal="right"/>
    </xf>
    <xf numFmtId="164" fontId="5" fillId="22" borderId="17" xfId="42" applyNumberFormat="1" applyFont="1" applyFill="1" applyBorder="1" applyAlignment="1">
      <alignment/>
    </xf>
    <xf numFmtId="165" fontId="14" fillId="22" borderId="0" xfId="44" applyNumberFormat="1" applyFont="1" applyFill="1" applyBorder="1" applyAlignment="1">
      <alignment/>
    </xf>
    <xf numFmtId="0" fontId="19" fillId="22" borderId="0" xfId="0" applyFont="1" applyFill="1" applyBorder="1" applyAlignment="1">
      <alignment/>
    </xf>
    <xf numFmtId="164" fontId="51" fillId="4" borderId="26" xfId="42" applyNumberFormat="1" applyFont="1" applyFill="1" applyBorder="1" applyAlignment="1">
      <alignment horizontal="center" wrapText="1"/>
    </xf>
    <xf numFmtId="164" fontId="51" fillId="4" borderId="17" xfId="42" applyNumberFormat="1" applyFont="1" applyFill="1" applyBorder="1" applyAlignment="1">
      <alignment wrapText="1"/>
    </xf>
    <xf numFmtId="164" fontId="51" fillId="22" borderId="26" xfId="42" applyNumberFormat="1" applyFont="1" applyFill="1" applyBorder="1" applyAlignment="1">
      <alignment horizontal="center" wrapText="1"/>
    </xf>
    <xf numFmtId="164" fontId="51" fillId="22" borderId="17" xfId="42" applyNumberFormat="1" applyFont="1" applyFill="1" applyBorder="1" applyAlignment="1">
      <alignment wrapText="1"/>
    </xf>
    <xf numFmtId="0" fontId="0" fillId="0" borderId="12" xfId="0" applyBorder="1" applyAlignment="1">
      <alignment/>
    </xf>
    <xf numFmtId="0" fontId="9" fillId="25" borderId="27" xfId="0" applyFont="1" applyFill="1" applyBorder="1" applyAlignment="1">
      <alignment/>
    </xf>
    <xf numFmtId="0" fontId="66" fillId="25" borderId="27" xfId="0" applyFont="1" applyFill="1" applyBorder="1" applyAlignment="1">
      <alignment horizontal="center"/>
    </xf>
    <xf numFmtId="0" fontId="9" fillId="25" borderId="19" xfId="0" applyFont="1" applyFill="1" applyBorder="1" applyAlignment="1">
      <alignment/>
    </xf>
    <xf numFmtId="0" fontId="67" fillId="25" borderId="0" xfId="0" applyFont="1" applyFill="1" applyAlignment="1">
      <alignment/>
    </xf>
    <xf numFmtId="0" fontId="68" fillId="25" borderId="0" xfId="0" applyFont="1" applyFill="1" applyBorder="1" applyAlignment="1">
      <alignment/>
    </xf>
    <xf numFmtId="14" fontId="68" fillId="25" borderId="0" xfId="0" applyNumberFormat="1" applyFont="1" applyFill="1" applyAlignment="1">
      <alignment/>
    </xf>
    <xf numFmtId="0" fontId="9" fillId="25" borderId="0" xfId="0" applyFont="1" applyFill="1" applyAlignment="1">
      <alignment/>
    </xf>
    <xf numFmtId="0" fontId="69" fillId="27" borderId="0" xfId="0" applyFont="1" applyFill="1" applyBorder="1" applyAlignment="1">
      <alignment horizontal="centerContinuous"/>
    </xf>
    <xf numFmtId="0" fontId="9" fillId="27" borderId="0" xfId="0" applyFont="1" applyFill="1" applyAlignment="1">
      <alignment horizontal="centerContinuous"/>
    </xf>
    <xf numFmtId="0" fontId="9" fillId="0" borderId="0" xfId="0" applyFont="1" applyFill="1" applyAlignment="1">
      <alignment horizontal="centerContinuous"/>
    </xf>
    <xf numFmtId="0" fontId="9" fillId="25" borderId="0" xfId="0" applyFont="1" applyFill="1" applyAlignment="1">
      <alignment horizontal="centerContinuous"/>
    </xf>
    <xf numFmtId="0" fontId="9" fillId="0" borderId="0" xfId="0" applyFont="1" applyFill="1" applyAlignment="1">
      <alignment/>
    </xf>
    <xf numFmtId="0" fontId="9" fillId="0" borderId="0" xfId="0" applyFont="1" applyAlignment="1">
      <alignment/>
    </xf>
    <xf numFmtId="0" fontId="9" fillId="25" borderId="0" xfId="0" applyFont="1" applyFill="1" applyBorder="1" applyAlignment="1">
      <alignment/>
    </xf>
    <xf numFmtId="0" fontId="70" fillId="25" borderId="0" xfId="0" applyFont="1" applyFill="1" applyAlignment="1">
      <alignment/>
    </xf>
    <xf numFmtId="16" fontId="9" fillId="25" borderId="0" xfId="0" applyNumberFormat="1" applyFont="1" applyFill="1" applyAlignment="1">
      <alignment/>
    </xf>
    <xf numFmtId="0" fontId="71" fillId="27" borderId="24" xfId="0" applyFont="1" applyFill="1" applyBorder="1" applyAlignment="1">
      <alignment wrapText="1"/>
    </xf>
    <xf numFmtId="0" fontId="71" fillId="27" borderId="28" xfId="0" applyFont="1" applyFill="1" applyBorder="1" applyAlignment="1">
      <alignment horizontal="center" wrapText="1"/>
    </xf>
    <xf numFmtId="0" fontId="71" fillId="27" borderId="14" xfId="0" applyFont="1" applyFill="1" applyBorder="1" applyAlignment="1">
      <alignment horizontal="center" wrapText="1"/>
    </xf>
    <xf numFmtId="0" fontId="71" fillId="27" borderId="29" xfId="0" applyFont="1" applyFill="1" applyBorder="1" applyAlignment="1">
      <alignment horizontal="center" wrapText="1"/>
    </xf>
    <xf numFmtId="0" fontId="71" fillId="25" borderId="30" xfId="0" applyFont="1" applyFill="1" applyBorder="1" applyAlignment="1">
      <alignment horizontal="center" wrapText="1"/>
    </xf>
    <xf numFmtId="0" fontId="72" fillId="0" borderId="25" xfId="0" applyFont="1" applyFill="1" applyBorder="1" applyAlignment="1">
      <alignment horizontal="center" wrapText="1"/>
    </xf>
    <xf numFmtId="0" fontId="67" fillId="0" borderId="0" xfId="0" applyFont="1" applyAlignment="1">
      <alignment/>
    </xf>
    <xf numFmtId="0" fontId="73" fillId="25" borderId="13" xfId="0" applyFont="1" applyFill="1" applyBorder="1" applyAlignment="1">
      <alignment/>
    </xf>
    <xf numFmtId="0" fontId="73" fillId="25" borderId="31" xfId="0" applyFont="1" applyFill="1" applyBorder="1" applyAlignment="1">
      <alignment/>
    </xf>
    <xf numFmtId="0" fontId="73" fillId="25" borderId="0" xfId="0" applyFont="1" applyFill="1" applyBorder="1" applyAlignment="1">
      <alignment/>
    </xf>
    <xf numFmtId="0" fontId="73" fillId="25" borderId="32" xfId="0" applyFont="1" applyFill="1" applyBorder="1" applyAlignment="1">
      <alignment/>
    </xf>
    <xf numFmtId="0" fontId="73" fillId="25" borderId="30" xfId="0" applyFont="1" applyFill="1" applyBorder="1" applyAlignment="1">
      <alignment/>
    </xf>
    <xf numFmtId="0" fontId="73" fillId="25" borderId="32" xfId="0" applyFont="1" applyFill="1" applyBorder="1" applyAlignment="1">
      <alignment horizontal="right"/>
    </xf>
    <xf numFmtId="183" fontId="73" fillId="0" borderId="21" xfId="0" applyNumberFormat="1" applyFont="1" applyFill="1" applyBorder="1" applyAlignment="1">
      <alignment horizontal="center"/>
    </xf>
    <xf numFmtId="0" fontId="74" fillId="25" borderId="24" xfId="0" applyFont="1" applyFill="1" applyBorder="1" applyAlignment="1">
      <alignment wrapText="1"/>
    </xf>
    <xf numFmtId="164" fontId="75" fillId="25" borderId="33" xfId="42" applyNumberFormat="1" applyFont="1" applyFill="1" applyBorder="1" applyAlignment="1">
      <alignment/>
    </xf>
    <xf numFmtId="164" fontId="75" fillId="25" borderId="16" xfId="42" applyNumberFormat="1" applyFont="1" applyFill="1" applyBorder="1" applyAlignment="1">
      <alignment/>
    </xf>
    <xf numFmtId="164" fontId="75" fillId="25" borderId="30" xfId="42" applyNumberFormat="1" applyFont="1" applyFill="1" applyBorder="1" applyAlignment="1">
      <alignment/>
    </xf>
    <xf numFmtId="9" fontId="75" fillId="25" borderId="25" xfId="61" applyFont="1" applyFill="1" applyBorder="1" applyAlignment="1">
      <alignment horizontal="center"/>
    </xf>
    <xf numFmtId="9" fontId="73" fillId="0" borderId="25" xfId="61" applyFont="1" applyFill="1" applyBorder="1" applyAlignment="1">
      <alignment horizontal="center"/>
    </xf>
    <xf numFmtId="0" fontId="76" fillId="0" borderId="0" xfId="0" applyFont="1" applyAlignment="1">
      <alignment/>
    </xf>
    <xf numFmtId="164" fontId="9" fillId="0" borderId="0" xfId="42" applyNumberFormat="1" applyFont="1" applyAlignment="1">
      <alignment/>
    </xf>
    <xf numFmtId="0" fontId="74" fillId="25" borderId="22" xfId="0" applyFont="1" applyFill="1" applyBorder="1" applyAlignment="1">
      <alignment/>
    </xf>
    <xf numFmtId="0" fontId="74" fillId="25" borderId="24" xfId="0" applyFont="1" applyFill="1" applyBorder="1" applyAlignment="1">
      <alignment/>
    </xf>
    <xf numFmtId="0" fontId="70" fillId="0" borderId="0" xfId="0" applyFont="1" applyFill="1" applyAlignment="1">
      <alignment horizontal="center"/>
    </xf>
    <xf numFmtId="0" fontId="77" fillId="0" borderId="0" xfId="0" applyFont="1" applyFill="1" applyAlignment="1">
      <alignment horizontal="center"/>
    </xf>
    <xf numFmtId="0" fontId="74" fillId="25" borderId="18" xfId="0" applyFont="1" applyFill="1" applyBorder="1" applyAlignment="1">
      <alignment/>
    </xf>
    <xf numFmtId="0" fontId="9" fillId="0" borderId="0" xfId="0" applyFont="1" applyFill="1" applyAlignment="1">
      <alignment horizontal="center"/>
    </xf>
    <xf numFmtId="164" fontId="75" fillId="25" borderId="31" xfId="42" applyNumberFormat="1" applyFont="1" applyFill="1" applyBorder="1" applyAlignment="1">
      <alignment/>
    </xf>
    <xf numFmtId="164" fontId="75" fillId="25" borderId="0" xfId="42" applyNumberFormat="1" applyFont="1" applyFill="1" applyBorder="1" applyAlignment="1">
      <alignment/>
    </xf>
    <xf numFmtId="164" fontId="75" fillId="25" borderId="0" xfId="42" applyNumberFormat="1" applyFont="1" applyFill="1" applyBorder="1" applyAlignment="1">
      <alignment horizontal="center"/>
    </xf>
    <xf numFmtId="9" fontId="73" fillId="0" borderId="33" xfId="61" applyFont="1" applyFill="1" applyBorder="1" applyAlignment="1">
      <alignment horizontal="center"/>
    </xf>
    <xf numFmtId="0" fontId="78" fillId="0" borderId="0" xfId="0" applyFont="1" applyFill="1" applyAlignment="1">
      <alignment horizontal="center"/>
    </xf>
    <xf numFmtId="164" fontId="74" fillId="25" borderId="33" xfId="42" applyNumberFormat="1" applyFont="1" applyFill="1" applyBorder="1" applyAlignment="1">
      <alignment/>
    </xf>
    <xf numFmtId="164" fontId="74" fillId="25" borderId="16" xfId="42" applyNumberFormat="1" applyFont="1" applyFill="1" applyBorder="1" applyAlignment="1">
      <alignment/>
    </xf>
    <xf numFmtId="164" fontId="74" fillId="25" borderId="30" xfId="42" applyNumberFormat="1" applyFont="1" applyFill="1" applyBorder="1" applyAlignment="1">
      <alignment/>
    </xf>
    <xf numFmtId="0" fontId="79" fillId="0" borderId="0" xfId="0" applyFont="1" applyFill="1" applyAlignment="1">
      <alignment horizontal="center"/>
    </xf>
    <xf numFmtId="164" fontId="9" fillId="0" borderId="0" xfId="0" applyNumberFormat="1" applyFont="1" applyAlignment="1">
      <alignment/>
    </xf>
    <xf numFmtId="0" fontId="75" fillId="25" borderId="13" xfId="0" applyFont="1" applyFill="1" applyBorder="1" applyAlignment="1">
      <alignment/>
    </xf>
    <xf numFmtId="0" fontId="73" fillId="0" borderId="21" xfId="0" applyFont="1" applyFill="1" applyBorder="1" applyAlignment="1">
      <alignment/>
    </xf>
    <xf numFmtId="164" fontId="75" fillId="25" borderId="34" xfId="42" applyNumberFormat="1" applyFont="1" applyFill="1" applyBorder="1" applyAlignment="1">
      <alignment/>
    </xf>
    <xf numFmtId="164" fontId="75" fillId="25" borderId="35" xfId="42" applyNumberFormat="1" applyFont="1" applyFill="1" applyBorder="1" applyAlignment="1">
      <alignment/>
    </xf>
    <xf numFmtId="164" fontId="75" fillId="25" borderId="35" xfId="42" applyNumberFormat="1" applyFont="1" applyFill="1" applyBorder="1" applyAlignment="1">
      <alignment horizontal="center"/>
    </xf>
    <xf numFmtId="164" fontId="74" fillId="25" borderId="17" xfId="42" applyNumberFormat="1" applyFont="1" applyFill="1" applyBorder="1" applyAlignment="1">
      <alignment/>
    </xf>
    <xf numFmtId="0" fontId="9" fillId="0" borderId="0" xfId="0" applyFont="1" applyBorder="1" applyAlignment="1">
      <alignment/>
    </xf>
    <xf numFmtId="164" fontId="74" fillId="25" borderId="36" xfId="42" applyNumberFormat="1" applyFont="1" applyFill="1" applyBorder="1" applyAlignment="1">
      <alignment/>
    </xf>
    <xf numFmtId="164" fontId="74" fillId="25" borderId="37" xfId="42" applyNumberFormat="1" applyFont="1" applyFill="1" applyBorder="1" applyAlignment="1">
      <alignment/>
    </xf>
    <xf numFmtId="164" fontId="74" fillId="25" borderId="0" xfId="42" applyNumberFormat="1" applyFont="1" applyFill="1" applyBorder="1" applyAlignment="1">
      <alignment/>
    </xf>
    <xf numFmtId="0" fontId="73" fillId="0" borderId="23" xfId="0" applyFont="1" applyFill="1" applyBorder="1" applyAlignment="1">
      <alignment/>
    </xf>
    <xf numFmtId="0" fontId="81" fillId="25" borderId="0" xfId="0" applyFont="1" applyFill="1" applyBorder="1" applyAlignment="1">
      <alignment/>
    </xf>
    <xf numFmtId="0" fontId="70" fillId="0" borderId="0" xfId="0" applyFont="1" applyAlignment="1">
      <alignment/>
    </xf>
    <xf numFmtId="0" fontId="9" fillId="25" borderId="38" xfId="0" applyFont="1" applyFill="1" applyBorder="1" applyAlignment="1">
      <alignment/>
    </xf>
    <xf numFmtId="0" fontId="9" fillId="25" borderId="39" xfId="0" applyFont="1" applyFill="1" applyBorder="1" applyAlignment="1">
      <alignment/>
    </xf>
    <xf numFmtId="0" fontId="9" fillId="25" borderId="32" xfId="0" applyFont="1" applyFill="1" applyBorder="1" applyAlignment="1">
      <alignment/>
    </xf>
    <xf numFmtId="0" fontId="9" fillId="25" borderId="14" xfId="0" applyFont="1" applyFill="1" applyBorder="1" applyAlignment="1">
      <alignment/>
    </xf>
    <xf numFmtId="0" fontId="9" fillId="0" borderId="0" xfId="0" applyFont="1" applyFill="1" applyBorder="1" applyAlignment="1">
      <alignment/>
    </xf>
    <xf numFmtId="0" fontId="82" fillId="25" borderId="0" xfId="0" applyFont="1" applyFill="1" applyAlignment="1">
      <alignment/>
    </xf>
    <xf numFmtId="0" fontId="80" fillId="25" borderId="0" xfId="0" applyFont="1" applyFill="1" applyAlignment="1">
      <alignment horizontal="center"/>
    </xf>
    <xf numFmtId="0" fontId="82" fillId="25" borderId="0" xfId="0" applyFont="1" applyFill="1" applyAlignment="1">
      <alignment horizontal="center"/>
    </xf>
    <xf numFmtId="165" fontId="74" fillId="25" borderId="16" xfId="44" applyNumberFormat="1" applyFont="1" applyFill="1" applyBorder="1" applyAlignment="1">
      <alignment/>
    </xf>
    <xf numFmtId="0" fontId="74" fillId="25" borderId="0" xfId="0" applyFont="1" applyFill="1" applyAlignment="1">
      <alignment/>
    </xf>
    <xf numFmtId="165" fontId="74" fillId="22" borderId="16" xfId="0" applyNumberFormat="1" applyFont="1" applyFill="1" applyBorder="1" applyAlignment="1">
      <alignment/>
    </xf>
    <xf numFmtId="0" fontId="84" fillId="25" borderId="0" xfId="0" applyFont="1" applyFill="1" applyAlignment="1">
      <alignment/>
    </xf>
    <xf numFmtId="164" fontId="9" fillId="25" borderId="0" xfId="42" applyNumberFormat="1" applyFont="1" applyFill="1" applyAlignment="1">
      <alignment/>
    </xf>
    <xf numFmtId="0" fontId="85" fillId="25" borderId="0" xfId="0" applyFont="1" applyFill="1" applyAlignment="1">
      <alignment/>
    </xf>
    <xf numFmtId="0" fontId="74" fillId="25" borderId="0" xfId="0" applyFont="1" applyFill="1" applyAlignment="1">
      <alignment wrapText="1"/>
    </xf>
    <xf numFmtId="165" fontId="74" fillId="22" borderId="16" xfId="44" applyNumberFormat="1" applyFont="1" applyFill="1" applyBorder="1" applyAlignment="1">
      <alignment/>
    </xf>
    <xf numFmtId="0" fontId="67" fillId="0" borderId="0" xfId="0" applyFont="1" applyFill="1" applyAlignment="1">
      <alignment/>
    </xf>
    <xf numFmtId="0" fontId="83" fillId="27" borderId="25" xfId="0" applyFont="1" applyFill="1" applyBorder="1" applyAlignment="1">
      <alignment horizontal="center" wrapText="1"/>
    </xf>
    <xf numFmtId="0" fontId="83" fillId="25" borderId="0" xfId="0" applyFont="1" applyFill="1" applyBorder="1" applyAlignment="1">
      <alignment horizontal="center" wrapText="1"/>
    </xf>
    <xf numFmtId="0" fontId="86" fillId="25" borderId="18" xfId="0" applyFont="1" applyFill="1" applyBorder="1" applyAlignment="1">
      <alignment horizontal="left"/>
    </xf>
    <xf numFmtId="0" fontId="86" fillId="25" borderId="19" xfId="0" applyFont="1" applyFill="1" applyBorder="1" applyAlignment="1">
      <alignment horizontal="left"/>
    </xf>
    <xf numFmtId="165" fontId="87" fillId="25" borderId="20" xfId="44" applyNumberFormat="1" applyFont="1" applyFill="1" applyBorder="1" applyAlignment="1">
      <alignment/>
    </xf>
    <xf numFmtId="165" fontId="75" fillId="25" borderId="13" xfId="44" applyNumberFormat="1" applyFont="1" applyFill="1" applyBorder="1" applyAlignment="1">
      <alignment horizontal="left"/>
    </xf>
    <xf numFmtId="165" fontId="84" fillId="25" borderId="18" xfId="44" applyNumberFormat="1" applyFont="1" applyFill="1" applyBorder="1" applyAlignment="1">
      <alignment/>
    </xf>
    <xf numFmtId="167" fontId="75" fillId="25" borderId="20" xfId="42" applyNumberFormat="1" applyFont="1" applyFill="1" applyBorder="1" applyAlignment="1">
      <alignment horizontal="center"/>
    </xf>
    <xf numFmtId="167" fontId="75" fillId="25" borderId="0" xfId="42" applyNumberFormat="1" applyFont="1" applyFill="1" applyBorder="1" applyAlignment="1">
      <alignment horizontal="center"/>
    </xf>
    <xf numFmtId="0" fontId="86" fillId="25" borderId="13" xfId="0" applyFont="1" applyFill="1" applyBorder="1" applyAlignment="1">
      <alignment horizontal="left"/>
    </xf>
    <xf numFmtId="0" fontId="86" fillId="25" borderId="0" xfId="0" applyFont="1" applyFill="1" applyBorder="1" applyAlignment="1">
      <alignment horizontal="left"/>
    </xf>
    <xf numFmtId="165" fontId="87" fillId="25" borderId="21" xfId="44" applyNumberFormat="1" applyFont="1" applyFill="1" applyBorder="1" applyAlignment="1">
      <alignment/>
    </xf>
    <xf numFmtId="165" fontId="84" fillId="25" borderId="13" xfId="44" applyNumberFormat="1" applyFont="1" applyFill="1" applyBorder="1" applyAlignment="1">
      <alignment/>
    </xf>
    <xf numFmtId="167" fontId="75" fillId="25" borderId="21" xfId="42" applyNumberFormat="1" applyFont="1" applyFill="1" applyBorder="1" applyAlignment="1">
      <alignment horizontal="center"/>
    </xf>
    <xf numFmtId="165" fontId="87" fillId="25" borderId="23" xfId="44" applyNumberFormat="1" applyFont="1" applyFill="1" applyBorder="1" applyAlignment="1">
      <alignment/>
    </xf>
    <xf numFmtId="165" fontId="75" fillId="25" borderId="17" xfId="44" applyNumberFormat="1" applyFont="1" applyFill="1" applyBorder="1" applyAlignment="1">
      <alignment horizontal="left"/>
    </xf>
    <xf numFmtId="165" fontId="84" fillId="25" borderId="22" xfId="44" applyNumberFormat="1" applyFont="1" applyFill="1" applyBorder="1" applyAlignment="1">
      <alignment/>
    </xf>
    <xf numFmtId="0" fontId="75" fillId="25" borderId="23" xfId="0" applyFont="1" applyFill="1" applyBorder="1" applyAlignment="1">
      <alignment horizontal="center"/>
    </xf>
    <xf numFmtId="0" fontId="75" fillId="25" borderId="0" xfId="0" applyFont="1" applyFill="1" applyBorder="1" applyAlignment="1">
      <alignment horizontal="center"/>
    </xf>
    <xf numFmtId="169" fontId="88" fillId="25" borderId="21" xfId="0" applyNumberFormat="1" applyFont="1" applyFill="1" applyBorder="1" applyAlignment="1">
      <alignment/>
    </xf>
    <xf numFmtId="43" fontId="75" fillId="25" borderId="15" xfId="42" applyFont="1" applyFill="1" applyBorder="1" applyAlignment="1">
      <alignment/>
    </xf>
    <xf numFmtId="43" fontId="75" fillId="25" borderId="19" xfId="42" applyFont="1" applyFill="1" applyBorder="1" applyAlignment="1">
      <alignment/>
    </xf>
    <xf numFmtId="43" fontId="75" fillId="25" borderId="26" xfId="42" applyFont="1" applyFill="1" applyBorder="1" applyAlignment="1">
      <alignment/>
    </xf>
    <xf numFmtId="169" fontId="75" fillId="25" borderId="19" xfId="0" applyNumberFormat="1" applyFont="1" applyFill="1" applyBorder="1" applyAlignment="1">
      <alignment horizontal="center"/>
    </xf>
    <xf numFmtId="169" fontId="75" fillId="25" borderId="21" xfId="0" applyNumberFormat="1" applyFont="1" applyFill="1" applyBorder="1" applyAlignment="1">
      <alignment horizontal="center"/>
    </xf>
    <xf numFmtId="169" fontId="75" fillId="25" borderId="0" xfId="0" applyNumberFormat="1" applyFont="1" applyFill="1" applyBorder="1" applyAlignment="1">
      <alignment horizontal="center"/>
    </xf>
    <xf numFmtId="0" fontId="86" fillId="25" borderId="22" xfId="0" applyFont="1" applyFill="1" applyBorder="1" applyAlignment="1">
      <alignment horizontal="left"/>
    </xf>
    <xf numFmtId="0" fontId="86" fillId="25" borderId="14" xfId="0" applyFont="1" applyFill="1" applyBorder="1" applyAlignment="1">
      <alignment horizontal="left"/>
    </xf>
    <xf numFmtId="43" fontId="88" fillId="25" borderId="23" xfId="42" applyNumberFormat="1" applyFont="1" applyFill="1" applyBorder="1" applyAlignment="1">
      <alignment/>
    </xf>
    <xf numFmtId="43" fontId="75" fillId="0" borderId="17" xfId="42" applyFont="1" applyFill="1" applyBorder="1" applyAlignment="1">
      <alignment/>
    </xf>
    <xf numFmtId="165" fontId="75" fillId="0" borderId="14" xfId="42" applyNumberFormat="1" applyFont="1" applyFill="1" applyBorder="1" applyAlignment="1">
      <alignment/>
    </xf>
    <xf numFmtId="0" fontId="75" fillId="25" borderId="14" xfId="0" applyFont="1" applyFill="1" applyBorder="1" applyAlignment="1">
      <alignment horizontal="center"/>
    </xf>
    <xf numFmtId="0" fontId="74" fillId="25" borderId="16" xfId="0" applyFont="1" applyFill="1" applyBorder="1" applyAlignment="1">
      <alignment/>
    </xf>
    <xf numFmtId="0" fontId="74" fillId="22" borderId="16" xfId="0" applyFont="1" applyFill="1" applyBorder="1" applyAlignment="1">
      <alignment/>
    </xf>
    <xf numFmtId="2" fontId="74" fillId="25" borderId="16" xfId="0" applyNumberFormat="1" applyFont="1" applyFill="1" applyBorder="1" applyAlignment="1">
      <alignment/>
    </xf>
    <xf numFmtId="185" fontId="74" fillId="22" borderId="16" xfId="0" applyNumberFormat="1" applyFont="1" applyFill="1" applyBorder="1" applyAlignment="1">
      <alignment/>
    </xf>
    <xf numFmtId="0" fontId="74" fillId="25" borderId="0" xfId="0" applyFont="1" applyFill="1" applyBorder="1" applyAlignment="1">
      <alignment/>
    </xf>
    <xf numFmtId="0" fontId="82" fillId="25" borderId="0" xfId="0" applyFont="1" applyFill="1" applyBorder="1" applyAlignment="1">
      <alignment/>
    </xf>
    <xf numFmtId="183" fontId="74" fillId="25" borderId="16" xfId="61" applyNumberFormat="1" applyFont="1" applyFill="1" applyBorder="1" applyAlignment="1">
      <alignment/>
    </xf>
    <xf numFmtId="9" fontId="74" fillId="25" borderId="15" xfId="61" applyFont="1" applyFill="1" applyBorder="1" applyAlignment="1">
      <alignment/>
    </xf>
    <xf numFmtId="183" fontId="74" fillId="22" borderId="16" xfId="61" applyNumberFormat="1" applyFont="1" applyFill="1" applyBorder="1" applyAlignment="1">
      <alignment/>
    </xf>
    <xf numFmtId="0" fontId="9" fillId="25" borderId="40" xfId="0" applyFont="1" applyFill="1" applyBorder="1" applyAlignment="1">
      <alignment/>
    </xf>
    <xf numFmtId="0" fontId="82" fillId="25" borderId="40" xfId="0" applyFont="1" applyFill="1" applyBorder="1" applyAlignment="1">
      <alignment/>
    </xf>
    <xf numFmtId="0" fontId="9" fillId="0" borderId="40" xfId="0" applyFont="1" applyFill="1" applyBorder="1" applyAlignment="1">
      <alignment/>
    </xf>
    <xf numFmtId="38" fontId="75" fillId="25" borderId="41" xfId="0" applyNumberFormat="1" applyFont="1" applyFill="1" applyBorder="1" applyAlignment="1">
      <alignment horizontal="right"/>
    </xf>
    <xf numFmtId="38" fontId="75" fillId="25" borderId="32" xfId="42" applyNumberFormat="1" applyFont="1" applyFill="1" applyBorder="1" applyAlignment="1">
      <alignment horizontal="right"/>
    </xf>
    <xf numFmtId="38" fontId="75" fillId="25" borderId="42" xfId="42" applyNumberFormat="1" applyFont="1" applyFill="1" applyBorder="1" applyAlignment="1">
      <alignment horizontal="right"/>
    </xf>
    <xf numFmtId="164" fontId="75" fillId="25" borderId="32" xfId="42" applyNumberFormat="1" applyFont="1" applyFill="1" applyBorder="1" applyAlignment="1">
      <alignment horizontal="right"/>
    </xf>
    <xf numFmtId="38" fontId="74" fillId="22" borderId="43" xfId="0" applyNumberFormat="1" applyFont="1" applyFill="1" applyBorder="1" applyAlignment="1">
      <alignment horizontal="right"/>
    </xf>
    <xf numFmtId="38" fontId="75" fillId="25" borderId="32" xfId="0" applyNumberFormat="1" applyFont="1" applyFill="1" applyBorder="1" applyAlignment="1">
      <alignment horizontal="right"/>
    </xf>
    <xf numFmtId="38" fontId="75" fillId="25" borderId="42" xfId="0" applyNumberFormat="1" applyFont="1" applyFill="1" applyBorder="1" applyAlignment="1">
      <alignment horizontal="right"/>
    </xf>
    <xf numFmtId="0" fontId="75" fillId="25" borderId="32" xfId="0" applyFont="1" applyFill="1" applyBorder="1" applyAlignment="1">
      <alignment horizontal="right"/>
    </xf>
    <xf numFmtId="38" fontId="74" fillId="22" borderId="43" xfId="42" applyNumberFormat="1" applyFont="1" applyFill="1" applyBorder="1" applyAlignment="1">
      <alignment horizontal="right"/>
    </xf>
    <xf numFmtId="0" fontId="0" fillId="30" borderId="0" xfId="0" applyFill="1" applyAlignment="1">
      <alignment/>
    </xf>
    <xf numFmtId="213" fontId="0" fillId="0" borderId="0" xfId="0" applyNumberFormat="1" applyAlignment="1">
      <alignment/>
    </xf>
    <xf numFmtId="213" fontId="0" fillId="30" borderId="0" xfId="0" applyNumberFormat="1" applyFill="1" applyAlignment="1">
      <alignment/>
    </xf>
    <xf numFmtId="165" fontId="0" fillId="0" borderId="0" xfId="44" applyNumberFormat="1" applyAlignment="1">
      <alignment/>
    </xf>
    <xf numFmtId="215" fontId="0" fillId="0" borderId="0" xfId="44" applyNumberFormat="1" applyFill="1" applyAlignment="1">
      <alignment/>
    </xf>
    <xf numFmtId="216" fontId="0" fillId="0" borderId="0" xfId="61" applyNumberFormat="1" applyAlignment="1">
      <alignment/>
    </xf>
    <xf numFmtId="2" fontId="0" fillId="0" borderId="0" xfId="0" applyNumberFormat="1" applyAlignment="1">
      <alignment/>
    </xf>
    <xf numFmtId="9" fontId="0" fillId="0" borderId="0" xfId="61" applyAlignment="1">
      <alignment/>
    </xf>
    <xf numFmtId="9" fontId="50" fillId="22" borderId="0" xfId="61" applyNumberFormat="1" applyFont="1" applyFill="1" applyBorder="1" applyAlignment="1">
      <alignment horizontal="center"/>
    </xf>
    <xf numFmtId="9" fontId="50" fillId="22" borderId="0" xfId="61" applyFont="1" applyFill="1" applyBorder="1" applyAlignment="1">
      <alignment horizontal="center"/>
    </xf>
    <xf numFmtId="0" fontId="83" fillId="27" borderId="24" xfId="0" applyFont="1" applyFill="1" applyBorder="1" applyAlignment="1">
      <alignment horizontal="center" wrapText="1"/>
    </xf>
    <xf numFmtId="0" fontId="83" fillId="27" borderId="25" xfId="0" applyFont="1" applyFill="1" applyBorder="1" applyAlignment="1">
      <alignment horizontal="center" wrapText="1"/>
    </xf>
    <xf numFmtId="0" fontId="74" fillId="25" borderId="0" xfId="0" applyFont="1" applyFill="1" applyAlignment="1">
      <alignment horizontal="center"/>
    </xf>
    <xf numFmtId="164" fontId="74" fillId="0" borderId="26" xfId="44" applyNumberFormat="1" applyFont="1" applyFill="1" applyBorder="1" applyAlignment="1">
      <alignment horizontal="center"/>
    </xf>
    <xf numFmtId="164" fontId="74" fillId="0" borderId="17" xfId="44" applyNumberFormat="1" applyFont="1" applyFill="1" applyBorder="1" applyAlignment="1">
      <alignment horizontal="center"/>
    </xf>
    <xf numFmtId="212" fontId="74" fillId="22" borderId="26" xfId="44" applyNumberFormat="1" applyFont="1" applyFill="1" applyBorder="1" applyAlignment="1">
      <alignment horizontal="right"/>
    </xf>
    <xf numFmtId="212" fontId="74" fillId="22" borderId="17" xfId="44" applyNumberFormat="1" applyFont="1" applyFill="1" applyBorder="1" applyAlignment="1">
      <alignment horizontal="right"/>
    </xf>
    <xf numFmtId="0" fontId="83" fillId="27" borderId="18" xfId="0" applyFont="1" applyFill="1" applyBorder="1" applyAlignment="1">
      <alignment horizontal="center" wrapText="1"/>
    </xf>
    <xf numFmtId="0" fontId="83" fillId="27" borderId="20" xfId="0" applyFont="1" applyFill="1" applyBorder="1" applyAlignment="1">
      <alignment horizontal="center" wrapText="1"/>
    </xf>
    <xf numFmtId="0" fontId="83" fillId="27" borderId="22" xfId="0" applyFont="1" applyFill="1" applyBorder="1" applyAlignment="1">
      <alignment horizontal="center" wrapText="1"/>
    </xf>
    <xf numFmtId="0" fontId="83" fillId="27" borderId="23" xfId="0" applyFont="1" applyFill="1" applyBorder="1" applyAlignment="1">
      <alignment horizontal="center" wrapText="1"/>
    </xf>
    <xf numFmtId="164" fontId="74" fillId="0" borderId="20" xfId="44" applyNumberFormat="1" applyFont="1" applyFill="1" applyBorder="1" applyAlignment="1">
      <alignment horizontal="center" wrapText="1"/>
    </xf>
    <xf numFmtId="164" fontId="74" fillId="0" borderId="23" xfId="44" applyNumberFormat="1" applyFont="1" applyFill="1" applyBorder="1" applyAlignment="1">
      <alignment horizontal="center" wrapText="1"/>
    </xf>
    <xf numFmtId="212" fontId="74" fillId="22" borderId="26" xfId="44" applyNumberFormat="1" applyFont="1" applyFill="1" applyBorder="1" applyAlignment="1">
      <alignment horizontal="right" wrapText="1"/>
    </xf>
    <xf numFmtId="212" fontId="74" fillId="22" borderId="17" xfId="44" applyNumberFormat="1" applyFont="1" applyFill="1" applyBorder="1" applyAlignment="1">
      <alignment horizontal="right" wrapText="1"/>
    </xf>
    <xf numFmtId="0" fontId="74" fillId="25" borderId="0" xfId="0" applyFont="1" applyFill="1" applyAlignment="1">
      <alignment horizontal="center" wrapText="1"/>
    </xf>
    <xf numFmtId="0" fontId="80" fillId="25" borderId="37" xfId="0" applyFont="1" applyFill="1" applyBorder="1" applyAlignment="1">
      <alignment horizontal="center"/>
    </xf>
    <xf numFmtId="0" fontId="71" fillId="27" borderId="44" xfId="0" applyFont="1" applyFill="1" applyBorder="1" applyAlignment="1">
      <alignment horizontal="center" wrapText="1"/>
    </xf>
    <xf numFmtId="0" fontId="71" fillId="27" borderId="45" xfId="0" applyFont="1" applyFill="1" applyBorder="1" applyAlignment="1">
      <alignment horizontal="center" wrapText="1"/>
    </xf>
    <xf numFmtId="0" fontId="71" fillId="27" borderId="46" xfId="0" applyFont="1" applyFill="1" applyBorder="1" applyAlignment="1">
      <alignment horizontal="center" wrapText="1"/>
    </xf>
    <xf numFmtId="0" fontId="83" fillId="27" borderId="24" xfId="0" applyFont="1" applyFill="1" applyBorder="1" applyAlignment="1">
      <alignment horizontal="center"/>
    </xf>
    <xf numFmtId="0" fontId="83" fillId="27" borderId="35" xfId="0" applyFont="1" applyFill="1" applyBorder="1" applyAlignment="1">
      <alignment horizontal="center"/>
    </xf>
    <xf numFmtId="0" fontId="83" fillId="27" borderId="25" xfId="0" applyFont="1" applyFill="1" applyBorder="1" applyAlignment="1">
      <alignment horizontal="center"/>
    </xf>
    <xf numFmtId="0" fontId="83" fillId="27" borderId="26" xfId="0" applyFont="1" applyFill="1" applyBorder="1" applyAlignment="1">
      <alignment horizontal="center" wrapText="1"/>
    </xf>
    <xf numFmtId="0" fontId="83" fillId="27" borderId="17" xfId="0" applyFont="1" applyFill="1" applyBorder="1" applyAlignment="1">
      <alignment horizontal="center" wrapText="1"/>
    </xf>
    <xf numFmtId="0" fontId="0" fillId="0" borderId="0" xfId="0" applyAlignment="1">
      <alignment horizontal="center" wrapText="1"/>
    </xf>
    <xf numFmtId="0" fontId="0" fillId="0" borderId="0" xfId="0" applyAlignment="1">
      <alignment horizontal="center"/>
    </xf>
    <xf numFmtId="0" fontId="0" fillId="0" borderId="0" xfId="0" applyAlignment="1">
      <alignment horizontal="center" vertical="top" wrapText="1"/>
    </xf>
    <xf numFmtId="164" fontId="50" fillId="0" borderId="0" xfId="42" applyNumberFormat="1" applyFont="1" applyAlignment="1">
      <alignment horizontal="left"/>
    </xf>
    <xf numFmtId="164" fontId="51" fillId="4" borderId="26" xfId="42" applyNumberFormat="1" applyFont="1" applyFill="1" applyBorder="1" applyAlignment="1">
      <alignment horizontal="center" wrapText="1"/>
    </xf>
    <xf numFmtId="164" fontId="51" fillId="4" borderId="17" xfId="42" applyNumberFormat="1" applyFont="1" applyFill="1" applyBorder="1" applyAlignment="1">
      <alignment wrapText="1"/>
    </xf>
    <xf numFmtId="43" fontId="51" fillId="22" borderId="0" xfId="42" applyFont="1" applyFill="1" applyBorder="1" applyAlignment="1">
      <alignment horizontal="center" wrapText="1"/>
    </xf>
    <xf numFmtId="164" fontId="51" fillId="11" borderId="26" xfId="42" applyNumberFormat="1" applyFont="1" applyFill="1" applyBorder="1" applyAlignment="1">
      <alignment horizontal="center" wrapText="1"/>
    </xf>
    <xf numFmtId="164" fontId="51" fillId="11" borderId="17" xfId="42" applyNumberFormat="1" applyFont="1" applyFill="1" applyBorder="1" applyAlignment="1">
      <alignment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2">
    <dxf>
      <font>
        <color rgb="FFDD0806"/>
      </font>
      <border/>
    </dxf>
    <dxf>
      <font>
        <color auto="1"/>
      </font>
      <fill>
        <patternFill>
          <bgColor rgb="FFFFCC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34"/>
          <c:y val="0.036"/>
          <c:w val="0.966"/>
          <c:h val="0.8495"/>
        </c:manualLayout>
      </c:layout>
      <c:lineChart>
        <c:grouping val="standard"/>
        <c:varyColors val="0"/>
        <c:ser>
          <c:idx val="0"/>
          <c:order val="0"/>
          <c:tx>
            <c:strRef>
              <c:f>'Source Data'!$A$7</c:f>
              <c:strCache>
                <c:ptCount val="1"/>
                <c:pt idx="0">
                  <c:v>Actuals + Projected Cash</c:v>
                </c:pt>
              </c:strCache>
            </c:strRef>
          </c:tx>
          <c:spPr>
            <a:ln w="381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993366"/>
              </a:solidFill>
              <a:ln>
                <a:solidFill>
                  <a:srgbClr val="993366"/>
                </a:solidFill>
              </a:ln>
            </c:spPr>
          </c:marker>
          <c:cat>
            <c:strRef>
              <c:f>'Source Data'!$B$6:$M$6</c:f>
              <c:strCache>
                <c:ptCount val="12"/>
                <c:pt idx="0">
                  <c:v>40755</c:v>
                </c:pt>
                <c:pt idx="1">
                  <c:v>40786</c:v>
                </c:pt>
                <c:pt idx="2">
                  <c:v>40816</c:v>
                </c:pt>
                <c:pt idx="3">
                  <c:v>40847</c:v>
                </c:pt>
                <c:pt idx="4">
                  <c:v>40877</c:v>
                </c:pt>
                <c:pt idx="5">
                  <c:v>40908</c:v>
                </c:pt>
                <c:pt idx="6">
                  <c:v>40939</c:v>
                </c:pt>
                <c:pt idx="7">
                  <c:v>40967</c:v>
                </c:pt>
                <c:pt idx="8">
                  <c:v>40999</c:v>
                </c:pt>
                <c:pt idx="9">
                  <c:v>41029</c:v>
                </c:pt>
                <c:pt idx="10">
                  <c:v>41060</c:v>
                </c:pt>
                <c:pt idx="11">
                  <c:v>41090</c:v>
                </c:pt>
              </c:strCache>
            </c:strRef>
          </c:cat>
          <c:val>
            <c:numRef>
              <c:f>'Source Data'!$B$7:$M$7</c:f>
              <c:numCache>
                <c:ptCount val="12"/>
                <c:pt idx="0">
                  <c:v>112.86505</c:v>
                </c:pt>
                <c:pt idx="1">
                  <c:v>121.75708999999999</c:v>
                </c:pt>
                <c:pt idx="2">
                  <c:v>135.78832653844916</c:v>
                </c:pt>
                <c:pt idx="3">
                  <c:v>128.2835747075608</c:v>
                </c:pt>
                <c:pt idx="4">
                  <c:v>46.96084569514189</c:v>
                </c:pt>
                <c:pt idx="5">
                  <c:v>157.878836279124</c:v>
                </c:pt>
                <c:pt idx="6">
                  <c:v>144.0715271422433</c:v>
                </c:pt>
                <c:pt idx="7">
                  <c:v>51.93148874947797</c:v>
                </c:pt>
                <c:pt idx="8">
                  <c:v>58.16156366202205</c:v>
                </c:pt>
                <c:pt idx="9">
                  <c:v>23.04169799821539</c:v>
                </c:pt>
                <c:pt idx="10">
                  <c:v>368.2028143659683</c:v>
                </c:pt>
                <c:pt idx="11">
                  <c:v>351.46274253080384</c:v>
                </c:pt>
              </c:numCache>
            </c:numRef>
          </c:val>
          <c:smooth val="0"/>
        </c:ser>
        <c:ser>
          <c:idx val="1"/>
          <c:order val="1"/>
          <c:tx>
            <c:strRef>
              <c:f>'Source Data'!$A$8</c:f>
              <c:strCache>
                <c:ptCount val="1"/>
                <c:pt idx="0">
                  <c:v>Budget (Approved)</c:v>
                </c:pt>
              </c:strCache>
            </c:strRef>
          </c:tx>
          <c:spPr>
            <a:ln w="12700">
              <a:solidFill>
                <a:srgbClr val="00009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000090"/>
              </a:solidFill>
              <a:ln>
                <a:solidFill>
                  <a:srgbClr val="000090"/>
                </a:solidFill>
              </a:ln>
            </c:spPr>
          </c:marker>
          <c:cat>
            <c:strRef>
              <c:f>'Source Data'!$B$6:$M$6</c:f>
              <c:strCache>
                <c:ptCount val="12"/>
                <c:pt idx="0">
                  <c:v>40755</c:v>
                </c:pt>
                <c:pt idx="1">
                  <c:v>40786</c:v>
                </c:pt>
                <c:pt idx="2">
                  <c:v>40816</c:v>
                </c:pt>
                <c:pt idx="3">
                  <c:v>40847</c:v>
                </c:pt>
                <c:pt idx="4">
                  <c:v>40877</c:v>
                </c:pt>
                <c:pt idx="5">
                  <c:v>40908</c:v>
                </c:pt>
                <c:pt idx="6">
                  <c:v>40939</c:v>
                </c:pt>
                <c:pt idx="7">
                  <c:v>40967</c:v>
                </c:pt>
                <c:pt idx="8">
                  <c:v>40999</c:v>
                </c:pt>
                <c:pt idx="9">
                  <c:v>41029</c:v>
                </c:pt>
                <c:pt idx="10">
                  <c:v>41060</c:v>
                </c:pt>
                <c:pt idx="11">
                  <c:v>41090</c:v>
                </c:pt>
              </c:strCache>
            </c:strRef>
          </c:cat>
          <c:val>
            <c:numRef>
              <c:f>'Source Data'!$B$8:$M$8</c:f>
              <c:numCache>
                <c:ptCount val="12"/>
                <c:pt idx="0">
                  <c:v>99.67805897605056</c:v>
                </c:pt>
                <c:pt idx="1">
                  <c:v>76.09354739640766</c:v>
                </c:pt>
                <c:pt idx="2">
                  <c:v>25.676316339116017</c:v>
                </c:pt>
                <c:pt idx="3">
                  <c:v>178.89272350568717</c:v>
                </c:pt>
                <c:pt idx="4">
                  <c:v>86.46641934810228</c:v>
                </c:pt>
                <c:pt idx="5">
                  <c:v>55.74829907178087</c:v>
                </c:pt>
                <c:pt idx="6">
                  <c:v>293.319069970197</c:v>
                </c:pt>
                <c:pt idx="7">
                  <c:v>290.31295217290403</c:v>
                </c:pt>
                <c:pt idx="8">
                  <c:v>266.9805384840985</c:v>
                </c:pt>
                <c:pt idx="9">
                  <c:v>219.88769956215089</c:v>
                </c:pt>
                <c:pt idx="10">
                  <c:v>320.90617427938565</c:v>
                </c:pt>
                <c:pt idx="11">
                  <c:v>269.66926252789096</c:v>
                </c:pt>
              </c:numCache>
            </c:numRef>
          </c:val>
          <c:smooth val="0"/>
        </c:ser>
        <c:marker val="1"/>
        <c:axId val="12617157"/>
        <c:axId val="46445550"/>
      </c:lineChart>
      <c:dateAx>
        <c:axId val="12617157"/>
        <c:scaling>
          <c:orientation val="minMax"/>
        </c:scaling>
        <c:axPos val="b"/>
        <c:delete val="0"/>
        <c:numFmt formatCode="General" sourceLinked="1"/>
        <c:majorTickMark val="out"/>
        <c:minorTickMark val="none"/>
        <c:tickLblPos val="nextTo"/>
        <c:spPr>
          <a:ln w="12700">
            <a:solidFill>
              <a:srgbClr val="000090"/>
            </a:solidFill>
          </a:ln>
        </c:spPr>
        <c:txPr>
          <a:bodyPr vert="horz" rot="-2700000"/>
          <a:lstStyle/>
          <a:p>
            <a:pPr>
              <a:defRPr lang="en-US" cap="none" sz="1000" b="0" i="0" u="none" baseline="0">
                <a:solidFill>
                  <a:srgbClr val="000090"/>
                </a:solidFill>
              </a:defRPr>
            </a:pPr>
          </a:p>
        </c:txPr>
        <c:crossAx val="46445550"/>
        <c:crossesAt val="0"/>
        <c:auto val="0"/>
        <c:noMultiLvlLbl val="0"/>
      </c:dateAx>
      <c:valAx>
        <c:axId val="46445550"/>
        <c:scaling>
          <c:orientation val="minMax"/>
          <c:max val="600"/>
          <c:min val="0"/>
        </c:scaling>
        <c:axPos val="l"/>
        <c:title>
          <c:tx>
            <c:rich>
              <a:bodyPr vert="horz" rot="-5400000" anchor="ctr"/>
              <a:lstStyle/>
              <a:p>
                <a:pPr algn="ctr">
                  <a:defRPr/>
                </a:pPr>
                <a:r>
                  <a:rPr lang="en-US" cap="none" sz="1000" b="1" i="0" u="none" baseline="0">
                    <a:solidFill>
                      <a:srgbClr val="000090"/>
                    </a:solidFill>
                  </a:rPr>
                  <a:t>($1,000s)</a:t>
                </a:r>
              </a:p>
            </c:rich>
          </c:tx>
          <c:layout>
            <c:manualLayout>
              <c:xMode val="factor"/>
              <c:yMode val="factor"/>
              <c:x val="-0.00625"/>
              <c:y val="0.0015"/>
            </c:manualLayout>
          </c:layout>
          <c:overlay val="0"/>
          <c:spPr>
            <a:noFill/>
            <a:ln>
              <a:noFill/>
            </a:ln>
          </c:spPr>
        </c:title>
        <c:delete val="0"/>
        <c:numFmt formatCode="General" sourceLinked="1"/>
        <c:majorTickMark val="out"/>
        <c:minorTickMark val="none"/>
        <c:tickLblPos val="nextTo"/>
        <c:spPr>
          <a:ln w="12700">
            <a:solidFill>
              <a:srgbClr val="000090"/>
            </a:solidFill>
          </a:ln>
        </c:spPr>
        <c:txPr>
          <a:bodyPr vert="horz" rot="0"/>
          <a:lstStyle/>
          <a:p>
            <a:pPr>
              <a:defRPr lang="en-US" cap="none" sz="1000" b="0" i="0" u="none" baseline="0">
                <a:solidFill>
                  <a:srgbClr val="000090"/>
                </a:solidFill>
              </a:defRPr>
            </a:pPr>
          </a:p>
        </c:txPr>
        <c:crossAx val="12617157"/>
        <c:crossesAt val="1"/>
        <c:crossBetween val="between"/>
        <c:dispUnits/>
        <c:majorUnit val="100"/>
        <c:minorUnit val="20"/>
      </c:valAx>
      <c:spPr>
        <a:noFill/>
        <a:ln>
          <a:noFill/>
        </a:ln>
      </c:spPr>
    </c:plotArea>
    <c:legend>
      <c:legendPos val="b"/>
      <c:legendEntry>
        <c:idx val="0"/>
        <c:txPr>
          <a:bodyPr vert="horz" rot="0"/>
          <a:lstStyle/>
          <a:p>
            <a:pPr>
              <a:defRPr lang="en-US" cap="none" sz="920" b="0" i="0" u="none" baseline="0">
                <a:solidFill>
                  <a:srgbClr val="333399"/>
                </a:solidFill>
              </a:defRPr>
            </a:pPr>
          </a:p>
        </c:txPr>
      </c:legendEntry>
      <c:legendEntry>
        <c:idx val="1"/>
        <c:txPr>
          <a:bodyPr vert="horz" rot="0"/>
          <a:lstStyle/>
          <a:p>
            <a:pPr>
              <a:defRPr lang="en-US" cap="none" sz="920" b="0" i="0" u="none" baseline="0">
                <a:solidFill>
                  <a:srgbClr val="333399"/>
                </a:solidFill>
              </a:defRPr>
            </a:pPr>
          </a:p>
        </c:txPr>
      </c:legendEntry>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plotVisOnly val="1"/>
    <c:dispBlanksAs val="gap"/>
    <c:showDLblsOverMax val="0"/>
  </c:chart>
  <c:spPr>
    <a:gradFill rotWithShape="1">
      <a:gsLst>
        <a:gs pos="0">
          <a:srgbClr val="F4F9E5"/>
        </a:gs>
        <a:gs pos="100000">
          <a:srgbClr val="99CC00"/>
        </a:gs>
      </a:gsLst>
      <a:lin ang="5400000" scaled="1"/>
    </a:gradFill>
    <a:effectLst>
      <a:outerShdw dist="35921" dir="2700000" algn="br">
        <a:prstClr val="black"/>
      </a:outerShdw>
    </a:effectLst>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3975"/>
          <c:y val="0.1355"/>
          <c:w val="0.91825"/>
          <c:h val="0.76"/>
        </c:manualLayout>
      </c:layout>
      <c:lineChart>
        <c:grouping val="standard"/>
        <c:varyColors val="0"/>
        <c:ser>
          <c:idx val="0"/>
          <c:order val="0"/>
          <c:tx>
            <c:strRef>
              <c:f>'Source Data'!$A$15</c:f>
              <c:strCache>
                <c:ptCount val="1"/>
                <c:pt idx="0">
                  <c:v>10-11 Actual Income</c:v>
                </c:pt>
              </c:strCache>
            </c:strRef>
          </c:tx>
          <c:spPr>
            <a:ln w="38100">
              <a:solidFill>
                <a:srgbClr val="006411"/>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339966"/>
              </a:solidFill>
              <a:ln>
                <a:solidFill>
                  <a:srgbClr val="339966"/>
                </a:solidFill>
              </a:ln>
            </c:spPr>
          </c:marker>
          <c:cat>
            <c:strRef>
              <c:f>'Source Data'!$B$14:$M$14</c:f>
              <c:strCache>
                <c:ptCount val="12"/>
                <c:pt idx="0">
                  <c:v>July</c:v>
                </c:pt>
                <c:pt idx="1">
                  <c:v>August</c:v>
                </c:pt>
                <c:pt idx="2">
                  <c:v>September</c:v>
                </c:pt>
                <c:pt idx="3">
                  <c:v>October</c:v>
                </c:pt>
                <c:pt idx="4">
                  <c:v>November</c:v>
                </c:pt>
                <c:pt idx="5">
                  <c:v>December</c:v>
                </c:pt>
                <c:pt idx="6">
                  <c:v>January</c:v>
                </c:pt>
                <c:pt idx="7">
                  <c:v>February</c:v>
                </c:pt>
                <c:pt idx="8">
                  <c:v>March</c:v>
                </c:pt>
                <c:pt idx="9">
                  <c:v>April</c:v>
                </c:pt>
                <c:pt idx="10">
                  <c:v>May</c:v>
                </c:pt>
                <c:pt idx="11">
                  <c:v>June</c:v>
                </c:pt>
              </c:strCache>
            </c:strRef>
          </c:cat>
          <c:val>
            <c:numRef>
              <c:f>'Source Data'!$B$15:$M$15</c:f>
              <c:numCache>
                <c:ptCount val="12"/>
                <c:pt idx="0">
                  <c:v>-33.976666666666674</c:v>
                </c:pt>
                <c:pt idx="1">
                  <c:v>-38.91218666666668</c:v>
                </c:pt>
                <c:pt idx="2">
                  <c:v>-132.40611666666666</c:v>
                </c:pt>
                <c:pt idx="3">
                  <c:v>25.323053333333345</c:v>
                </c:pt>
                <c:pt idx="4">
                  <c:v>-58.99420666666665</c:v>
                </c:pt>
                <c:pt idx="5">
                  <c:v>-10.993646666666653</c:v>
                </c:pt>
                <c:pt idx="6">
                  <c:v>106.44091333333334</c:v>
                </c:pt>
                <c:pt idx="7">
                  <c:v>33.99937333333335</c:v>
                </c:pt>
                <c:pt idx="8">
                  <c:v>53.57798333333335</c:v>
                </c:pt>
                <c:pt idx="9">
                  <c:v>208.84107333333336</c:v>
                </c:pt>
                <c:pt idx="10">
                  <c:v>192.63261333333338</c:v>
                </c:pt>
                <c:pt idx="11">
                  <c:v>219.01228333333336</c:v>
                </c:pt>
              </c:numCache>
            </c:numRef>
          </c:val>
          <c:smooth val="0"/>
        </c:ser>
        <c:ser>
          <c:idx val="1"/>
          <c:order val="1"/>
          <c:tx>
            <c:strRef>
              <c:f>'Source Data'!$A$16</c:f>
              <c:strCache>
                <c:ptCount val="1"/>
                <c:pt idx="0">
                  <c:v>11-12 Act &amp; Proj Income</c:v>
                </c:pt>
              </c:strCache>
            </c:strRef>
          </c:tx>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00FF"/>
              </a:solidFill>
              <a:ln>
                <a:solidFill>
                  <a:srgbClr val="FF00FF"/>
                </a:solidFill>
              </a:ln>
            </c:spPr>
          </c:marker>
          <c:cat>
            <c:strRef>
              <c:f>'Source Data'!$B$14:$M$14</c:f>
              <c:strCache>
                <c:ptCount val="12"/>
                <c:pt idx="0">
                  <c:v>July</c:v>
                </c:pt>
                <c:pt idx="1">
                  <c:v>August</c:v>
                </c:pt>
                <c:pt idx="2">
                  <c:v>September</c:v>
                </c:pt>
                <c:pt idx="3">
                  <c:v>October</c:v>
                </c:pt>
                <c:pt idx="4">
                  <c:v>November</c:v>
                </c:pt>
                <c:pt idx="5">
                  <c:v>December</c:v>
                </c:pt>
                <c:pt idx="6">
                  <c:v>January</c:v>
                </c:pt>
                <c:pt idx="7">
                  <c:v>February</c:v>
                </c:pt>
                <c:pt idx="8">
                  <c:v>March</c:v>
                </c:pt>
                <c:pt idx="9">
                  <c:v>April</c:v>
                </c:pt>
                <c:pt idx="10">
                  <c:v>May</c:v>
                </c:pt>
                <c:pt idx="11">
                  <c:v>June</c:v>
                </c:pt>
              </c:strCache>
            </c:strRef>
          </c:cat>
          <c:val>
            <c:numRef>
              <c:f>'Source Data'!$B$16:$M$16</c:f>
              <c:numCache>
                <c:ptCount val="12"/>
                <c:pt idx="0">
                  <c:v>59.8361</c:v>
                </c:pt>
                <c:pt idx="1">
                  <c:v>27.8514</c:v>
                </c:pt>
                <c:pt idx="2">
                  <c:v>-28.352723009050845</c:v>
                </c:pt>
                <c:pt idx="3">
                  <c:v>-82.3080648399392</c:v>
                </c:pt>
                <c:pt idx="4">
                  <c:v>-164.3253838523581</c:v>
                </c:pt>
                <c:pt idx="5">
                  <c:v>-54.10198326837599</c:v>
                </c:pt>
                <c:pt idx="6">
                  <c:v>-68.6038824052567</c:v>
                </c:pt>
                <c:pt idx="7">
                  <c:v>-161.438510798022</c:v>
                </c:pt>
                <c:pt idx="8">
                  <c:v>-155.90302588547792</c:v>
                </c:pt>
                <c:pt idx="9">
                  <c:v>-191.71748154928457</c:v>
                </c:pt>
                <c:pt idx="10">
                  <c:v>-92.66050760503006</c:v>
                </c:pt>
                <c:pt idx="11">
                  <c:v>201.294031984707</c:v>
                </c:pt>
              </c:numCache>
            </c:numRef>
          </c:val>
          <c:smooth val="0"/>
        </c:ser>
        <c:ser>
          <c:idx val="2"/>
          <c:order val="2"/>
          <c:tx>
            <c:strRef>
              <c:f>'Source Data'!$A$17</c:f>
              <c:strCache>
                <c:ptCount val="1"/>
                <c:pt idx="0">
                  <c:v>11-12 Budget (Approved)</c:v>
                </c:pt>
              </c:strCache>
            </c:strRef>
          </c:tx>
          <c:spPr>
            <a:ln w="12700">
              <a:solidFill>
                <a:srgbClr val="0000D4"/>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00D4"/>
              </a:solidFill>
              <a:ln>
                <a:solidFill>
                  <a:srgbClr val="0000D4"/>
                </a:solidFill>
              </a:ln>
            </c:spPr>
          </c:marker>
          <c:cat>
            <c:strRef>
              <c:f>'Source Data'!$B$14:$M$14</c:f>
              <c:strCache>
                <c:ptCount val="12"/>
                <c:pt idx="0">
                  <c:v>July</c:v>
                </c:pt>
                <c:pt idx="1">
                  <c:v>August</c:v>
                </c:pt>
                <c:pt idx="2">
                  <c:v>September</c:v>
                </c:pt>
                <c:pt idx="3">
                  <c:v>October</c:v>
                </c:pt>
                <c:pt idx="4">
                  <c:v>November</c:v>
                </c:pt>
                <c:pt idx="5">
                  <c:v>December</c:v>
                </c:pt>
                <c:pt idx="6">
                  <c:v>January</c:v>
                </c:pt>
                <c:pt idx="7">
                  <c:v>February</c:v>
                </c:pt>
                <c:pt idx="8">
                  <c:v>March</c:v>
                </c:pt>
                <c:pt idx="9">
                  <c:v>April</c:v>
                </c:pt>
                <c:pt idx="10">
                  <c:v>May</c:v>
                </c:pt>
                <c:pt idx="11">
                  <c:v>June</c:v>
                </c:pt>
              </c:strCache>
            </c:strRef>
          </c:cat>
          <c:val>
            <c:numRef>
              <c:f>'Source Data'!$B$17:$M$17</c:f>
              <c:numCache>
                <c:ptCount val="12"/>
                <c:pt idx="0">
                  <c:v>-61.082800119025976</c:v>
                </c:pt>
                <c:pt idx="1">
                  <c:v>-120.48237823251259</c:v>
                </c:pt>
                <c:pt idx="2">
                  <c:v>-219.8059397915808</c:v>
                </c:pt>
                <c:pt idx="3">
                  <c:v>-103.24495424161744</c:v>
                </c:pt>
                <c:pt idx="4">
                  <c:v>-196.30938089920232</c:v>
                </c:pt>
                <c:pt idx="5">
                  <c:v>-227.66562367552373</c:v>
                </c:pt>
                <c:pt idx="6">
                  <c:v>-236.14252770060608</c:v>
                </c:pt>
                <c:pt idx="7">
                  <c:v>-235.1886696754367</c:v>
                </c:pt>
                <c:pt idx="8">
                  <c:v>-254.5534440445758</c:v>
                </c:pt>
                <c:pt idx="9">
                  <c:v>-297.6709673771574</c:v>
                </c:pt>
                <c:pt idx="10">
                  <c:v>-192.66948800707448</c:v>
                </c:pt>
                <c:pt idx="11">
                  <c:v>71.9869669661657</c:v>
                </c:pt>
              </c:numCache>
            </c:numRef>
          </c:val>
          <c:smooth val="0"/>
        </c:ser>
        <c:marker val="1"/>
        <c:axId val="15356767"/>
        <c:axId val="3993176"/>
      </c:lineChart>
      <c:catAx>
        <c:axId val="15356767"/>
        <c:scaling>
          <c:orientation val="minMax"/>
        </c:scaling>
        <c:axPos val="b"/>
        <c:delete val="0"/>
        <c:numFmt formatCode="General" sourceLinked="1"/>
        <c:majorTickMark val="out"/>
        <c:minorTickMark val="none"/>
        <c:tickLblPos val="low"/>
        <c:spPr>
          <a:ln w="3175">
            <a:solidFill>
              <a:srgbClr val="000000"/>
            </a:solidFill>
          </a:ln>
        </c:spPr>
        <c:txPr>
          <a:bodyPr vert="horz" rot="-2700000"/>
          <a:lstStyle/>
          <a:p>
            <a:pPr>
              <a:defRPr lang="en-US" cap="none" sz="1000" b="0" i="0" u="none" baseline="0">
                <a:solidFill>
                  <a:srgbClr val="000000"/>
                </a:solidFill>
              </a:defRPr>
            </a:pPr>
          </a:p>
        </c:txPr>
        <c:crossAx val="3993176"/>
        <c:crosses val="autoZero"/>
        <c:auto val="1"/>
        <c:lblOffset val="100"/>
        <c:tickLblSkip val="1"/>
        <c:noMultiLvlLbl val="0"/>
      </c:catAx>
      <c:valAx>
        <c:axId val="3993176"/>
        <c:scaling>
          <c:orientation val="minMax"/>
        </c:scaling>
        <c:axPos val="l"/>
        <c:title>
          <c:tx>
            <c:rich>
              <a:bodyPr vert="horz" rot="-5400000" anchor="ctr"/>
              <a:lstStyle/>
              <a:p>
                <a:pPr algn="ctr">
                  <a:defRPr/>
                </a:pPr>
                <a:r>
                  <a:rPr lang="en-US" cap="none" sz="1000" b="1" i="0" u="none" baseline="0">
                    <a:solidFill>
                      <a:srgbClr val="000000"/>
                    </a:solidFill>
                  </a:rPr>
                  <a:t>($1,000s)</a:t>
                </a:r>
              </a:p>
            </c:rich>
          </c:tx>
          <c:layout>
            <c:manualLayout>
              <c:xMode val="factor"/>
              <c:yMode val="factor"/>
              <c:x val="-0.00625"/>
              <c:y val="0.001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15356767"/>
        <c:crossesAt val="1"/>
        <c:crossBetween val="between"/>
        <c:dispUnits/>
      </c:valAx>
      <c:spPr>
        <a:gradFill rotWithShape="1">
          <a:gsLst>
            <a:gs pos="0">
              <a:srgbClr val="E5EAEF"/>
            </a:gs>
            <a:gs pos="100000">
              <a:srgbClr val="003366"/>
            </a:gs>
          </a:gsLst>
          <a:lin ang="5400000" scaled="1"/>
        </a:gradFill>
        <a:ln w="3175">
          <a:noFill/>
        </a:ln>
      </c:spPr>
    </c:plotArea>
    <c:legend>
      <c:legendPos val="b"/>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plotVisOnly val="1"/>
    <c:dispBlanksAs val="gap"/>
    <c:showDLblsOverMax val="0"/>
  </c:chart>
  <c:spPr>
    <a:gradFill rotWithShape="1">
      <a:gsLst>
        <a:gs pos="0">
          <a:srgbClr val="E5EAEF"/>
        </a:gs>
        <a:gs pos="100000">
          <a:srgbClr val="003366"/>
        </a:gs>
      </a:gsLst>
      <a:lin ang="5400000" scaled="1"/>
    </a:gradFill>
    <a:effectLst>
      <a:outerShdw dist="35921" dir="2700000" algn="br">
        <a:prstClr val="black"/>
      </a:outerShdw>
    </a:effectLst>
  </c:spPr>
  <c:txPr>
    <a:bodyPr vert="horz" rot="0"/>
    <a:lstStyle/>
    <a:p>
      <a:pPr>
        <a:defRPr lang="en-US" cap="none" sz="1000"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5925"/>
          <c:y val="0.1015"/>
          <c:w val="0.92075"/>
          <c:h val="0.804"/>
        </c:manualLayout>
      </c:layout>
      <c:lineChart>
        <c:grouping val="standard"/>
        <c:varyColors val="0"/>
        <c:ser>
          <c:idx val="0"/>
          <c:order val="0"/>
          <c:tx>
            <c:strRef>
              <c:f>'Source Data'!$A$27</c:f>
              <c:strCache>
                <c:ptCount val="1"/>
                <c:pt idx="0">
                  <c:v>Actual 11-12 ADA</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'Source Data'!$B$24:$K$24</c:f>
              <c:strCache>
                <c:ptCount val="10"/>
                <c:pt idx="0">
                  <c:v>September</c:v>
                </c:pt>
                <c:pt idx="1">
                  <c:v>October</c:v>
                </c:pt>
                <c:pt idx="2">
                  <c:v>November</c:v>
                </c:pt>
                <c:pt idx="3">
                  <c:v>December</c:v>
                </c:pt>
                <c:pt idx="4">
                  <c:v>January</c:v>
                </c:pt>
                <c:pt idx="5">
                  <c:v>February</c:v>
                </c:pt>
                <c:pt idx="6">
                  <c:v>March</c:v>
                </c:pt>
                <c:pt idx="7">
                  <c:v>April</c:v>
                </c:pt>
                <c:pt idx="8">
                  <c:v>May</c:v>
                </c:pt>
                <c:pt idx="9">
                  <c:v>June</c:v>
                </c:pt>
              </c:strCache>
            </c:strRef>
          </c:cat>
          <c:val>
            <c:numRef>
              <c:f>'Source Data'!$B$27:$K$27</c:f>
              <c:numCache>
                <c:ptCount val="10"/>
                <c:pt idx="0">
                  <c:v>0</c:v>
                </c:pt>
                <c:pt idx="1">
                  <c:v>0</c:v>
                </c:pt>
              </c:numCache>
            </c:numRef>
          </c:val>
          <c:smooth val="0"/>
        </c:ser>
        <c:ser>
          <c:idx val="1"/>
          <c:order val="1"/>
          <c:tx>
            <c:strRef>
              <c:f>'Source Data'!$A$30</c:f>
              <c:strCache>
                <c:ptCount val="1"/>
                <c:pt idx="0">
                  <c:v>Budget 11-12 ADA</c:v>
                </c:pt>
              </c:strCache>
            </c:strRef>
          </c:tx>
          <c:extLst>
            <c:ext xmlns:c14="http://schemas.microsoft.com/office/drawing/2007/8/2/chart" uri="{6F2FDCE9-48DA-4B69-8628-5D25D57E5C99}">
              <c14:invertSolidFillFmt>
                <c14:spPr>
                  <a:solidFill>
                    <a:srgbClr val="000000"/>
                  </a:solidFill>
                </c14:spPr>
              </c14:invertSolidFillFmt>
            </c:ext>
          </c:extLst>
          <c:cat>
            <c:strRef>
              <c:f>'Source Data'!$B$24:$K$24</c:f>
              <c:strCache>
                <c:ptCount val="10"/>
                <c:pt idx="0">
                  <c:v>September</c:v>
                </c:pt>
                <c:pt idx="1">
                  <c:v>October</c:v>
                </c:pt>
                <c:pt idx="2">
                  <c:v>November</c:v>
                </c:pt>
                <c:pt idx="3">
                  <c:v>December</c:v>
                </c:pt>
                <c:pt idx="4">
                  <c:v>January</c:v>
                </c:pt>
                <c:pt idx="5">
                  <c:v>February</c:v>
                </c:pt>
                <c:pt idx="6">
                  <c:v>March</c:v>
                </c:pt>
                <c:pt idx="7">
                  <c:v>April</c:v>
                </c:pt>
                <c:pt idx="8">
                  <c:v>May</c:v>
                </c:pt>
                <c:pt idx="9">
                  <c:v>June</c:v>
                </c:pt>
              </c:strCache>
            </c:strRef>
          </c:cat>
          <c:val>
            <c:numRef>
              <c:f>'Source Data'!$B$30:$K$30</c:f>
              <c:numCache>
                <c:ptCount val="10"/>
                <c:pt idx="0">
                  <c:v>179.54999999999998</c:v>
                </c:pt>
                <c:pt idx="1">
                  <c:v>179.54999999999998</c:v>
                </c:pt>
                <c:pt idx="2">
                  <c:v>179.54999999999998</c:v>
                </c:pt>
                <c:pt idx="3">
                  <c:v>179.54999999999998</c:v>
                </c:pt>
                <c:pt idx="4">
                  <c:v>179.54999999999998</c:v>
                </c:pt>
                <c:pt idx="5">
                  <c:v>179.54999999999998</c:v>
                </c:pt>
                <c:pt idx="6">
                  <c:v>179.54999999999998</c:v>
                </c:pt>
                <c:pt idx="7">
                  <c:v>179.54999999999998</c:v>
                </c:pt>
                <c:pt idx="8">
                  <c:v>179.54999999999998</c:v>
                </c:pt>
                <c:pt idx="9">
                  <c:v>179.54999999999998</c:v>
                </c:pt>
              </c:numCache>
            </c:numRef>
          </c:val>
          <c:smooth val="0"/>
        </c:ser>
        <c:ser>
          <c:idx val="2"/>
          <c:order val="2"/>
          <c:tx>
            <c:strRef>
              <c:f>'Source Data'!$A$28</c:f>
              <c:strCache>
                <c:ptCount val="1"/>
                <c:pt idx="0">
                  <c:v>Average 11-12 ADA</c:v>
                </c:pt>
              </c:strCache>
            </c:strRef>
          </c:tx>
          <c:spPr>
            <a:ln w="25400">
              <a:solidFill>
                <a:srgbClr val="006411"/>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6411"/>
              </a:solidFill>
              <a:ln>
                <a:solidFill>
                  <a:srgbClr val="006411"/>
                </a:solidFill>
              </a:ln>
            </c:spPr>
          </c:marker>
          <c:cat>
            <c:strRef>
              <c:f>'Source Data'!$B$24:$K$24</c:f>
              <c:strCache>
                <c:ptCount val="10"/>
                <c:pt idx="0">
                  <c:v>September</c:v>
                </c:pt>
                <c:pt idx="1">
                  <c:v>October</c:v>
                </c:pt>
                <c:pt idx="2">
                  <c:v>November</c:v>
                </c:pt>
                <c:pt idx="3">
                  <c:v>December</c:v>
                </c:pt>
                <c:pt idx="4">
                  <c:v>January</c:v>
                </c:pt>
                <c:pt idx="5">
                  <c:v>February</c:v>
                </c:pt>
                <c:pt idx="6">
                  <c:v>March</c:v>
                </c:pt>
                <c:pt idx="7">
                  <c:v>April</c:v>
                </c:pt>
                <c:pt idx="8">
                  <c:v>May</c:v>
                </c:pt>
                <c:pt idx="9">
                  <c:v>June</c:v>
                </c:pt>
              </c:strCache>
            </c:strRef>
          </c:cat>
          <c:val>
            <c:numRef>
              <c:f>'Source Data'!$B$28:$K$28</c:f>
              <c:numCache>
                <c:ptCount val="10"/>
                <c:pt idx="0">
                  <c:v>0</c:v>
                </c:pt>
                <c:pt idx="1">
                  <c:v>0</c:v>
                </c:pt>
              </c:numCache>
            </c:numRef>
          </c:val>
          <c:smooth val="0"/>
        </c:ser>
        <c:ser>
          <c:idx val="3"/>
          <c:order val="3"/>
          <c:tx>
            <c:strRef>
              <c:f>'Source Data'!$A$31</c:f>
              <c:strCache>
                <c:ptCount val="1"/>
                <c:pt idx="0">
                  <c:v>Average 10-11 ADA</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00"/>
                </a:solidFill>
              </a:ln>
            </c:spPr>
          </c:marker>
          <c:cat>
            <c:strRef>
              <c:f>'Source Data'!$B$24:$K$24</c:f>
              <c:strCache>
                <c:ptCount val="10"/>
                <c:pt idx="0">
                  <c:v>September</c:v>
                </c:pt>
                <c:pt idx="1">
                  <c:v>October</c:v>
                </c:pt>
                <c:pt idx="2">
                  <c:v>November</c:v>
                </c:pt>
                <c:pt idx="3">
                  <c:v>December</c:v>
                </c:pt>
                <c:pt idx="4">
                  <c:v>January</c:v>
                </c:pt>
                <c:pt idx="5">
                  <c:v>February</c:v>
                </c:pt>
                <c:pt idx="6">
                  <c:v>March</c:v>
                </c:pt>
                <c:pt idx="7">
                  <c:v>April</c:v>
                </c:pt>
                <c:pt idx="8">
                  <c:v>May</c:v>
                </c:pt>
                <c:pt idx="9">
                  <c:v>June</c:v>
                </c:pt>
              </c:strCache>
            </c:strRef>
          </c:cat>
          <c:val>
            <c:numRef>
              <c:f>'Source Data'!$B$31:$K$31</c:f>
              <c:numCache>
                <c:ptCount val="10"/>
                <c:pt idx="0">
                  <c:v>91.45</c:v>
                </c:pt>
                <c:pt idx="1">
                  <c:v>92.855</c:v>
                </c:pt>
                <c:pt idx="2">
                  <c:v>94.58999999999999</c:v>
                </c:pt>
                <c:pt idx="3">
                  <c:v>95.3175</c:v>
                </c:pt>
                <c:pt idx="4">
                  <c:v>95.464</c:v>
                </c:pt>
                <c:pt idx="5">
                  <c:v>95.32166666666666</c:v>
                </c:pt>
                <c:pt idx="6">
                  <c:v>95.66428571428571</c:v>
                </c:pt>
                <c:pt idx="7">
                  <c:v>95.91499999999999</c:v>
                </c:pt>
                <c:pt idx="8">
                  <c:v>96.03</c:v>
                </c:pt>
                <c:pt idx="9">
                  <c:v>96.01599999999999</c:v>
                </c:pt>
              </c:numCache>
            </c:numRef>
          </c:val>
          <c:smooth val="0"/>
        </c:ser>
        <c:marker val="1"/>
        <c:axId val="35938585"/>
        <c:axId val="55011810"/>
      </c:lineChart>
      <c:catAx>
        <c:axId val="35938585"/>
        <c:scaling>
          <c:orientation val="minMax"/>
        </c:scaling>
        <c:axPos val="b"/>
        <c:delete val="0"/>
        <c:numFmt formatCode="mmm-yy" sourceLinked="0"/>
        <c:majorTickMark val="out"/>
        <c:minorTickMark val="none"/>
        <c:tickLblPos val="nextTo"/>
        <c:spPr>
          <a:ln w="3175">
            <a:solidFill/>
          </a:ln>
        </c:spPr>
        <c:txPr>
          <a:bodyPr vert="horz" rot="0"/>
          <a:lstStyle/>
          <a:p>
            <a:pPr>
              <a:defRPr lang="en-US" cap="none" sz="1000" b="0" i="0" u="none" baseline="0">
                <a:solidFill>
                  <a:srgbClr val="003366"/>
                </a:solidFill>
              </a:defRPr>
            </a:pPr>
          </a:p>
        </c:txPr>
        <c:crossAx val="55011810"/>
        <c:crossesAt val="0"/>
        <c:auto val="1"/>
        <c:lblOffset val="100"/>
        <c:noMultiLvlLbl val="0"/>
      </c:catAx>
      <c:valAx>
        <c:axId val="55011810"/>
        <c:scaling>
          <c:orientation val="minMax"/>
          <c:max val="200"/>
          <c:min val="20"/>
        </c:scaling>
        <c:axPos val="l"/>
        <c:title>
          <c:tx>
            <c:rich>
              <a:bodyPr vert="horz" rot="-5400000" anchor="ctr"/>
              <a:lstStyle/>
              <a:p>
                <a:pPr algn="ctr">
                  <a:defRPr/>
                </a:pPr>
                <a:r>
                  <a:rPr lang="en-US" cap="none" sz="1000" b="1" i="0" u="none" baseline="0">
                    <a:solidFill>
                      <a:srgbClr val="000090"/>
                    </a:solidFill>
                  </a:rPr>
                  <a:t>ADA</a:t>
                </a:r>
              </a:p>
            </c:rich>
          </c:tx>
          <c:layout>
            <c:manualLayout>
              <c:xMode val="factor"/>
              <c:yMode val="factor"/>
              <c:x val="0"/>
              <c:y val="0"/>
            </c:manualLayout>
          </c:layout>
          <c:overlay val="0"/>
          <c:spPr>
            <a:noFill/>
            <a:ln>
              <a:noFill/>
            </a:ln>
          </c:spPr>
        </c:title>
        <c:delete val="0"/>
        <c:numFmt formatCode="General" sourceLinked="0"/>
        <c:majorTickMark val="out"/>
        <c:minorTickMark val="none"/>
        <c:tickLblPos val="nextTo"/>
        <c:spPr>
          <a:ln w="3175">
            <a:solidFill/>
          </a:ln>
        </c:spPr>
        <c:txPr>
          <a:bodyPr vert="horz" rot="0"/>
          <a:lstStyle/>
          <a:p>
            <a:pPr>
              <a:defRPr lang="en-US" cap="none" sz="1000" b="0" i="0" u="none" baseline="0">
                <a:solidFill>
                  <a:srgbClr val="000090"/>
                </a:solidFill>
              </a:defRPr>
            </a:pPr>
          </a:p>
        </c:txPr>
        <c:crossAx val="35938585"/>
        <c:crossesAt val="1"/>
        <c:crossBetween val="between"/>
        <c:dispUnits/>
        <c:majorUnit val="15"/>
        <c:minorUnit val="5"/>
      </c:valAx>
      <c:spPr>
        <a:gradFill rotWithShape="1">
          <a:gsLst>
            <a:gs pos="0">
              <a:srgbClr val="FFF4CC"/>
            </a:gs>
            <a:gs pos="100000">
              <a:srgbClr val="FFCC00"/>
            </a:gs>
          </a:gsLst>
          <a:lin ang="5400000" scaled="1"/>
        </a:gradFill>
        <a:ln w="3175">
          <a:noFill/>
        </a:ln>
      </c:spPr>
    </c:plotArea>
    <c:legend>
      <c:legendPos val="b"/>
      <c:layout/>
      <c:overlay val="0"/>
      <c:spPr>
        <a:solidFill>
          <a:srgbClr val="FFFFFF"/>
        </a:solidFill>
        <a:ln w="3175">
          <a:solidFill/>
        </a:ln>
      </c:spPr>
      <c:txPr>
        <a:bodyPr vert="horz" rot="0"/>
        <a:lstStyle/>
        <a:p>
          <a:pPr>
            <a:defRPr lang="en-US" cap="none" sz="920" b="0" i="0" u="none" baseline="0">
              <a:solidFill>
                <a:srgbClr val="003366"/>
              </a:solidFill>
            </a:defRPr>
          </a:pPr>
        </a:p>
      </c:txPr>
    </c:legend>
    <c:plotVisOnly val="1"/>
    <c:dispBlanksAs val="gap"/>
    <c:showDLblsOverMax val="0"/>
  </c:chart>
  <c:spPr>
    <a:gradFill rotWithShape="1">
      <a:gsLst>
        <a:gs pos="0">
          <a:srgbClr val="FFF4CC"/>
        </a:gs>
        <a:gs pos="100000">
          <a:srgbClr val="FFCC00"/>
        </a:gs>
      </a:gsLst>
      <a:lin ang="5400000" scaled="1"/>
    </a:gradFill>
    <a:effectLst>
      <a:outerShdw dist="35921" dir="2700000" algn="br">
        <a:prstClr val="black"/>
      </a:outerShdw>
    </a:effectLst>
  </c:spPr>
  <c:txPr>
    <a:bodyPr vert="horz" rot="0"/>
    <a:lstStyle/>
    <a:p>
      <a:pPr>
        <a:defRPr lang="en-US" cap="none" sz="1000" b="0" i="0" u="none" baseline="0">
          <a:solidFill>
            <a:srgbClr val="000000"/>
          </a:solidFill>
        </a:defRPr>
      </a:pPr>
    </a:p>
  </c:txPr>
  <c:userShapes r:id="rId1"/>
  <c:date1904 val="1"/>
</chartSpace>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image" Target="../media/image1.png"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0.31575</cdr:x>
      <cdr:y>0</cdr:y>
    </cdr:from>
    <cdr:to>
      <cdr:x>0.6995</cdr:x>
      <cdr:y>0.15075</cdr:y>
    </cdr:to>
    <cdr:sp>
      <cdr:nvSpPr>
        <cdr:cNvPr id="1" name="TextBox 1"/>
        <cdr:cNvSpPr txBox="1">
          <a:spLocks noChangeArrowheads="1"/>
        </cdr:cNvSpPr>
      </cdr:nvSpPr>
      <cdr:spPr>
        <a:xfrm>
          <a:off x="1676400" y="0"/>
          <a:ext cx="2038350" cy="523875"/>
        </a:xfrm>
        <a:prstGeom prst="rect">
          <a:avLst/>
        </a:prstGeom>
        <a:noFill/>
        <a:ln w="9525" cmpd="sng">
          <a:noFill/>
        </a:ln>
      </cdr:spPr>
      <cdr:txBody>
        <a:bodyPr vertOverflow="clip" wrap="square"/>
        <a:p>
          <a:pPr algn="ctr">
            <a:defRPr/>
          </a:pPr>
          <a:r>
            <a:rPr lang="en-US" cap="none" sz="1725" b="1" i="0" u="none" baseline="0">
              <a:solidFill>
                <a:srgbClr val="000090"/>
              </a:solidFill>
            </a:rPr>
            <a:t>Cash Balance</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0.22725</cdr:x>
      <cdr:y>0.00275</cdr:y>
    </cdr:from>
    <cdr:to>
      <cdr:x>0.8355</cdr:x>
      <cdr:y>0.1075</cdr:y>
    </cdr:to>
    <cdr:sp>
      <cdr:nvSpPr>
        <cdr:cNvPr id="1" name="TextBox 1"/>
        <cdr:cNvSpPr txBox="1">
          <a:spLocks noChangeArrowheads="1"/>
        </cdr:cNvSpPr>
      </cdr:nvSpPr>
      <cdr:spPr>
        <a:xfrm>
          <a:off x="1209675" y="9525"/>
          <a:ext cx="3248025" cy="400050"/>
        </a:xfrm>
        <a:prstGeom prst="rect">
          <a:avLst/>
        </a:prstGeom>
        <a:noFill/>
        <a:ln w="9525" cmpd="sng">
          <a:noFill/>
        </a:ln>
      </cdr:spPr>
      <cdr:txBody>
        <a:bodyPr vertOverflow="clip" wrap="square"/>
        <a:p>
          <a:pPr algn="l">
            <a:defRPr/>
          </a:pPr>
          <a:r>
            <a:rPr lang="en-US" cap="none" sz="1775" b="1" i="0" u="none" baseline="0">
              <a:solidFill>
                <a:srgbClr val="000090"/>
              </a:solidFill>
              <a:latin typeface="Lucida Bright"/>
              <a:ea typeface="Lucida Bright"/>
              <a:cs typeface="Lucida Bright"/>
            </a:rPr>
            <a:t>Income From Operations</a:t>
          </a:r>
          <a:r>
            <a:rPr lang="en-US" cap="none" sz="1650" b="1" i="0" u="none" baseline="0">
              <a:solidFill>
                <a:srgbClr val="000090"/>
              </a:solidFill>
              <a:latin typeface="Lucida Bright"/>
              <a:ea typeface="Lucida Bright"/>
              <a:cs typeface="Lucida Bright"/>
            </a:rPr>
            <a:t> </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0.25725</cdr:x>
      <cdr:y>0.004</cdr:y>
    </cdr:from>
    <cdr:to>
      <cdr:x>0.7145</cdr:x>
      <cdr:y>0.122</cdr:y>
    </cdr:to>
    <cdr:sp>
      <cdr:nvSpPr>
        <cdr:cNvPr id="1" name="TextBox 1"/>
        <cdr:cNvSpPr txBox="1">
          <a:spLocks noChangeArrowheads="1"/>
        </cdr:cNvSpPr>
      </cdr:nvSpPr>
      <cdr:spPr>
        <a:xfrm>
          <a:off x="1371600" y="9525"/>
          <a:ext cx="2447925" cy="438150"/>
        </a:xfrm>
        <a:prstGeom prst="rect">
          <a:avLst/>
        </a:prstGeom>
        <a:noFill/>
        <a:ln w="9525" cmpd="sng">
          <a:noFill/>
        </a:ln>
      </cdr:spPr>
      <cdr:txBody>
        <a:bodyPr vertOverflow="clip" wrap="square"/>
        <a:p>
          <a:pPr algn="ctr">
            <a:defRPr/>
          </a:pPr>
          <a:r>
            <a:rPr lang="en-US" cap="none" sz="1725" b="1" i="0" u="none" baseline="0">
              <a:solidFill>
                <a:srgbClr val="000090"/>
              </a:solidFill>
            </a:rPr>
            <a:t>ADA</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228600</xdr:colOff>
      <xdr:row>4</xdr:row>
      <xdr:rowOff>28575</xdr:rowOff>
    </xdr:from>
    <xdr:to>
      <xdr:col>11</xdr:col>
      <xdr:colOff>66675</xdr:colOff>
      <xdr:row>24</xdr:row>
      <xdr:rowOff>47625</xdr:rowOff>
    </xdr:to>
    <xdr:graphicFrame>
      <xdr:nvGraphicFramePr>
        <xdr:cNvPr id="1" name="Chart 2"/>
        <xdr:cNvGraphicFramePr/>
      </xdr:nvGraphicFramePr>
      <xdr:xfrm>
        <a:off x="533400" y="1276350"/>
        <a:ext cx="5314950" cy="3486150"/>
      </xdr:xfrm>
      <a:graphic>
        <a:graphicData uri="http://schemas.openxmlformats.org/drawingml/2006/chart">
          <c:chart xmlns:c="http://schemas.openxmlformats.org/drawingml/2006/chart" r:id="rId1"/>
        </a:graphicData>
      </a:graphic>
    </xdr:graphicFrame>
    <xdr:clientData fLocksWithSheet="0"/>
  </xdr:twoCellAnchor>
  <xdr:twoCellAnchor>
    <xdr:from>
      <xdr:col>2</xdr:col>
      <xdr:colOff>0</xdr:colOff>
      <xdr:row>30</xdr:row>
      <xdr:rowOff>38100</xdr:rowOff>
    </xdr:from>
    <xdr:to>
      <xdr:col>11</xdr:col>
      <xdr:colOff>85725</xdr:colOff>
      <xdr:row>55</xdr:row>
      <xdr:rowOff>19050</xdr:rowOff>
    </xdr:to>
    <xdr:graphicFrame>
      <xdr:nvGraphicFramePr>
        <xdr:cNvPr id="2" name="Chart 3"/>
        <xdr:cNvGraphicFramePr/>
      </xdr:nvGraphicFramePr>
      <xdr:xfrm>
        <a:off x="533400" y="5562600"/>
        <a:ext cx="5334000" cy="3838575"/>
      </xdr:xfrm>
      <a:graphic>
        <a:graphicData uri="http://schemas.openxmlformats.org/drawingml/2006/chart">
          <c:chart xmlns:c="http://schemas.openxmlformats.org/drawingml/2006/chart" r:id="rId2"/>
        </a:graphicData>
      </a:graphic>
    </xdr:graphicFrame>
    <xdr:clientData/>
  </xdr:twoCellAnchor>
  <xdr:twoCellAnchor>
    <xdr:from>
      <xdr:col>2</xdr:col>
      <xdr:colOff>0</xdr:colOff>
      <xdr:row>61</xdr:row>
      <xdr:rowOff>28575</xdr:rowOff>
    </xdr:from>
    <xdr:to>
      <xdr:col>11</xdr:col>
      <xdr:colOff>114300</xdr:colOff>
      <xdr:row>83</xdr:row>
      <xdr:rowOff>19050</xdr:rowOff>
    </xdr:to>
    <xdr:graphicFrame>
      <xdr:nvGraphicFramePr>
        <xdr:cNvPr id="3" name="Chart 4"/>
        <xdr:cNvGraphicFramePr/>
      </xdr:nvGraphicFramePr>
      <xdr:xfrm>
        <a:off x="533400" y="10401300"/>
        <a:ext cx="5362575" cy="3752850"/>
      </xdr:xfrm>
      <a:graphic>
        <a:graphicData uri="http://schemas.openxmlformats.org/drawingml/2006/chart">
          <c:chart xmlns:c="http://schemas.openxmlformats.org/drawingml/2006/chart" r:id="rId3"/>
        </a:graphicData>
      </a:graphic>
    </xdr:graphicFrame>
    <xdr:clientData/>
  </xdr:twoCellAnchor>
  <xdr:oneCellAnchor>
    <xdr:from>
      <xdr:col>13</xdr:col>
      <xdr:colOff>0</xdr:colOff>
      <xdr:row>2</xdr:row>
      <xdr:rowOff>0</xdr:rowOff>
    </xdr:from>
    <xdr:ext cx="85725" cy="180975"/>
    <xdr:sp>
      <xdr:nvSpPr>
        <xdr:cNvPr id="4" name="TextBox 9"/>
        <xdr:cNvSpPr txBox="1">
          <a:spLocks noChangeArrowheads="1"/>
        </xdr:cNvSpPr>
      </xdr:nvSpPr>
      <xdr:spPr>
        <a:xfrm>
          <a:off x="6191250" y="552450"/>
          <a:ext cx="85725" cy="180975"/>
        </a:xfrm>
        <a:prstGeom prst="rect">
          <a:avLst/>
        </a:prstGeom>
        <a:noFill/>
        <a:ln w="9525" cmpd="sng">
          <a:noFill/>
        </a:ln>
      </xdr:spPr>
      <xdr:txBody>
        <a:bodyPr vertOverflow="clip" wrap="square">
          <a:spAutoFit/>
        </a:bodyPr>
        <a:p>
          <a:pPr algn="l">
            <a:defRPr/>
          </a:pPr>
          <a:r>
            <a:rPr lang="en-US" cap="none" u="none" baseline="0">
              <a:latin typeface="Tahoma"/>
              <a:ea typeface="Tahoma"/>
              <a:cs typeface="Tahoma"/>
            </a:rPr>
            <a:t/>
          </a:r>
        </a:p>
      </xdr:txBody>
    </xdr:sp>
    <xdr:clientData/>
  </xdr:oneCellAnchor>
  <xdr:twoCellAnchor>
    <xdr:from>
      <xdr:col>13</xdr:col>
      <xdr:colOff>1200150</xdr:colOff>
      <xdr:row>36</xdr:row>
      <xdr:rowOff>152400</xdr:rowOff>
    </xdr:from>
    <xdr:to>
      <xdr:col>21</xdr:col>
      <xdr:colOff>104775</xdr:colOff>
      <xdr:row>38</xdr:row>
      <xdr:rowOff>57150</xdr:rowOff>
    </xdr:to>
    <xdr:sp>
      <xdr:nvSpPr>
        <xdr:cNvPr id="5" name="TextBox 185"/>
        <xdr:cNvSpPr txBox="1">
          <a:spLocks noChangeArrowheads="1"/>
        </xdr:cNvSpPr>
      </xdr:nvSpPr>
      <xdr:spPr>
        <a:xfrm>
          <a:off x="7391400" y="6591300"/>
          <a:ext cx="5676900" cy="409575"/>
        </a:xfrm>
        <a:prstGeom prst="rect">
          <a:avLst/>
        </a:prstGeom>
        <a:gradFill rotWithShape="1">
          <a:gsLst>
            <a:gs pos="0">
              <a:srgbClr val="CCECFF"/>
            </a:gs>
            <a:gs pos="100000">
              <a:srgbClr val="000090"/>
            </a:gs>
          </a:gsLst>
          <a:lin ang="5400000" scaled="1"/>
        </a:gradFill>
        <a:ln w="9525" cmpd="sng">
          <a:solidFill>
            <a:srgbClr val="000090"/>
          </a:solidFill>
          <a:headEnd type="none"/>
          <a:tailEnd type="none"/>
        </a:ln>
      </xdr:spPr>
      <xdr:txBody>
        <a:bodyPr vertOverflow="clip" wrap="square"/>
        <a:p>
          <a:pPr algn="ctr">
            <a:defRPr/>
          </a:pPr>
          <a:r>
            <a:rPr lang="en-US" cap="none" sz="1400" b="1" i="0" u="none" baseline="0">
              <a:solidFill>
                <a:srgbClr val="000090"/>
              </a:solidFill>
            </a:rPr>
            <a:t>STATE BUDGET UPDATE</a:t>
          </a:r>
        </a:p>
      </xdr:txBody>
    </xdr:sp>
    <xdr:clientData/>
  </xdr:twoCellAnchor>
  <xdr:twoCellAnchor>
    <xdr:from>
      <xdr:col>18</xdr:col>
      <xdr:colOff>361950</xdr:colOff>
      <xdr:row>94</xdr:row>
      <xdr:rowOff>0</xdr:rowOff>
    </xdr:from>
    <xdr:to>
      <xdr:col>26</xdr:col>
      <xdr:colOff>152400</xdr:colOff>
      <xdr:row>97</xdr:row>
      <xdr:rowOff>114300</xdr:rowOff>
    </xdr:to>
    <xdr:pic>
      <xdr:nvPicPr>
        <xdr:cNvPr id="6" name="Picture 3" descr="C:\Documents and Settings\Kristen\Local Settings\Temporary Internet Files\Content.Word\ExEDLet.Header.png"/>
        <xdr:cNvPicPr preferRelativeResize="1">
          <a:picLocks noChangeAspect="1"/>
        </xdr:cNvPicPr>
      </xdr:nvPicPr>
      <xdr:blipFill>
        <a:blip r:embed="rId4"/>
        <a:stretch>
          <a:fillRect/>
        </a:stretch>
      </xdr:blipFill>
      <xdr:spPr>
        <a:xfrm>
          <a:off x="10868025" y="15887700"/>
          <a:ext cx="3495675" cy="542925"/>
        </a:xfrm>
        <a:prstGeom prst="rect">
          <a:avLst/>
        </a:prstGeom>
        <a:noFill/>
        <a:ln w="9525" cmpd="sng">
          <a:noFill/>
        </a:ln>
      </xdr:spPr>
    </xdr:pic>
    <xdr:clientData/>
  </xdr:twoCellAnchor>
  <xdr:twoCellAnchor>
    <xdr:from>
      <xdr:col>12</xdr:col>
      <xdr:colOff>152400</xdr:colOff>
      <xdr:row>40</xdr:row>
      <xdr:rowOff>19050</xdr:rowOff>
    </xdr:from>
    <xdr:to>
      <xdr:col>24</xdr:col>
      <xdr:colOff>28575</xdr:colOff>
      <xdr:row>69</xdr:row>
      <xdr:rowOff>0</xdr:rowOff>
    </xdr:to>
    <xdr:sp>
      <xdr:nvSpPr>
        <xdr:cNvPr id="7" name="TextBox 214"/>
        <xdr:cNvSpPr txBox="1">
          <a:spLocks noChangeArrowheads="1"/>
        </xdr:cNvSpPr>
      </xdr:nvSpPr>
      <xdr:spPr>
        <a:xfrm>
          <a:off x="6191250" y="7248525"/>
          <a:ext cx="8172450" cy="4267200"/>
        </a:xfrm>
        <a:prstGeom prst="rect">
          <a:avLst/>
        </a:prstGeom>
        <a:solidFill>
          <a:srgbClr val="CCECFF"/>
        </a:solidFill>
        <a:ln w="9525" cmpd="sng">
          <a:solidFill>
            <a:srgbClr val="000090"/>
          </a:solidFill>
          <a:headEnd type="none"/>
          <a:tailEnd type="none"/>
        </a:ln>
      </xdr:spPr>
      <xdr:txBody>
        <a:bodyPr vertOverflow="clip" wrap="square"/>
        <a:p>
          <a:pPr algn="l">
            <a:defRPr/>
          </a:pPr>
          <a:r>
            <a:rPr lang="en-US" cap="none" sz="1400" b="0" i="0" u="none" baseline="0">
              <a:solidFill>
                <a:srgbClr val="000090"/>
              </a:solidFill>
              <a:latin typeface="Cambria"/>
              <a:ea typeface="Cambria"/>
              <a:cs typeface="Cambria"/>
            </a:rPr>
            <a:t>
August state revenue figures came in $65 million under budgeted expectations, resulting in a cumulative shortfall of $596 million for the months of July and August.  As described in earlier budget updates, the Legislative Analyst's Office and the Department of Finance will generate new forecasts by December 15 using actual revenue data and other economic indicators.  If the new forecast indicates that revenues are falling short of the budget, "trigger" reductions will be implemented. Specifically, if the difference between the new forecast and what was projected in the state budget is under $1 billion, there will be no automatic cuts.  If the difference is between $1 billion and $2 billion, cuts to child care, community colleges, other state funded programs, including higher education, will be implemented automatically.  If the difference is over $2 billion, cuts to K-12 education of $250 to $300/ADA will be triggered automatically.
While there was an effort by lawmakers to amend the trigger provisions in the adopted state budget, the Governor vetoed the bill on September 16 citing concerns that the bill would have undermined investor confidence in California and threatened future bond sales.
ExED will continue to monitor state budget developments and provide updates.
</a:t>
          </a:r>
          <a:r>
            <a:rPr lang="en-US" cap="none" sz="800" b="0" i="0" u="none" baseline="0">
              <a:latin typeface="Tahoma"/>
              <a:ea typeface="Tahoma"/>
              <a:cs typeface="Tahoma"/>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 Id="rId3"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3.vml" /><Relationship Id="rId3"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4.v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L2"/>
  <sheetViews>
    <sheetView workbookViewId="0" topLeftCell="M1">
      <selection activeCell="AL2" sqref="AL2"/>
    </sheetView>
  </sheetViews>
  <sheetFormatPr defaultColWidth="9.33203125" defaultRowHeight="10.5"/>
  <cols>
    <col min="1" max="1" width="24.16015625" style="0" bestFit="1" customWidth="1"/>
    <col min="2" max="2" width="10.33203125" style="0" bestFit="1" customWidth="1"/>
    <col min="3" max="3" width="14.66015625" style="0" bestFit="1" customWidth="1"/>
    <col min="4" max="6" width="14" style="0" customWidth="1"/>
    <col min="7" max="7" width="14.83203125" style="0" bestFit="1" customWidth="1"/>
    <col min="8" max="9" width="10.16015625" style="0" bestFit="1" customWidth="1"/>
    <col min="10" max="10" width="13.5" style="0" bestFit="1" customWidth="1"/>
    <col min="11" max="11" width="10.16015625" style="0" bestFit="1" customWidth="1"/>
    <col min="12" max="12" width="11.5" style="0" bestFit="1" customWidth="1"/>
    <col min="13" max="13" width="10.16015625" style="0" bestFit="1" customWidth="1"/>
    <col min="14" max="14" width="11.33203125" style="0" bestFit="1" customWidth="1"/>
    <col min="15" max="15" width="10.16015625" style="0" bestFit="1" customWidth="1"/>
    <col min="16" max="16" width="21.66015625" style="0" bestFit="1" customWidth="1"/>
    <col min="17" max="17" width="18.83203125" style="0" bestFit="1" customWidth="1"/>
    <col min="18" max="19" width="11.83203125" style="0" bestFit="1" customWidth="1"/>
    <col min="20" max="20" width="9.83203125" style="0" bestFit="1" customWidth="1"/>
    <col min="21" max="21" width="11.16015625" style="0" bestFit="1" customWidth="1"/>
    <col min="22" max="22" width="9.83203125" style="0" bestFit="1" customWidth="1"/>
    <col min="23" max="24" width="11.83203125" style="0" bestFit="1" customWidth="1"/>
    <col min="25" max="25" width="9.83203125" style="0" bestFit="1" customWidth="1"/>
    <col min="26" max="26" width="10.83203125" style="0" bestFit="1" customWidth="1"/>
    <col min="27" max="27" width="9.5" style="0" bestFit="1" customWidth="1"/>
    <col min="32" max="32" width="14.66015625" style="0" bestFit="1" customWidth="1"/>
    <col min="33" max="33" width="14.33203125" style="0" bestFit="1" customWidth="1"/>
    <col min="34" max="34" width="11.83203125" style="0" bestFit="1" customWidth="1"/>
    <col min="35" max="35" width="11.66015625" style="0" bestFit="1" customWidth="1"/>
    <col min="36" max="36" width="10.66015625" style="0" bestFit="1" customWidth="1"/>
    <col min="37" max="37" width="16.83203125" style="0" bestFit="1" customWidth="1"/>
  </cols>
  <sheetData>
    <row r="1" spans="1:38" ht="10.5">
      <c r="A1" s="200" t="s">
        <v>350</v>
      </c>
      <c r="B1" s="200" t="s">
        <v>351</v>
      </c>
      <c r="C1" s="200" t="s">
        <v>352</v>
      </c>
      <c r="D1" s="200" t="s">
        <v>353</v>
      </c>
      <c r="E1" s="200" t="s">
        <v>354</v>
      </c>
      <c r="F1" s="200" t="s">
        <v>355</v>
      </c>
      <c r="G1" s="200" t="s">
        <v>356</v>
      </c>
      <c r="H1" s="200" t="s">
        <v>357</v>
      </c>
      <c r="I1" s="200" t="s">
        <v>358</v>
      </c>
      <c r="J1" s="200" t="s">
        <v>359</v>
      </c>
      <c r="K1" s="200" t="s">
        <v>360</v>
      </c>
      <c r="L1" s="200" t="s">
        <v>361</v>
      </c>
      <c r="M1" s="200" t="s">
        <v>362</v>
      </c>
      <c r="N1" s="200" t="s">
        <v>363</v>
      </c>
      <c r="O1" s="200" t="s">
        <v>364</v>
      </c>
      <c r="P1" s="200" t="s">
        <v>365</v>
      </c>
      <c r="Q1" s="200" t="s">
        <v>366</v>
      </c>
      <c r="R1" s="200" t="s">
        <v>367</v>
      </c>
      <c r="S1" s="200" t="s">
        <v>368</v>
      </c>
      <c r="T1" s="200" t="s">
        <v>369</v>
      </c>
      <c r="U1" s="200" t="s">
        <v>370</v>
      </c>
      <c r="V1" s="200" t="s">
        <v>371</v>
      </c>
      <c r="W1" s="200" t="s">
        <v>372</v>
      </c>
      <c r="X1" s="200" t="s">
        <v>373</v>
      </c>
      <c r="Y1" s="200" t="s">
        <v>374</v>
      </c>
      <c r="Z1" s="200" t="s">
        <v>375</v>
      </c>
      <c r="AA1" s="200" t="s">
        <v>376</v>
      </c>
      <c r="AB1" s="200" t="s">
        <v>377</v>
      </c>
      <c r="AC1" s="200" t="s">
        <v>378</v>
      </c>
      <c r="AD1" s="200" t="s">
        <v>379</v>
      </c>
      <c r="AE1" s="200" t="s">
        <v>380</v>
      </c>
      <c r="AF1" s="200" t="s">
        <v>381</v>
      </c>
      <c r="AG1" s="200" t="s">
        <v>382</v>
      </c>
      <c r="AH1" s="200" t="s">
        <v>383</v>
      </c>
      <c r="AI1" s="200" t="s">
        <v>384</v>
      </c>
      <c r="AJ1" s="200" t="s">
        <v>385</v>
      </c>
      <c r="AK1" s="200" t="s">
        <v>386</v>
      </c>
      <c r="AL1" s="200" t="s">
        <v>387</v>
      </c>
    </row>
    <row r="2" spans="1:38" ht="10.5">
      <c r="A2" t="str">
        <f>'Source Data'!B1</f>
        <v>Citizens of the World Charter School</v>
      </c>
      <c r="B2" s="425" t="s">
        <v>390</v>
      </c>
      <c r="C2" s="426">
        <f>'Dash Board'!AD1</f>
        <v>40786</v>
      </c>
      <c r="D2" s="426" t="str">
        <f>(HLOOKUP((MONTH('Dash Board'!AD1)),'Source Data'!B22:M25,3,FALSE))&amp;" "&amp;YEAR('Dash Board'!AD1)&amp;""</f>
        <v>August 2011</v>
      </c>
      <c r="E2" s="426" t="str">
        <f>(HLOOKUP((MONTH('Dash Board'!AD1)),'Source Data'!B22:M25,3,FALSE))</f>
        <v>August</v>
      </c>
      <c r="F2" s="427" t="s">
        <v>388</v>
      </c>
      <c r="G2" s="427">
        <v>41090</v>
      </c>
      <c r="H2" s="428">
        <f>'Dash Board'!S22</f>
        <v>201294.0319847071</v>
      </c>
      <c r="I2" s="428">
        <f>'Dash Board'!U22</f>
        <v>71986.9669661657</v>
      </c>
      <c r="J2" s="428">
        <f>'Dash Board'!S74</f>
        <v>121757.09</v>
      </c>
      <c r="K2" s="428">
        <f>'Dash Board'!E28</f>
        <v>351462.74253080384</v>
      </c>
      <c r="L2" s="428">
        <f>'Dash Board'!S75+'Dash Board'!S76</f>
        <v>119295.19</v>
      </c>
      <c r="M2" s="428">
        <f>'Dash Board'!Q75+'Dash Board'!Q76</f>
        <v>170815.61</v>
      </c>
      <c r="N2" s="428">
        <f>'Dash Board'!S77+'Dash Board'!S78</f>
        <v>5295.43</v>
      </c>
      <c r="O2" s="428">
        <f>'Dash Board'!Q77+'Dash Board'!Q78</f>
        <v>16633.7</v>
      </c>
      <c r="P2" s="428">
        <f>'Dash Board'!S80</f>
        <v>0</v>
      </c>
      <c r="Q2" s="428">
        <f>'Dash Board'!Q80</f>
        <v>0</v>
      </c>
      <c r="R2" s="428">
        <f>'Dash Board'!S13</f>
        <v>1992583.9852678203</v>
      </c>
      <c r="S2" s="428">
        <f>'Dash Board'!U13</f>
        <v>1911107.6737389772</v>
      </c>
      <c r="T2" s="429">
        <f>R2-S2</f>
        <v>81476.31152884313</v>
      </c>
      <c r="U2" s="430">
        <f>'11-12 Forecast'!X47</f>
        <v>0.04263303038687487</v>
      </c>
      <c r="V2" t="str">
        <f>IF(U2&gt;0,"over","under")</f>
        <v>over</v>
      </c>
      <c r="W2" s="428">
        <f>'Dash Board'!S20</f>
        <v>1791289.9532831132</v>
      </c>
      <c r="X2" s="428">
        <f>'Dash Board'!U20</f>
        <v>1839120.7067728115</v>
      </c>
      <c r="Y2" s="429">
        <f>W2-X2</f>
        <v>-47830.75348969828</v>
      </c>
      <c r="Z2" s="430">
        <f>'11-12 Forecast'!X122</f>
        <v>-0.026007403056011937</v>
      </c>
      <c r="AA2" t="str">
        <f>IF(Z2&gt;0,"over","under")</f>
        <v>under</v>
      </c>
      <c r="AB2" s="431">
        <f>'Dash Board'!E89</f>
        <v>179.54999999999998</v>
      </c>
      <c r="AC2" s="431">
        <f>'Dash Board'!G89</f>
        <v>179.54999999999998</v>
      </c>
      <c r="AD2">
        <f>'Dash Board'!E87</f>
        <v>189</v>
      </c>
      <c r="AE2">
        <f>'Dash Board'!G87</f>
        <v>189</v>
      </c>
      <c r="AF2" s="432">
        <f>'Dash Board'!E91</f>
        <v>0.95</v>
      </c>
      <c r="AG2" s="432">
        <f>'Dash Board'!G91</f>
        <v>0.95</v>
      </c>
      <c r="AH2">
        <f>HLOOKUP((MONTH('Dash Board'!$AD$1)),'Source Data'!$B$20:$M$33,2,FALSE)</f>
        <v>0</v>
      </c>
      <c r="AI2">
        <f>HLOOKUP((MONTH('Dash Board'!$AD$1)),'Source Data'!$B$20:$M$33,8,FALSE)</f>
        <v>0</v>
      </c>
      <c r="AJ2">
        <f>HLOOKUP((MONTH('Dash Board'!$AD$1)),'Source Data'!$B$20:$M$33,6,FALSE)</f>
        <v>0</v>
      </c>
      <c r="AK2">
        <f>HLOOKUP((MONTH('Dash Board'!$AD$1)),'Source Data'!$B$20:$M$33,10,FALSE)</f>
        <v>0</v>
      </c>
      <c r="AL2">
        <f>HLOOKUP((MONTH('Dash Board'!$AD$1)),'Source Data'!$B$20:$M$33,9,FALSE)</f>
        <v>0</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AF93"/>
  <sheetViews>
    <sheetView tabSelected="1" zoomScale="85" zoomScaleNormal="85" workbookViewId="0" topLeftCell="A1">
      <selection activeCell="B3" sqref="B3"/>
    </sheetView>
  </sheetViews>
  <sheetFormatPr defaultColWidth="9.33203125" defaultRowHeight="10.5" outlineLevelCol="1"/>
  <cols>
    <col min="1" max="1" width="5.33203125" style="294" customWidth="1"/>
    <col min="2" max="2" width="4" style="299" customWidth="1"/>
    <col min="3" max="3" width="15.66015625" style="299" customWidth="1"/>
    <col min="4" max="4" width="1.5" style="299" customWidth="1"/>
    <col min="5" max="5" width="16.83203125" style="299" customWidth="1"/>
    <col min="6" max="6" width="1.66796875" style="299" customWidth="1"/>
    <col min="7" max="7" width="16.83203125" style="299" customWidth="1"/>
    <col min="8" max="8" width="1.66796875" style="299" customWidth="1"/>
    <col min="9" max="9" width="16.83203125" style="299" bestFit="1" customWidth="1"/>
    <col min="10" max="10" width="11" style="299" customWidth="1"/>
    <col min="11" max="11" width="9.83203125" style="299" customWidth="1"/>
    <col min="12" max="12" width="4.5" style="299" customWidth="1"/>
    <col min="13" max="13" width="2.66015625" style="299" customWidth="1"/>
    <col min="14" max="14" width="28.66015625" style="299" customWidth="1"/>
    <col min="15" max="15" width="15" style="299" customWidth="1"/>
    <col min="16" max="16" width="15.33203125" style="299" customWidth="1"/>
    <col min="17" max="17" width="14.33203125" style="299" customWidth="1"/>
    <col min="18" max="18" width="2.16015625" style="299" customWidth="1"/>
    <col min="19" max="19" width="16.16015625" style="299" bestFit="1" customWidth="1"/>
    <col min="20" max="20" width="11.33203125" style="299" customWidth="1"/>
    <col min="21" max="21" width="15.5" style="299" customWidth="1"/>
    <col min="22" max="22" width="11.66015625" style="299" customWidth="1"/>
    <col min="23" max="23" width="12.83203125" style="299" customWidth="1"/>
    <col min="24" max="24" width="14" style="299" hidden="1" customWidth="1"/>
    <col min="25" max="25" width="5.5" style="294" hidden="1" customWidth="1"/>
    <col min="26" max="26" width="9.33203125" style="299" hidden="1" customWidth="1" outlineLevel="1"/>
    <col min="27" max="27" width="3.83203125" style="299" hidden="1" customWidth="1" outlineLevel="1"/>
    <col min="28" max="28" width="9.33203125" style="299" customWidth="1" collapsed="1"/>
    <col min="29" max="29" width="13.33203125" style="300" customWidth="1"/>
    <col min="30" max="30" width="12.66015625" style="300" bestFit="1" customWidth="1"/>
    <col min="31" max="31" width="17.66015625" style="300" bestFit="1" customWidth="1"/>
    <col min="32" max="16384" width="9.33203125" style="300" customWidth="1"/>
  </cols>
  <sheetData>
    <row r="1" spans="1:30" s="294" customFormat="1" ht="15" customHeight="1" thickTop="1">
      <c r="A1" s="288"/>
      <c r="B1" s="289"/>
      <c r="C1" s="289"/>
      <c r="D1" s="289"/>
      <c r="E1" s="289"/>
      <c r="F1" s="289"/>
      <c r="G1" s="289"/>
      <c r="H1" s="289"/>
      <c r="I1" s="289"/>
      <c r="J1" s="289"/>
      <c r="K1" s="289"/>
      <c r="L1" s="289"/>
      <c r="M1" s="289"/>
      <c r="N1" s="289"/>
      <c r="O1" s="289"/>
      <c r="P1" s="289"/>
      <c r="Q1" s="289"/>
      <c r="R1" s="289"/>
      <c r="S1" s="289"/>
      <c r="T1" s="289"/>
      <c r="U1" s="289"/>
      <c r="V1" s="289"/>
      <c r="W1" s="289"/>
      <c r="X1" s="289"/>
      <c r="Y1" s="289"/>
      <c r="Z1" s="290"/>
      <c r="AA1" s="290"/>
      <c r="AB1" s="291">
        <f>ROUND(IF(MONTH(AD1)&gt;6,(MONTH(AD1)-6)/12,(MONTH(AD1)+6)/12)*100,0)</f>
        <v>17</v>
      </c>
      <c r="AC1" s="292" t="s">
        <v>197</v>
      </c>
      <c r="AD1" s="293">
        <v>40786</v>
      </c>
    </row>
    <row r="2" spans="2:25" ht="28.5" customHeight="1">
      <c r="B2" s="295" t="str">
        <f>('Source Data'!B1)&amp;" - Financial Dashboard ("&amp;(HLOOKUP((MONTH(AD1)),'Source Data'!B22:M24,3,FALSE))&amp;" "&amp;YEAR(AD1)&amp;")"</f>
        <v>Citizens of the World Charter School - Financial Dashboard (August 2011)</v>
      </c>
      <c r="C2" s="296"/>
      <c r="D2" s="296"/>
      <c r="E2" s="296"/>
      <c r="F2" s="296"/>
      <c r="G2" s="296"/>
      <c r="H2" s="296"/>
      <c r="I2" s="296"/>
      <c r="J2" s="296"/>
      <c r="K2" s="296"/>
      <c r="L2" s="296"/>
      <c r="M2" s="296"/>
      <c r="N2" s="296"/>
      <c r="O2" s="296"/>
      <c r="P2" s="296"/>
      <c r="Q2" s="296"/>
      <c r="R2" s="296"/>
      <c r="S2" s="296"/>
      <c r="T2" s="296"/>
      <c r="U2" s="296"/>
      <c r="V2" s="296"/>
      <c r="W2" s="296"/>
      <c r="X2" s="297"/>
      <c r="Y2" s="298"/>
    </row>
    <row r="3" spans="15:24" s="294" customFormat="1" ht="39" customHeight="1">
      <c r="O3" s="301"/>
      <c r="S3" s="302"/>
      <c r="T3" s="302"/>
      <c r="X3" s="303"/>
    </row>
    <row r="4" spans="15:23" s="294" customFormat="1" ht="15.75">
      <c r="O4" s="452" t="s">
        <v>229</v>
      </c>
      <c r="P4" s="453"/>
      <c r="Q4" s="454"/>
      <c r="S4" s="452" t="s">
        <v>230</v>
      </c>
      <c r="T4" s="453"/>
      <c r="U4" s="453"/>
      <c r="V4" s="453"/>
      <c r="W4" s="454"/>
    </row>
    <row r="5" spans="2:31" ht="31.5">
      <c r="B5" s="294"/>
      <c r="C5" s="294"/>
      <c r="D5" s="294"/>
      <c r="E5" s="294"/>
      <c r="F5" s="294"/>
      <c r="G5" s="294"/>
      <c r="H5" s="294"/>
      <c r="I5" s="294"/>
      <c r="J5" s="294"/>
      <c r="K5" s="294"/>
      <c r="L5" s="294"/>
      <c r="M5" s="294"/>
      <c r="N5" s="304" t="s">
        <v>1</v>
      </c>
      <c r="O5" s="305" t="s">
        <v>5</v>
      </c>
      <c r="P5" s="306" t="s">
        <v>6</v>
      </c>
      <c r="Q5" s="307" t="s">
        <v>219</v>
      </c>
      <c r="R5" s="308"/>
      <c r="S5" s="305" t="s">
        <v>7</v>
      </c>
      <c r="T5" s="306" t="s">
        <v>225</v>
      </c>
      <c r="U5" s="306" t="s">
        <v>4</v>
      </c>
      <c r="V5" s="306" t="s">
        <v>225</v>
      </c>
      <c r="W5" s="307" t="s">
        <v>219</v>
      </c>
      <c r="X5" s="309" t="s">
        <v>8</v>
      </c>
      <c r="AE5" s="310" t="s">
        <v>173</v>
      </c>
    </row>
    <row r="6" spans="2:24" ht="12.75">
      <c r="B6" s="294"/>
      <c r="C6" s="294"/>
      <c r="D6" s="294"/>
      <c r="E6" s="294"/>
      <c r="F6" s="294"/>
      <c r="G6" s="294"/>
      <c r="H6" s="294"/>
      <c r="I6" s="294"/>
      <c r="J6" s="294"/>
      <c r="K6" s="294"/>
      <c r="L6" s="294"/>
      <c r="M6" s="294"/>
      <c r="N6" s="311"/>
      <c r="O6" s="312"/>
      <c r="P6" s="313"/>
      <c r="Q6" s="314"/>
      <c r="R6" s="315"/>
      <c r="S6" s="312"/>
      <c r="T6" s="313"/>
      <c r="U6" s="313"/>
      <c r="V6" s="313"/>
      <c r="W6" s="316"/>
      <c r="X6" s="317" t="str">
        <f>(HLOOKUP(MONTH(AD1),'Source Data'!B22:M24,3,FALSE))&amp;" = "&amp;AB1&amp;"%"</f>
        <v>August = 17%</v>
      </c>
    </row>
    <row r="7" spans="2:31" ht="31.5" customHeight="1">
      <c r="B7" s="294"/>
      <c r="C7" s="294"/>
      <c r="D7" s="294"/>
      <c r="E7" s="294"/>
      <c r="F7" s="294"/>
      <c r="G7" s="294"/>
      <c r="H7" s="294"/>
      <c r="I7" s="294"/>
      <c r="J7" s="294"/>
      <c r="K7" s="294"/>
      <c r="L7" s="294"/>
      <c r="M7" s="294"/>
      <c r="N7" s="318" t="s">
        <v>45</v>
      </c>
      <c r="O7" s="319">
        <f>'Income Statement'!B11</f>
        <v>25617.7</v>
      </c>
      <c r="P7" s="320">
        <f>'Income Statement'!C11</f>
        <v>7875.24</v>
      </c>
      <c r="Q7" s="416">
        <f>O7-P7</f>
        <v>17742.46</v>
      </c>
      <c r="R7" s="321"/>
      <c r="S7" s="319">
        <f>'11-12 Forecast'!V15</f>
        <v>848912.4000032954</v>
      </c>
      <c r="T7" s="322">
        <f>S7/$S$13</f>
        <v>0.4260359444217827</v>
      </c>
      <c r="U7" s="320">
        <f>'11-12 Budget'!U16</f>
        <v>843705.45</v>
      </c>
      <c r="V7" s="322">
        <f>U7/$U$13</f>
        <v>0.4414745760239331</v>
      </c>
      <c r="W7" s="416">
        <f>S7-U7</f>
        <v>5206.950003295438</v>
      </c>
      <c r="X7" s="323">
        <f>IF(O7=0,"0%",O7/U7)</f>
        <v>0.03036332170190438</v>
      </c>
      <c r="AC7" s="324"/>
      <c r="AE7" s="325"/>
    </row>
    <row r="8" spans="2:31" ht="12.75">
      <c r="B8" s="294"/>
      <c r="C8" s="294"/>
      <c r="D8" s="294"/>
      <c r="E8" s="294"/>
      <c r="F8" s="294"/>
      <c r="G8" s="294"/>
      <c r="H8" s="294"/>
      <c r="I8" s="294"/>
      <c r="J8" s="294"/>
      <c r="K8" s="294"/>
      <c r="L8" s="294"/>
      <c r="M8" s="294"/>
      <c r="N8" s="326" t="s">
        <v>12</v>
      </c>
      <c r="O8" s="319">
        <f>'Income Statement'!B12</f>
        <v>106840.47</v>
      </c>
      <c r="P8" s="320">
        <f>'Income Statement'!C12</f>
        <v>1158.96</v>
      </c>
      <c r="Q8" s="416">
        <f>O8-P8</f>
        <v>105681.51</v>
      </c>
      <c r="R8" s="321"/>
      <c r="S8" s="319">
        <f>'11-12 Forecast'!V26</f>
        <v>355630.901110057</v>
      </c>
      <c r="T8" s="322">
        <f>S8/$S$13</f>
        <v>0.17847724549600713</v>
      </c>
      <c r="U8" s="320">
        <f>'11-12 Budget'!U27</f>
        <v>279900.2275806452</v>
      </c>
      <c r="V8" s="322">
        <f aca="true" t="shared" si="0" ref="V8:V13">U8/$U$13</f>
        <v>0.146459684834521</v>
      </c>
      <c r="W8" s="416">
        <f>S8-U8</f>
        <v>75730.67352941184</v>
      </c>
      <c r="X8" s="323">
        <f>IF(O8=0,"0%",O8/U8)</f>
        <v>0.3817091215805353</v>
      </c>
      <c r="AE8" s="325"/>
    </row>
    <row r="9" spans="2:31" ht="12.75">
      <c r="B9" s="294"/>
      <c r="C9" s="294"/>
      <c r="D9" s="294"/>
      <c r="E9" s="294"/>
      <c r="F9" s="294"/>
      <c r="G9" s="294"/>
      <c r="H9" s="294"/>
      <c r="I9" s="294"/>
      <c r="J9" s="294"/>
      <c r="K9" s="294"/>
      <c r="L9" s="294"/>
      <c r="M9" s="294"/>
      <c r="N9" s="327" t="s">
        <v>13</v>
      </c>
      <c r="O9" s="319">
        <f>'Income Statement'!B13</f>
        <v>6037.32</v>
      </c>
      <c r="P9" s="320">
        <f>'Income Statement'!C13</f>
        <v>3415.73</v>
      </c>
      <c r="Q9" s="416">
        <f>O9-P9</f>
        <v>2621.5899999999997</v>
      </c>
      <c r="R9" s="321"/>
      <c r="S9" s="319">
        <f>'11-12 Forecast'!V38</f>
        <v>238559.09991329134</v>
      </c>
      <c r="T9" s="322">
        <f>S9/$S$13</f>
        <v>0.11972348552285839</v>
      </c>
      <c r="U9" s="320">
        <f>'11-12 Budget'!U39</f>
        <v>238559.09991274384</v>
      </c>
      <c r="V9" s="322">
        <f t="shared" si="0"/>
        <v>0.12482766051899948</v>
      </c>
      <c r="W9" s="416">
        <f>S9-U9</f>
        <v>5.475012585520744E-07</v>
      </c>
      <c r="X9" s="323">
        <f>IF(O9=0,"0%",O9/U9)</f>
        <v>0.02530743954939564</v>
      </c>
      <c r="Z9" s="328" t="s">
        <v>9</v>
      </c>
      <c r="AE9" s="325"/>
    </row>
    <row r="10" spans="2:31" ht="12.75">
      <c r="B10" s="294"/>
      <c r="C10" s="294"/>
      <c r="D10" s="294"/>
      <c r="E10" s="294"/>
      <c r="F10" s="294"/>
      <c r="G10" s="294"/>
      <c r="H10" s="294"/>
      <c r="I10" s="294"/>
      <c r="J10" s="294"/>
      <c r="K10" s="294"/>
      <c r="L10" s="294"/>
      <c r="M10" s="294"/>
      <c r="N10" s="327" t="s">
        <v>14</v>
      </c>
      <c r="O10" s="319">
        <f>'Income Statement'!B14</f>
        <v>54</v>
      </c>
      <c r="P10" s="320">
        <f>'Income Statement'!C14</f>
        <v>326.2</v>
      </c>
      <c r="Q10" s="416">
        <f>O10-P10</f>
        <v>-272.2</v>
      </c>
      <c r="R10" s="321"/>
      <c r="S10" s="319">
        <f>'11-12 Forecast'!V40+'11-12 Forecast'!V41+'11-12 Forecast'!V42+'11-12 Forecast'!V45</f>
        <v>103781.25794117647</v>
      </c>
      <c r="T10" s="322">
        <f>S10/$S$13</f>
        <v>0.05208375592119766</v>
      </c>
      <c r="U10" s="320">
        <f>SUM('11-12 Budget'!U41:U43)+'11-12 Budget'!U46</f>
        <v>103242.89624558826</v>
      </c>
      <c r="V10" s="322">
        <f t="shared" si="0"/>
        <v>0.05402254287619452</v>
      </c>
      <c r="W10" s="416">
        <f>S10-U10</f>
        <v>538.3616955882171</v>
      </c>
      <c r="X10" s="323">
        <f>IF(O10=0,"0%",O10/U10)</f>
        <v>0.0005230384071321276</v>
      </c>
      <c r="Z10" s="329" t="s">
        <v>10</v>
      </c>
      <c r="AE10" s="325"/>
    </row>
    <row r="11" spans="2:31" ht="12.75">
      <c r="B11" s="294"/>
      <c r="C11" s="294"/>
      <c r="D11" s="294"/>
      <c r="E11" s="294"/>
      <c r="F11" s="294"/>
      <c r="G11" s="294"/>
      <c r="H11" s="294"/>
      <c r="I11" s="294"/>
      <c r="J11" s="294"/>
      <c r="K11" s="294"/>
      <c r="L11" s="294"/>
      <c r="M11" s="294"/>
      <c r="N11" s="330" t="s">
        <v>15</v>
      </c>
      <c r="O11" s="319">
        <f>'Income Statement'!B15</f>
        <v>143.6</v>
      </c>
      <c r="P11" s="320">
        <f>'Income Statement'!C15</f>
        <v>0</v>
      </c>
      <c r="Q11" s="416">
        <f>O11-P11</f>
        <v>143.6</v>
      </c>
      <c r="R11" s="321"/>
      <c r="S11" s="319">
        <f>'11-12 Forecast'!V43+'11-12 Forecast'!V44</f>
        <v>445700.32629999996</v>
      </c>
      <c r="T11" s="322">
        <f>S11/$S$13</f>
        <v>0.22367956863815405</v>
      </c>
      <c r="U11" s="320">
        <f>SUM('11-12 Budget'!U44:U45)</f>
        <v>445700</v>
      </c>
      <c r="V11" s="322">
        <f t="shared" si="0"/>
        <v>0.23321553574635198</v>
      </c>
      <c r="W11" s="416">
        <f>S11-U11</f>
        <v>0.3262999999569729</v>
      </c>
      <c r="X11" s="323">
        <f>IF(O11=0,"0%",O11/U11)</f>
        <v>0.00032218981377608256</v>
      </c>
      <c r="Z11" s="331" t="s">
        <v>11</v>
      </c>
      <c r="AE11" s="325"/>
    </row>
    <row r="12" spans="2:26" ht="12.75">
      <c r="B12" s="294"/>
      <c r="C12" s="294"/>
      <c r="D12" s="294"/>
      <c r="E12" s="294"/>
      <c r="F12" s="294"/>
      <c r="G12" s="294"/>
      <c r="H12" s="294"/>
      <c r="I12" s="294"/>
      <c r="J12" s="294"/>
      <c r="K12" s="294"/>
      <c r="L12" s="294"/>
      <c r="M12" s="294"/>
      <c r="N12" s="327"/>
      <c r="O12" s="332"/>
      <c r="P12" s="333"/>
      <c r="Q12" s="417"/>
      <c r="R12" s="321"/>
      <c r="S12" s="332"/>
      <c r="T12" s="334"/>
      <c r="U12" s="333"/>
      <c r="V12" s="334"/>
      <c r="W12" s="421"/>
      <c r="X12" s="335"/>
      <c r="Z12" s="336" t="s">
        <v>9</v>
      </c>
    </row>
    <row r="13" spans="2:31" ht="12.75">
      <c r="B13" s="294"/>
      <c r="C13" s="294"/>
      <c r="D13" s="294"/>
      <c r="E13" s="294"/>
      <c r="F13" s="294"/>
      <c r="G13" s="294"/>
      <c r="H13" s="294"/>
      <c r="I13" s="294"/>
      <c r="J13" s="294"/>
      <c r="K13" s="294"/>
      <c r="L13" s="294"/>
      <c r="M13" s="294"/>
      <c r="N13" s="326" t="s">
        <v>16</v>
      </c>
      <c r="O13" s="337">
        <f>SUM(O7:O11)</f>
        <v>138693.09000000003</v>
      </c>
      <c r="P13" s="338">
        <f>SUM(P7:P11)</f>
        <v>12776.130000000001</v>
      </c>
      <c r="Q13" s="416">
        <f>O13-P13</f>
        <v>125916.96000000002</v>
      </c>
      <c r="R13" s="339"/>
      <c r="S13" s="337">
        <f>SUM(S7:S11)</f>
        <v>1992583.9852678203</v>
      </c>
      <c r="T13" s="322">
        <f>S13/$S$13</f>
        <v>1</v>
      </c>
      <c r="U13" s="338">
        <f>SUM(U7:U11)</f>
        <v>1911107.6737389772</v>
      </c>
      <c r="V13" s="322">
        <f t="shared" si="0"/>
        <v>1</v>
      </c>
      <c r="W13" s="416">
        <f>S13-U13</f>
        <v>81476.31152884313</v>
      </c>
      <c r="X13" s="323">
        <f>IF(O13=0,"0%",O13/U13)</f>
        <v>0.07257209622765766</v>
      </c>
      <c r="Z13" s="340" t="s">
        <v>10</v>
      </c>
      <c r="AE13" s="341"/>
    </row>
    <row r="14" spans="2:31" ht="5.25" customHeight="1">
      <c r="B14" s="294"/>
      <c r="C14" s="294"/>
      <c r="D14" s="294"/>
      <c r="E14" s="294"/>
      <c r="F14" s="294"/>
      <c r="G14" s="294"/>
      <c r="H14" s="294"/>
      <c r="I14" s="294"/>
      <c r="J14" s="294"/>
      <c r="K14" s="294"/>
      <c r="L14" s="294"/>
      <c r="M14" s="294"/>
      <c r="N14" s="342"/>
      <c r="O14" s="332"/>
      <c r="P14" s="333"/>
      <c r="Q14" s="417"/>
      <c r="R14" s="321"/>
      <c r="S14" s="332"/>
      <c r="T14" s="334"/>
      <c r="U14" s="333"/>
      <c r="V14" s="334"/>
      <c r="W14" s="421"/>
      <c r="X14" s="343"/>
      <c r="Z14" s="340"/>
      <c r="AE14" s="341"/>
    </row>
    <row r="15" spans="2:31" ht="12.75">
      <c r="B15" s="294"/>
      <c r="C15" s="294"/>
      <c r="D15" s="294"/>
      <c r="E15" s="294"/>
      <c r="F15" s="294"/>
      <c r="G15" s="294"/>
      <c r="H15" s="294"/>
      <c r="I15" s="294"/>
      <c r="J15" s="294"/>
      <c r="K15" s="294"/>
      <c r="L15" s="294"/>
      <c r="M15" s="294"/>
      <c r="N15" s="327" t="s">
        <v>17</v>
      </c>
      <c r="O15" s="319">
        <f>SUM('Income Statement'!B19:B21)</f>
        <v>86176.81</v>
      </c>
      <c r="P15" s="320">
        <f>SUM('Income Statement'!C19:C21)</f>
        <v>66964.55</v>
      </c>
      <c r="Q15" s="416">
        <f>P15-O15</f>
        <v>-19212.259999999995</v>
      </c>
      <c r="R15" s="321"/>
      <c r="S15" s="319">
        <f>'11-12 Forecast'!V56+'11-12 Forecast'!V63+'11-12 Forecast'!V74</f>
        <v>1217554.178845</v>
      </c>
      <c r="T15" s="322">
        <f>S15/$S$20</f>
        <v>0.6797080375588784</v>
      </c>
      <c r="U15" s="320">
        <f>'11-12 Budget'!U57+'11-12 Budget'!U64+'11-12 Budget'!U75</f>
        <v>1214400.7082930245</v>
      </c>
      <c r="V15" s="322">
        <f>U15/$U$20</f>
        <v>0.6603159345772298</v>
      </c>
      <c r="W15" s="416">
        <f>U15-S15</f>
        <v>-3153.470551975537</v>
      </c>
      <c r="X15" s="323">
        <f>IF(O15=0,"0%",O15/U15)</f>
        <v>0.07096241743891199</v>
      </c>
      <c r="AE15" s="341"/>
    </row>
    <row r="16" spans="2:31" ht="12.75">
      <c r="B16" s="294"/>
      <c r="C16" s="294"/>
      <c r="D16" s="294"/>
      <c r="E16" s="294"/>
      <c r="F16" s="294"/>
      <c r="G16" s="294"/>
      <c r="H16" s="294"/>
      <c r="I16" s="294"/>
      <c r="J16" s="294"/>
      <c r="K16" s="294"/>
      <c r="L16" s="294"/>
      <c r="M16" s="294"/>
      <c r="N16" s="327" t="s">
        <v>19</v>
      </c>
      <c r="O16" s="319">
        <f>'Income Statement'!B22</f>
        <v>2734.65</v>
      </c>
      <c r="P16" s="320">
        <f>'Income Statement'!C22</f>
        <v>15876.86</v>
      </c>
      <c r="Q16" s="416">
        <f>P16-O16</f>
        <v>13142.210000000001</v>
      </c>
      <c r="R16" s="321"/>
      <c r="S16" s="319">
        <f>'11-12 Forecast'!V86</f>
        <v>140389.57384250473</v>
      </c>
      <c r="T16" s="322">
        <f>S16/$S$20</f>
        <v>0.07837345014144462</v>
      </c>
      <c r="U16" s="320">
        <f>'11-12 Budget'!U87</f>
        <v>139224.88913662243</v>
      </c>
      <c r="V16" s="322">
        <f>U16/$U$20</f>
        <v>0.07570187678487218</v>
      </c>
      <c r="W16" s="416">
        <f>U16-S16</f>
        <v>-1164.6847058823041</v>
      </c>
      <c r="X16" s="323">
        <f>IF(O16=0,"0%",O16/U16)</f>
        <v>0.019641962130179665</v>
      </c>
      <c r="Z16" s="331"/>
      <c r="AE16" s="341"/>
    </row>
    <row r="17" spans="2:31" ht="12.75">
      <c r="B17" s="294"/>
      <c r="C17" s="294"/>
      <c r="D17" s="294"/>
      <c r="E17" s="294"/>
      <c r="F17" s="294"/>
      <c r="G17" s="294"/>
      <c r="H17" s="294"/>
      <c r="I17" s="294"/>
      <c r="J17" s="294"/>
      <c r="K17" s="294"/>
      <c r="L17" s="294"/>
      <c r="M17" s="294"/>
      <c r="N17" s="327" t="s">
        <v>18</v>
      </c>
      <c r="O17" s="319">
        <f>'Income Statement'!B23</f>
        <v>20216.25</v>
      </c>
      <c r="P17" s="320">
        <f>'Income Statement'!C23</f>
        <v>49062.12</v>
      </c>
      <c r="Q17" s="416">
        <f>P17-O17</f>
        <v>28845.870000000003</v>
      </c>
      <c r="R17" s="321"/>
      <c r="S17" s="319">
        <f>'11-12 Forecast'!V113</f>
        <v>414801.3030501176</v>
      </c>
      <c r="T17" s="322">
        <f>S17/$S$20</f>
        <v>0.23156569503996896</v>
      </c>
      <c r="U17" s="320">
        <f>'11-12 Budget'!U114</f>
        <v>466160.60341835633</v>
      </c>
      <c r="V17" s="322">
        <f>U17/$U$20</f>
        <v>0.25346928110898687</v>
      </c>
      <c r="W17" s="416">
        <f>U17-S17</f>
        <v>51359.300368238706</v>
      </c>
      <c r="X17" s="323">
        <f>IF(O17=0,"0%",O17/U17)</f>
        <v>0.04336756442254925</v>
      </c>
      <c r="AE17" s="341"/>
    </row>
    <row r="18" spans="2:31" ht="12.75">
      <c r="B18" s="294"/>
      <c r="C18" s="294"/>
      <c r="D18" s="294"/>
      <c r="E18" s="294"/>
      <c r="F18" s="294"/>
      <c r="G18" s="294"/>
      <c r="H18" s="294"/>
      <c r="I18" s="294"/>
      <c r="J18" s="294"/>
      <c r="K18" s="294"/>
      <c r="L18" s="294"/>
      <c r="M18" s="294"/>
      <c r="N18" s="327" t="s">
        <v>20</v>
      </c>
      <c r="O18" s="319">
        <f>SUM('Income Statement'!B24:B25)</f>
        <v>1713.98</v>
      </c>
      <c r="P18" s="320">
        <f>SUM('Income Statement'!C24:C25)</f>
        <v>1354.99</v>
      </c>
      <c r="Q18" s="416">
        <f>P18-O18</f>
        <v>-358.99</v>
      </c>
      <c r="R18" s="321"/>
      <c r="S18" s="319">
        <f>'11-12 Forecast'!V116+'11-12 Forecast'!V121</f>
        <v>18544.897545490927</v>
      </c>
      <c r="T18" s="322">
        <f>S18/$S$20</f>
        <v>0.010352817259707986</v>
      </c>
      <c r="U18" s="320">
        <f>'11-12 Budget'!U116+'11-12 Budget'!U122</f>
        <v>19334.50592480844</v>
      </c>
      <c r="V18" s="322">
        <f>U18/$U$20</f>
        <v>0.010512907528911234</v>
      </c>
      <c r="W18" s="416">
        <f>U18-S18</f>
        <v>789.608379317513</v>
      </c>
      <c r="X18" s="323">
        <f>IF(O18=0,"0%",O18/U18)</f>
        <v>0.0886487612699098</v>
      </c>
      <c r="AE18" s="341"/>
    </row>
    <row r="19" spans="2:31" ht="12.75">
      <c r="B19" s="294"/>
      <c r="C19" s="294"/>
      <c r="D19" s="294"/>
      <c r="E19" s="294"/>
      <c r="F19" s="294"/>
      <c r="G19" s="294"/>
      <c r="H19" s="294"/>
      <c r="I19" s="294"/>
      <c r="J19" s="294"/>
      <c r="K19" s="294"/>
      <c r="L19" s="294"/>
      <c r="M19" s="294"/>
      <c r="N19" s="327"/>
      <c r="O19" s="344"/>
      <c r="P19" s="345"/>
      <c r="Q19" s="418"/>
      <c r="R19" s="321"/>
      <c r="S19" s="344"/>
      <c r="T19" s="346"/>
      <c r="U19" s="345"/>
      <c r="V19" s="346"/>
      <c r="W19" s="422"/>
      <c r="X19" s="323"/>
      <c r="AE19" s="341"/>
    </row>
    <row r="20" spans="2:31" ht="12.75">
      <c r="B20" s="294"/>
      <c r="C20" s="294"/>
      <c r="D20" s="294"/>
      <c r="E20" s="294"/>
      <c r="F20" s="294"/>
      <c r="G20" s="294"/>
      <c r="H20" s="294"/>
      <c r="I20" s="294"/>
      <c r="J20" s="294"/>
      <c r="K20" s="294"/>
      <c r="L20" s="294"/>
      <c r="M20" s="294"/>
      <c r="N20" s="327" t="s">
        <v>21</v>
      </c>
      <c r="O20" s="337">
        <f>SUM(O15:O18)</f>
        <v>110841.68999999999</v>
      </c>
      <c r="P20" s="347">
        <f>SUM(P15:P18)</f>
        <v>133258.52</v>
      </c>
      <c r="Q20" s="416">
        <f>P20-O20</f>
        <v>22416.83</v>
      </c>
      <c r="R20" s="339"/>
      <c r="S20" s="337">
        <f>SUM(S15:S18)</f>
        <v>1791289.9532831132</v>
      </c>
      <c r="T20" s="322">
        <f>S20/$S$20</f>
        <v>1</v>
      </c>
      <c r="U20" s="338">
        <f>SUM(U15:U18)</f>
        <v>1839120.7067728115</v>
      </c>
      <c r="V20" s="322">
        <f>U20/$U$20</f>
        <v>1</v>
      </c>
      <c r="W20" s="416">
        <f>U20-S20</f>
        <v>47830.75348969828</v>
      </c>
      <c r="X20" s="323">
        <f>IF(O20=0,"0%",O20/U20)</f>
        <v>0.060268849995440986</v>
      </c>
      <c r="AE20" s="341"/>
    </row>
    <row r="21" spans="2:32" ht="6" customHeight="1" thickBot="1">
      <c r="B21" s="294"/>
      <c r="C21" s="294"/>
      <c r="D21" s="294"/>
      <c r="E21" s="294"/>
      <c r="F21" s="294"/>
      <c r="G21" s="294"/>
      <c r="H21" s="294"/>
      <c r="I21" s="294"/>
      <c r="J21" s="294"/>
      <c r="K21" s="294"/>
      <c r="L21" s="294"/>
      <c r="M21" s="294"/>
      <c r="N21" s="342"/>
      <c r="O21" s="332"/>
      <c r="P21" s="333"/>
      <c r="Q21" s="419"/>
      <c r="R21" s="321"/>
      <c r="S21" s="332"/>
      <c r="T21" s="333"/>
      <c r="U21" s="333"/>
      <c r="V21" s="333"/>
      <c r="W21" s="423"/>
      <c r="X21" s="343"/>
      <c r="AE21" s="341"/>
      <c r="AF21" s="348"/>
    </row>
    <row r="22" spans="2:31" ht="13.5" thickBot="1">
      <c r="B22" s="294"/>
      <c r="C22" s="294"/>
      <c r="D22" s="294"/>
      <c r="E22" s="294"/>
      <c r="F22" s="294"/>
      <c r="G22" s="294"/>
      <c r="H22" s="294"/>
      <c r="I22" s="294"/>
      <c r="J22" s="294"/>
      <c r="K22" s="294"/>
      <c r="L22" s="294"/>
      <c r="M22" s="294"/>
      <c r="N22" s="326" t="s">
        <v>22</v>
      </c>
      <c r="O22" s="349">
        <f>O13-O20</f>
        <v>27851.400000000038</v>
      </c>
      <c r="P22" s="350">
        <f>P13-P20</f>
        <v>-120482.38999999998</v>
      </c>
      <c r="Q22" s="420">
        <f>O22-P22</f>
        <v>148333.79000000004</v>
      </c>
      <c r="R22" s="351"/>
      <c r="S22" s="349">
        <f>S13-S20</f>
        <v>201294.0319847071</v>
      </c>
      <c r="T22" s="350"/>
      <c r="U22" s="350">
        <f>U13-U20</f>
        <v>71986.9669661657</v>
      </c>
      <c r="V22" s="350"/>
      <c r="W22" s="424">
        <f>S22-U22</f>
        <v>129307.06501854141</v>
      </c>
      <c r="X22" s="352"/>
      <c r="AE22" s="341"/>
    </row>
    <row r="23" spans="2:31" ht="6.75" customHeight="1">
      <c r="B23" s="294"/>
      <c r="C23" s="294"/>
      <c r="D23" s="294"/>
      <c r="E23" s="294"/>
      <c r="F23" s="294"/>
      <c r="G23" s="294"/>
      <c r="H23" s="294"/>
      <c r="I23" s="294"/>
      <c r="J23" s="294"/>
      <c r="K23" s="294"/>
      <c r="L23" s="294"/>
      <c r="M23" s="294"/>
      <c r="N23" s="294"/>
      <c r="O23" s="294"/>
      <c r="P23" s="294"/>
      <c r="Q23" s="294"/>
      <c r="R23" s="301"/>
      <c r="S23" s="301"/>
      <c r="T23" s="301"/>
      <c r="U23" s="294"/>
      <c r="V23" s="294"/>
      <c r="W23" s="294"/>
      <c r="AE23" s="341"/>
    </row>
    <row r="24" spans="2:31" ht="12.75" customHeight="1" thickBot="1">
      <c r="B24" s="294"/>
      <c r="C24" s="294"/>
      <c r="D24" s="294"/>
      <c r="E24" s="294"/>
      <c r="F24" s="294"/>
      <c r="G24" s="294"/>
      <c r="H24" s="294"/>
      <c r="I24" s="294"/>
      <c r="J24" s="294"/>
      <c r="K24" s="294"/>
      <c r="L24" s="294"/>
      <c r="M24" s="294"/>
      <c r="N24" s="451" t="s">
        <v>221</v>
      </c>
      <c r="O24" s="451"/>
      <c r="P24" s="294"/>
      <c r="Q24" s="294"/>
      <c r="R24" s="294"/>
      <c r="S24" s="451" t="s">
        <v>220</v>
      </c>
      <c r="T24" s="451"/>
      <c r="U24" s="451"/>
      <c r="V24" s="353"/>
      <c r="W24" s="353"/>
      <c r="AC24" s="354"/>
      <c r="AE24" s="341"/>
    </row>
    <row r="25" spans="2:23" ht="9" customHeight="1">
      <c r="B25" s="294"/>
      <c r="C25" s="294"/>
      <c r="D25" s="294"/>
      <c r="E25" s="294"/>
      <c r="F25" s="294"/>
      <c r="G25" s="294"/>
      <c r="H25" s="294"/>
      <c r="I25" s="294"/>
      <c r="J25" s="294"/>
      <c r="K25" s="294"/>
      <c r="L25" s="294"/>
      <c r="M25" s="294"/>
      <c r="N25" s="355"/>
      <c r="O25" s="356"/>
      <c r="P25" s="294"/>
      <c r="Q25" s="294"/>
      <c r="R25" s="357"/>
      <c r="S25" s="301"/>
      <c r="T25" s="301"/>
      <c r="U25" s="356"/>
      <c r="V25" s="301"/>
      <c r="W25" s="301"/>
    </row>
    <row r="26" spans="2:24" ht="7.5" customHeight="1">
      <c r="B26" s="294"/>
      <c r="C26" s="294"/>
      <c r="D26" s="294"/>
      <c r="E26" s="294"/>
      <c r="F26" s="294"/>
      <c r="G26" s="294"/>
      <c r="H26" s="294"/>
      <c r="I26" s="294"/>
      <c r="J26" s="294"/>
      <c r="K26" s="294"/>
      <c r="L26" s="294"/>
      <c r="M26" s="294"/>
      <c r="N26" s="301"/>
      <c r="O26" s="358"/>
      <c r="P26" s="301"/>
      <c r="Q26" s="294"/>
      <c r="R26" s="294"/>
      <c r="S26" s="301"/>
      <c r="T26" s="301"/>
      <c r="U26" s="294"/>
      <c r="V26" s="301"/>
      <c r="W26" s="301"/>
      <c r="X26" s="359"/>
    </row>
    <row r="27" spans="2:23" ht="12">
      <c r="B27" s="294"/>
      <c r="C27" s="437" t="s">
        <v>41</v>
      </c>
      <c r="D27" s="360"/>
      <c r="E27" s="361" t="s">
        <v>222</v>
      </c>
      <c r="F27" s="362"/>
      <c r="G27" s="361" t="s">
        <v>223</v>
      </c>
      <c r="H27" s="362"/>
      <c r="I27" s="361" t="s">
        <v>224</v>
      </c>
      <c r="J27" s="294"/>
      <c r="K27" s="294"/>
      <c r="L27" s="294"/>
      <c r="M27" s="294"/>
      <c r="N27" s="458" t="s">
        <v>222</v>
      </c>
      <c r="O27" s="446">
        <f>S13/E89</f>
        <v>11097.655167183628</v>
      </c>
      <c r="P27" s="294"/>
      <c r="Q27" s="294"/>
      <c r="R27" s="294"/>
      <c r="S27" s="442" t="s">
        <v>222</v>
      </c>
      <c r="T27" s="443"/>
      <c r="U27" s="438">
        <f>S20/E89</f>
        <v>9976.552232153235</v>
      </c>
      <c r="V27" s="294"/>
      <c r="W27" s="301"/>
    </row>
    <row r="28" spans="2:23" ht="14.25" customHeight="1">
      <c r="B28" s="294"/>
      <c r="C28" s="437"/>
      <c r="D28" s="360"/>
      <c r="E28" s="363">
        <f>'Source Data'!M7*1000</f>
        <v>351462.74253080384</v>
      </c>
      <c r="F28" s="364"/>
      <c r="G28" s="363">
        <f>'Source Data'!M8*1000</f>
        <v>269669.26252789097</v>
      </c>
      <c r="H28" s="364"/>
      <c r="I28" s="365">
        <f>E28-G28</f>
        <v>81793.48000291287</v>
      </c>
      <c r="J28" s="294"/>
      <c r="K28" s="294"/>
      <c r="L28" s="294"/>
      <c r="M28" s="294"/>
      <c r="N28" s="459"/>
      <c r="O28" s="447"/>
      <c r="P28" s="294"/>
      <c r="Q28" s="294"/>
      <c r="R28" s="294"/>
      <c r="S28" s="444"/>
      <c r="T28" s="445"/>
      <c r="U28" s="439"/>
      <c r="V28" s="294"/>
      <c r="W28" s="294"/>
    </row>
    <row r="29" spans="1:25" s="299" customFormat="1" ht="10.5" customHeight="1">
      <c r="A29" s="294"/>
      <c r="B29" s="294"/>
      <c r="C29" s="294"/>
      <c r="D29" s="294"/>
      <c r="E29" s="294"/>
      <c r="F29" s="294"/>
      <c r="G29" s="294"/>
      <c r="H29" s="294"/>
      <c r="I29" s="294"/>
      <c r="J29" s="294"/>
      <c r="K29" s="294"/>
      <c r="L29" s="294"/>
      <c r="M29" s="294"/>
      <c r="N29" s="366"/>
      <c r="O29" s="366"/>
      <c r="P29" s="294"/>
      <c r="Q29" s="294"/>
      <c r="R29" s="294"/>
      <c r="S29" s="366"/>
      <c r="T29" s="366"/>
      <c r="U29" s="294"/>
      <c r="V29" s="294"/>
      <c r="W29" s="294"/>
      <c r="Y29" s="294"/>
    </row>
    <row r="30" spans="1:25" s="299" customFormat="1" ht="10.5" customHeight="1">
      <c r="A30" s="294"/>
      <c r="B30" s="294"/>
      <c r="C30" s="294"/>
      <c r="D30" s="294"/>
      <c r="E30" s="294"/>
      <c r="F30" s="294"/>
      <c r="G30" s="294"/>
      <c r="H30" s="294"/>
      <c r="I30" s="294"/>
      <c r="J30" s="294"/>
      <c r="K30" s="294"/>
      <c r="L30" s="294"/>
      <c r="M30" s="294"/>
      <c r="N30" s="458" t="s">
        <v>223</v>
      </c>
      <c r="O30" s="446">
        <f>U13/G89</f>
        <v>10643.87454045657</v>
      </c>
      <c r="P30" s="294"/>
      <c r="Q30" s="294"/>
      <c r="R30" s="294"/>
      <c r="S30" s="442" t="s">
        <v>223</v>
      </c>
      <c r="T30" s="443"/>
      <c r="U30" s="438">
        <f>U20/G89</f>
        <v>10242.94462140246</v>
      </c>
      <c r="V30" s="294"/>
      <c r="W30" s="294"/>
      <c r="Y30" s="294"/>
    </row>
    <row r="31" spans="1:25" s="299" customFormat="1" ht="10.5" customHeight="1">
      <c r="A31" s="294"/>
      <c r="B31" s="294"/>
      <c r="C31" s="294"/>
      <c r="D31" s="294"/>
      <c r="E31" s="294"/>
      <c r="F31" s="294"/>
      <c r="G31" s="294"/>
      <c r="H31" s="294"/>
      <c r="I31" s="294"/>
      <c r="J31" s="294"/>
      <c r="K31" s="294"/>
      <c r="L31" s="294"/>
      <c r="M31" s="294"/>
      <c r="N31" s="459"/>
      <c r="O31" s="447"/>
      <c r="P31" s="294"/>
      <c r="Q31" s="294"/>
      <c r="R31" s="294"/>
      <c r="S31" s="444"/>
      <c r="T31" s="445"/>
      <c r="U31" s="439"/>
      <c r="V31" s="294"/>
      <c r="W31" s="294"/>
      <c r="Y31" s="294"/>
    </row>
    <row r="32" spans="1:25" s="299" customFormat="1" ht="14.25" customHeight="1">
      <c r="A32" s="294"/>
      <c r="B32" s="294"/>
      <c r="C32" s="294"/>
      <c r="D32" s="294"/>
      <c r="E32" s="294"/>
      <c r="F32" s="294"/>
      <c r="G32" s="294"/>
      <c r="H32" s="294"/>
      <c r="I32" s="294"/>
      <c r="J32" s="294"/>
      <c r="K32" s="294"/>
      <c r="L32" s="294"/>
      <c r="M32" s="294"/>
      <c r="N32" s="294"/>
      <c r="O32" s="367"/>
      <c r="P32" s="367"/>
      <c r="Q32" s="367"/>
      <c r="R32" s="367"/>
      <c r="S32" s="294"/>
      <c r="T32" s="294"/>
      <c r="U32" s="294"/>
      <c r="V32" s="294"/>
      <c r="W32" s="294"/>
      <c r="Y32" s="294"/>
    </row>
    <row r="33" spans="2:23" ht="12" customHeight="1">
      <c r="B33" s="294"/>
      <c r="C33" s="294"/>
      <c r="D33" s="294"/>
      <c r="E33" s="294"/>
      <c r="F33" s="294"/>
      <c r="G33" s="294"/>
      <c r="H33" s="294"/>
      <c r="I33" s="294"/>
      <c r="J33" s="294"/>
      <c r="K33" s="294"/>
      <c r="L33" s="294"/>
      <c r="M33" s="294"/>
      <c r="N33" s="458" t="s">
        <v>224</v>
      </c>
      <c r="O33" s="448">
        <f>O27-O30</f>
        <v>453.7806267270571</v>
      </c>
      <c r="P33" s="294"/>
      <c r="Q33" s="294"/>
      <c r="R33" s="294"/>
      <c r="S33" s="442" t="s">
        <v>224</v>
      </c>
      <c r="T33" s="443"/>
      <c r="U33" s="440">
        <f>U30-U27</f>
        <v>266.3923892492239</v>
      </c>
      <c r="V33" s="294"/>
      <c r="W33" s="294"/>
    </row>
    <row r="34" spans="2:23" ht="12.75" customHeight="1">
      <c r="B34" s="294"/>
      <c r="C34" s="294"/>
      <c r="D34" s="294"/>
      <c r="E34" s="294"/>
      <c r="F34" s="294"/>
      <c r="G34" s="294"/>
      <c r="H34" s="294"/>
      <c r="I34" s="294"/>
      <c r="J34" s="294"/>
      <c r="K34" s="294"/>
      <c r="L34" s="294"/>
      <c r="M34" s="294"/>
      <c r="N34" s="459"/>
      <c r="O34" s="449"/>
      <c r="P34" s="294"/>
      <c r="Q34" s="294"/>
      <c r="R34" s="294"/>
      <c r="S34" s="444"/>
      <c r="T34" s="445"/>
      <c r="U34" s="441"/>
      <c r="V34" s="294"/>
      <c r="W34" s="294"/>
    </row>
    <row r="35" spans="2:23" ht="11.25">
      <c r="B35" s="294"/>
      <c r="C35" s="294"/>
      <c r="D35" s="294"/>
      <c r="E35" s="294"/>
      <c r="F35" s="294"/>
      <c r="G35" s="294"/>
      <c r="H35" s="294"/>
      <c r="I35" s="294"/>
      <c r="J35" s="294"/>
      <c r="K35" s="294"/>
      <c r="L35" s="294"/>
      <c r="M35" s="294"/>
      <c r="N35" s="294"/>
      <c r="O35" s="367"/>
      <c r="P35" s="367"/>
      <c r="Q35" s="367"/>
      <c r="R35" s="367"/>
      <c r="S35" s="367"/>
      <c r="T35" s="367"/>
      <c r="U35" s="367"/>
      <c r="V35" s="367"/>
      <c r="W35" s="294"/>
    </row>
    <row r="36" spans="2:23" ht="11.25">
      <c r="B36" s="294"/>
      <c r="C36" s="294"/>
      <c r="D36" s="294"/>
      <c r="E36" s="294"/>
      <c r="F36" s="294"/>
      <c r="G36" s="294"/>
      <c r="H36" s="294"/>
      <c r="I36" s="294"/>
      <c r="J36" s="294"/>
      <c r="K36" s="294"/>
      <c r="L36" s="294"/>
      <c r="M36" s="294"/>
      <c r="N36" s="294"/>
      <c r="O36" s="294"/>
      <c r="P36" s="294"/>
      <c r="Q36" s="294"/>
      <c r="R36" s="294"/>
      <c r="S36" s="294"/>
      <c r="T36" s="294"/>
      <c r="U36" s="294"/>
      <c r="V36" s="294"/>
      <c r="W36" s="294"/>
    </row>
    <row r="37" spans="2:23" ht="28.5" customHeight="1">
      <c r="B37" s="294"/>
      <c r="C37" s="294"/>
      <c r="D37" s="294"/>
      <c r="E37" s="294"/>
      <c r="F37" s="294"/>
      <c r="G37" s="294"/>
      <c r="H37" s="294"/>
      <c r="I37" s="294"/>
      <c r="J37" s="294"/>
      <c r="K37" s="294"/>
      <c r="L37" s="294"/>
      <c r="M37" s="294"/>
      <c r="N37" s="294"/>
      <c r="O37" s="294"/>
      <c r="P37" s="294"/>
      <c r="Q37" s="294"/>
      <c r="R37" s="294"/>
      <c r="S37" s="294"/>
      <c r="T37" s="294"/>
      <c r="U37" s="294"/>
      <c r="V37" s="294"/>
      <c r="W37" s="294"/>
    </row>
    <row r="38" spans="2:23" ht="11.25">
      <c r="B38" s="294"/>
      <c r="C38" s="294"/>
      <c r="D38" s="294"/>
      <c r="E38" s="294"/>
      <c r="F38" s="294"/>
      <c r="G38" s="294"/>
      <c r="H38" s="294"/>
      <c r="I38" s="294"/>
      <c r="J38" s="294"/>
      <c r="K38" s="294"/>
      <c r="L38" s="294"/>
      <c r="M38" s="294"/>
      <c r="N38" s="294"/>
      <c r="O38" s="294"/>
      <c r="P38" s="294"/>
      <c r="Q38" s="294"/>
      <c r="R38" s="294"/>
      <c r="S38" s="294"/>
      <c r="T38" s="294"/>
      <c r="U38" s="294"/>
      <c r="V38" s="294"/>
      <c r="W38" s="294"/>
    </row>
    <row r="39" spans="2:23" ht="11.25">
      <c r="B39" s="294"/>
      <c r="C39" s="294"/>
      <c r="D39" s="294"/>
      <c r="E39" s="294"/>
      <c r="F39" s="294"/>
      <c r="G39" s="294"/>
      <c r="H39" s="294"/>
      <c r="I39" s="294"/>
      <c r="J39" s="294"/>
      <c r="K39" s="294"/>
      <c r="L39" s="294"/>
      <c r="M39" s="294"/>
      <c r="N39" s="294"/>
      <c r="O39" s="294"/>
      <c r="P39" s="294"/>
      <c r="Q39" s="294"/>
      <c r="R39" s="294"/>
      <c r="S39" s="294"/>
      <c r="T39" s="294"/>
      <c r="U39" s="294"/>
      <c r="V39" s="294"/>
      <c r="W39" s="294"/>
    </row>
    <row r="40" spans="2:23" ht="11.25">
      <c r="B40" s="294"/>
      <c r="C40" s="294"/>
      <c r="D40" s="294"/>
      <c r="E40" s="294"/>
      <c r="F40" s="294"/>
      <c r="G40" s="294"/>
      <c r="H40" s="294"/>
      <c r="I40" s="294"/>
      <c r="J40" s="294"/>
      <c r="K40" s="294"/>
      <c r="L40" s="294"/>
      <c r="M40" s="294"/>
      <c r="N40" s="294"/>
      <c r="O40" s="294"/>
      <c r="P40" s="294"/>
      <c r="Q40" s="294"/>
      <c r="R40" s="294"/>
      <c r="S40" s="294"/>
      <c r="T40" s="294"/>
      <c r="U40" s="294"/>
      <c r="V40" s="294"/>
      <c r="W40" s="294"/>
    </row>
    <row r="41" spans="2:23" ht="11.25">
      <c r="B41" s="294"/>
      <c r="C41" s="294"/>
      <c r="D41" s="294"/>
      <c r="E41" s="294"/>
      <c r="F41" s="294"/>
      <c r="G41" s="294"/>
      <c r="H41" s="294"/>
      <c r="I41" s="294"/>
      <c r="J41" s="294"/>
      <c r="K41" s="294"/>
      <c r="L41" s="294"/>
      <c r="M41" s="294"/>
      <c r="N41" s="294"/>
      <c r="O41" s="294"/>
      <c r="P41" s="294"/>
      <c r="Q41" s="294"/>
      <c r="R41" s="294"/>
      <c r="S41" s="294"/>
      <c r="T41" s="294"/>
      <c r="U41" s="294"/>
      <c r="V41" s="294"/>
      <c r="W41" s="294"/>
    </row>
    <row r="42" spans="2:23" ht="11.25">
      <c r="B42" s="294"/>
      <c r="C42" s="294"/>
      <c r="D42" s="294"/>
      <c r="E42" s="294"/>
      <c r="F42" s="294"/>
      <c r="G42" s="294"/>
      <c r="H42" s="294"/>
      <c r="I42" s="294"/>
      <c r="J42" s="294"/>
      <c r="K42" s="294"/>
      <c r="L42" s="294"/>
      <c r="M42" s="294"/>
      <c r="N42" s="294"/>
      <c r="O42" s="294"/>
      <c r="P42" s="294"/>
      <c r="Q42" s="294"/>
      <c r="R42" s="294"/>
      <c r="S42" s="294"/>
      <c r="T42" s="294"/>
      <c r="U42" s="294"/>
      <c r="V42" s="294"/>
      <c r="W42" s="294"/>
    </row>
    <row r="43" spans="2:23" ht="11.25">
      <c r="B43" s="294"/>
      <c r="C43" s="294"/>
      <c r="D43" s="294"/>
      <c r="E43" s="294"/>
      <c r="F43" s="294"/>
      <c r="G43" s="294"/>
      <c r="H43" s="294"/>
      <c r="I43" s="294"/>
      <c r="J43" s="294"/>
      <c r="K43" s="294"/>
      <c r="L43" s="294"/>
      <c r="M43" s="294"/>
      <c r="N43" s="294"/>
      <c r="O43" s="294"/>
      <c r="P43" s="294"/>
      <c r="Q43" s="294"/>
      <c r="R43" s="294"/>
      <c r="S43" s="294"/>
      <c r="T43" s="294"/>
      <c r="U43" s="294"/>
      <c r="V43" s="294"/>
      <c r="W43" s="294"/>
    </row>
    <row r="44" spans="2:23" ht="11.25">
      <c r="B44" s="294"/>
      <c r="C44" s="294"/>
      <c r="D44" s="294"/>
      <c r="E44" s="294"/>
      <c r="F44" s="294"/>
      <c r="G44" s="294"/>
      <c r="H44" s="294"/>
      <c r="I44" s="294"/>
      <c r="J44" s="294"/>
      <c r="K44" s="294"/>
      <c r="L44" s="294"/>
      <c r="M44" s="294"/>
      <c r="N44" s="294"/>
      <c r="O44" s="294"/>
      <c r="P44" s="294"/>
      <c r="Q44" s="294"/>
      <c r="R44" s="294"/>
      <c r="S44" s="294"/>
      <c r="T44" s="294"/>
      <c r="U44" s="294"/>
      <c r="V44" s="294"/>
      <c r="W44" s="294"/>
    </row>
    <row r="45" spans="2:23" ht="11.25">
      <c r="B45" s="294"/>
      <c r="C45" s="294"/>
      <c r="D45" s="294"/>
      <c r="E45" s="294"/>
      <c r="F45" s="294"/>
      <c r="G45" s="294"/>
      <c r="H45" s="294"/>
      <c r="I45" s="294"/>
      <c r="J45" s="294"/>
      <c r="K45" s="294"/>
      <c r="L45" s="294"/>
      <c r="M45" s="294"/>
      <c r="N45" s="294"/>
      <c r="O45" s="294"/>
      <c r="P45" s="294"/>
      <c r="Q45" s="294"/>
      <c r="R45" s="294"/>
      <c r="S45" s="294"/>
      <c r="T45" s="294"/>
      <c r="U45" s="294"/>
      <c r="V45" s="294"/>
      <c r="W45" s="294"/>
    </row>
    <row r="46" spans="2:23" ht="11.25">
      <c r="B46" s="294"/>
      <c r="C46" s="294"/>
      <c r="D46" s="294"/>
      <c r="E46" s="294"/>
      <c r="F46" s="294"/>
      <c r="G46" s="294"/>
      <c r="H46" s="294"/>
      <c r="I46" s="294"/>
      <c r="J46" s="294"/>
      <c r="K46" s="294"/>
      <c r="L46" s="294"/>
      <c r="M46" s="294"/>
      <c r="N46" s="294"/>
      <c r="O46" s="294"/>
      <c r="P46" s="294"/>
      <c r="Q46" s="294"/>
      <c r="R46" s="294"/>
      <c r="S46" s="294"/>
      <c r="T46" s="294"/>
      <c r="U46" s="294"/>
      <c r="V46" s="294"/>
      <c r="W46" s="294"/>
    </row>
    <row r="47" spans="2:23" ht="11.25">
      <c r="B47" s="294"/>
      <c r="C47" s="294"/>
      <c r="D47" s="294"/>
      <c r="E47" s="294"/>
      <c r="F47" s="294"/>
      <c r="G47" s="294"/>
      <c r="H47" s="294"/>
      <c r="I47" s="294"/>
      <c r="J47" s="294"/>
      <c r="K47" s="294"/>
      <c r="L47" s="294"/>
      <c r="M47" s="294"/>
      <c r="N47" s="294"/>
      <c r="O47" s="294"/>
      <c r="P47" s="294"/>
      <c r="Q47" s="294"/>
      <c r="R47" s="294"/>
      <c r="S47" s="294"/>
      <c r="T47" s="294"/>
      <c r="U47" s="294"/>
      <c r="V47" s="294"/>
      <c r="W47" s="294"/>
    </row>
    <row r="48" spans="2:23" ht="10.5" customHeight="1">
      <c r="B48" s="294"/>
      <c r="C48" s="294"/>
      <c r="D48" s="294"/>
      <c r="E48" s="294"/>
      <c r="F48" s="294"/>
      <c r="G48" s="294"/>
      <c r="H48" s="294"/>
      <c r="I48" s="294"/>
      <c r="J48" s="294"/>
      <c r="K48" s="294"/>
      <c r="L48" s="294"/>
      <c r="M48" s="294"/>
      <c r="N48" s="294"/>
      <c r="O48" s="294"/>
      <c r="P48" s="294"/>
      <c r="Q48" s="294"/>
      <c r="R48" s="294"/>
      <c r="S48" s="294"/>
      <c r="T48" s="294"/>
      <c r="U48" s="294"/>
      <c r="V48" s="294"/>
      <c r="W48" s="294"/>
    </row>
    <row r="49" spans="2:23" ht="11.25">
      <c r="B49" s="294"/>
      <c r="C49" s="294"/>
      <c r="D49" s="294"/>
      <c r="E49" s="294"/>
      <c r="F49" s="294"/>
      <c r="G49" s="294"/>
      <c r="H49" s="294"/>
      <c r="I49" s="294"/>
      <c r="J49" s="294"/>
      <c r="K49" s="294"/>
      <c r="L49" s="294"/>
      <c r="M49" s="294"/>
      <c r="N49" s="294"/>
      <c r="O49" s="294"/>
      <c r="P49" s="294"/>
      <c r="Q49" s="294"/>
      <c r="R49" s="294"/>
      <c r="S49" s="294"/>
      <c r="T49" s="294"/>
      <c r="U49" s="294"/>
      <c r="V49" s="294"/>
      <c r="W49" s="294"/>
    </row>
    <row r="50" spans="2:23" ht="12.75" customHeight="1">
      <c r="B50" s="294"/>
      <c r="C50" s="294"/>
      <c r="D50" s="294"/>
      <c r="E50" s="294"/>
      <c r="F50" s="294"/>
      <c r="G50" s="294"/>
      <c r="H50" s="294"/>
      <c r="I50" s="294"/>
      <c r="J50" s="294"/>
      <c r="K50" s="294"/>
      <c r="L50" s="294"/>
      <c r="M50" s="294"/>
      <c r="N50" s="294"/>
      <c r="O50" s="294"/>
      <c r="P50" s="294"/>
      <c r="Q50" s="294"/>
      <c r="R50" s="294"/>
      <c r="S50" s="294"/>
      <c r="T50" s="294"/>
      <c r="U50" s="294"/>
      <c r="V50" s="294"/>
      <c r="W50" s="294"/>
    </row>
    <row r="51" spans="2:23" ht="10.5" customHeight="1">
      <c r="B51" s="294"/>
      <c r="C51" s="294"/>
      <c r="D51" s="294"/>
      <c r="E51" s="294"/>
      <c r="F51" s="294"/>
      <c r="G51" s="294"/>
      <c r="H51" s="294"/>
      <c r="I51" s="294"/>
      <c r="J51" s="294"/>
      <c r="K51" s="294"/>
      <c r="L51" s="294"/>
      <c r="M51" s="294"/>
      <c r="N51" s="294"/>
      <c r="O51" s="294"/>
      <c r="P51" s="294"/>
      <c r="Q51" s="294"/>
      <c r="R51" s="294"/>
      <c r="S51" s="294"/>
      <c r="T51" s="294"/>
      <c r="U51" s="294"/>
      <c r="V51" s="294"/>
      <c r="W51" s="294"/>
    </row>
    <row r="52" spans="2:23" ht="11.25">
      <c r="B52" s="294"/>
      <c r="C52" s="294"/>
      <c r="D52" s="294"/>
      <c r="E52" s="294"/>
      <c r="F52" s="294"/>
      <c r="G52" s="294"/>
      <c r="H52" s="294"/>
      <c r="I52" s="294"/>
      <c r="J52" s="294"/>
      <c r="K52" s="294"/>
      <c r="L52" s="294"/>
      <c r="M52" s="294"/>
      <c r="N52" s="294"/>
      <c r="O52" s="294"/>
      <c r="P52" s="294"/>
      <c r="Q52" s="294"/>
      <c r="R52" s="294"/>
      <c r="S52" s="294"/>
      <c r="T52" s="294"/>
      <c r="U52" s="294"/>
      <c r="V52" s="294"/>
      <c r="W52" s="294"/>
    </row>
    <row r="53" spans="2:23" ht="11.25">
      <c r="B53" s="294"/>
      <c r="C53" s="294"/>
      <c r="D53" s="294"/>
      <c r="E53" s="294"/>
      <c r="F53" s="294"/>
      <c r="G53" s="294"/>
      <c r="H53" s="294"/>
      <c r="I53" s="294"/>
      <c r="J53" s="294"/>
      <c r="K53" s="294"/>
      <c r="L53" s="294"/>
      <c r="M53" s="294"/>
      <c r="N53" s="294"/>
      <c r="O53" s="294"/>
      <c r="P53" s="294"/>
      <c r="Q53" s="294"/>
      <c r="R53" s="294"/>
      <c r="S53" s="294"/>
      <c r="T53" s="294"/>
      <c r="U53" s="294"/>
      <c r="V53" s="294"/>
      <c r="W53" s="294"/>
    </row>
    <row r="54" spans="2:23" ht="11.25">
      <c r="B54" s="294"/>
      <c r="C54" s="294"/>
      <c r="D54" s="294"/>
      <c r="E54" s="294"/>
      <c r="F54" s="294"/>
      <c r="G54" s="294"/>
      <c r="H54" s="294"/>
      <c r="I54" s="294"/>
      <c r="J54" s="294"/>
      <c r="K54" s="294"/>
      <c r="L54" s="294"/>
      <c r="M54" s="294"/>
      <c r="N54" s="294"/>
      <c r="O54" s="294"/>
      <c r="P54" s="294"/>
      <c r="Q54" s="294"/>
      <c r="R54" s="294"/>
      <c r="S54" s="294"/>
      <c r="T54" s="294"/>
      <c r="U54" s="294"/>
      <c r="V54" s="294"/>
      <c r="W54" s="294"/>
    </row>
    <row r="55" spans="2:23" ht="12" customHeight="1">
      <c r="B55" s="368"/>
      <c r="C55" s="369"/>
      <c r="D55" s="360"/>
      <c r="E55" s="361"/>
      <c r="F55" s="362"/>
      <c r="G55" s="361"/>
      <c r="H55" s="362"/>
      <c r="I55" s="361"/>
      <c r="J55" s="294"/>
      <c r="K55" s="294"/>
      <c r="L55" s="294"/>
      <c r="M55" s="294"/>
      <c r="N55" s="294"/>
      <c r="O55" s="294"/>
      <c r="P55" s="294"/>
      <c r="Q55" s="294"/>
      <c r="R55" s="294"/>
      <c r="S55" s="294"/>
      <c r="T55" s="294"/>
      <c r="U55" s="294"/>
      <c r="V55" s="294"/>
      <c r="W55" s="294"/>
    </row>
    <row r="56" spans="2:23" ht="15.75" customHeight="1">
      <c r="B56" s="368"/>
      <c r="C56" s="369"/>
      <c r="D56" s="360"/>
      <c r="E56" s="361"/>
      <c r="F56" s="362"/>
      <c r="G56" s="361"/>
      <c r="H56" s="362"/>
      <c r="I56" s="361"/>
      <c r="J56" s="294"/>
      <c r="K56" s="294"/>
      <c r="L56" s="294"/>
      <c r="M56" s="294"/>
      <c r="N56" s="294"/>
      <c r="O56" s="294"/>
      <c r="P56" s="294"/>
      <c r="Q56" s="294"/>
      <c r="R56" s="294"/>
      <c r="S56" s="294"/>
      <c r="T56" s="294"/>
      <c r="U56" s="294"/>
      <c r="V56" s="294"/>
      <c r="W56" s="294"/>
    </row>
    <row r="57" spans="2:30" ht="14.25" customHeight="1">
      <c r="B57" s="294"/>
      <c r="C57" s="450" t="s">
        <v>231</v>
      </c>
      <c r="D57" s="360"/>
      <c r="E57" s="361" t="s">
        <v>222</v>
      </c>
      <c r="F57" s="362"/>
      <c r="G57" s="361" t="s">
        <v>223</v>
      </c>
      <c r="H57" s="362"/>
      <c r="I57" s="361" t="s">
        <v>224</v>
      </c>
      <c r="J57" s="294"/>
      <c r="K57" s="294"/>
      <c r="L57" s="294"/>
      <c r="M57" s="294"/>
      <c r="N57" s="294"/>
      <c r="O57" s="294"/>
      <c r="P57" s="294"/>
      <c r="Q57" s="294"/>
      <c r="R57" s="294"/>
      <c r="S57" s="294"/>
      <c r="T57" s="294"/>
      <c r="U57" s="294"/>
      <c r="V57" s="294"/>
      <c r="W57" s="294"/>
      <c r="AD57" s="299"/>
    </row>
    <row r="58" spans="2:23" ht="14.25" customHeight="1">
      <c r="B58" s="294"/>
      <c r="C58" s="450"/>
      <c r="D58" s="360"/>
      <c r="E58" s="363">
        <f>'Source Data'!M16*1000</f>
        <v>201294.031984707</v>
      </c>
      <c r="F58" s="364"/>
      <c r="G58" s="363">
        <f>'Source Data'!M17*1000</f>
        <v>71986.9669661657</v>
      </c>
      <c r="H58" s="364"/>
      <c r="I58" s="370">
        <f>E58-G58</f>
        <v>129307.0650185413</v>
      </c>
      <c r="J58" s="294"/>
      <c r="K58" s="294"/>
      <c r="L58" s="294"/>
      <c r="M58" s="294"/>
      <c r="N58" s="294"/>
      <c r="O58" s="294"/>
      <c r="P58" s="294"/>
      <c r="Q58" s="294"/>
      <c r="R58" s="294"/>
      <c r="S58" s="294"/>
      <c r="T58" s="294"/>
      <c r="U58" s="294"/>
      <c r="V58" s="294"/>
      <c r="W58" s="294"/>
    </row>
    <row r="59" spans="2:24" ht="11.25">
      <c r="B59" s="294"/>
      <c r="C59" s="294"/>
      <c r="D59" s="294"/>
      <c r="E59" s="294"/>
      <c r="F59" s="294"/>
      <c r="G59" s="294"/>
      <c r="H59" s="294"/>
      <c r="I59" s="294"/>
      <c r="J59" s="294"/>
      <c r="K59" s="294"/>
      <c r="L59" s="294"/>
      <c r="M59" s="294"/>
      <c r="N59" s="294"/>
      <c r="O59" s="294"/>
      <c r="P59" s="294"/>
      <c r="Q59" s="294"/>
      <c r="R59" s="294"/>
      <c r="S59" s="294"/>
      <c r="T59" s="294"/>
      <c r="U59" s="294"/>
      <c r="V59" s="294"/>
      <c r="W59" s="294"/>
      <c r="X59" s="371"/>
    </row>
    <row r="60" spans="2:23" ht="11.25">
      <c r="B60" s="294"/>
      <c r="C60" s="294"/>
      <c r="D60" s="294"/>
      <c r="E60" s="294"/>
      <c r="F60" s="294"/>
      <c r="G60" s="294"/>
      <c r="H60" s="294"/>
      <c r="I60" s="294"/>
      <c r="J60" s="294"/>
      <c r="K60" s="294"/>
      <c r="L60" s="294"/>
      <c r="M60" s="294"/>
      <c r="N60" s="294"/>
      <c r="O60" s="294"/>
      <c r="P60" s="294"/>
      <c r="Q60" s="294"/>
      <c r="R60" s="294"/>
      <c r="S60" s="294"/>
      <c r="T60" s="294"/>
      <c r="U60" s="294"/>
      <c r="V60" s="294"/>
      <c r="W60" s="294"/>
    </row>
    <row r="61" spans="2:23" ht="11.25">
      <c r="B61" s="294"/>
      <c r="C61" s="294"/>
      <c r="D61" s="294"/>
      <c r="E61" s="294"/>
      <c r="F61" s="294"/>
      <c r="G61" s="294"/>
      <c r="H61" s="294"/>
      <c r="I61" s="294"/>
      <c r="J61" s="294"/>
      <c r="K61" s="294"/>
      <c r="L61" s="294"/>
      <c r="M61" s="294"/>
      <c r="N61" s="294"/>
      <c r="O61" s="294"/>
      <c r="P61" s="294"/>
      <c r="Q61" s="294"/>
      <c r="R61" s="294"/>
      <c r="S61" s="294"/>
      <c r="T61" s="294"/>
      <c r="U61" s="294"/>
      <c r="V61" s="294"/>
      <c r="W61" s="294"/>
    </row>
    <row r="62" spans="2:23" ht="11.25">
      <c r="B62" s="294"/>
      <c r="C62" s="294"/>
      <c r="D62" s="294"/>
      <c r="E62" s="294"/>
      <c r="F62" s="294"/>
      <c r="G62" s="294"/>
      <c r="H62" s="294"/>
      <c r="I62" s="294"/>
      <c r="J62" s="294"/>
      <c r="K62" s="294"/>
      <c r="L62" s="294"/>
      <c r="M62" s="294"/>
      <c r="N62" s="294"/>
      <c r="O62" s="294"/>
      <c r="P62" s="294"/>
      <c r="Q62" s="294"/>
      <c r="R62" s="294"/>
      <c r="S62" s="294"/>
      <c r="T62" s="294"/>
      <c r="U62" s="294"/>
      <c r="V62" s="294"/>
      <c r="W62" s="294"/>
    </row>
    <row r="63" spans="2:23" ht="11.25">
      <c r="B63" s="294"/>
      <c r="C63" s="294"/>
      <c r="D63" s="294"/>
      <c r="E63" s="294"/>
      <c r="F63" s="294"/>
      <c r="G63" s="294"/>
      <c r="H63" s="294"/>
      <c r="I63" s="294"/>
      <c r="J63" s="294"/>
      <c r="K63" s="294"/>
      <c r="L63" s="294"/>
      <c r="M63" s="294"/>
      <c r="N63" s="294"/>
      <c r="O63" s="294"/>
      <c r="P63" s="294"/>
      <c r="Q63" s="294"/>
      <c r="R63" s="294"/>
      <c r="S63" s="294"/>
      <c r="T63" s="294"/>
      <c r="U63" s="294"/>
      <c r="V63" s="294"/>
      <c r="W63" s="294"/>
    </row>
    <row r="64" spans="2:23" ht="11.25">
      <c r="B64" s="294"/>
      <c r="C64" s="294"/>
      <c r="D64" s="294"/>
      <c r="E64" s="294"/>
      <c r="F64" s="294"/>
      <c r="G64" s="294"/>
      <c r="H64" s="294"/>
      <c r="I64" s="294"/>
      <c r="J64" s="294"/>
      <c r="K64" s="294"/>
      <c r="L64" s="294"/>
      <c r="M64" s="294"/>
      <c r="N64" s="294"/>
      <c r="O64" s="294"/>
      <c r="P64" s="294"/>
      <c r="Q64" s="294"/>
      <c r="R64" s="294"/>
      <c r="S64" s="294"/>
      <c r="T64" s="294"/>
      <c r="U64" s="294"/>
      <c r="V64" s="294"/>
      <c r="W64" s="294"/>
    </row>
    <row r="65" spans="2:30" ht="11.25">
      <c r="B65" s="294"/>
      <c r="C65" s="294"/>
      <c r="D65" s="294"/>
      <c r="E65" s="294"/>
      <c r="F65" s="294"/>
      <c r="G65" s="294"/>
      <c r="H65" s="294"/>
      <c r="I65" s="294"/>
      <c r="J65" s="294"/>
      <c r="K65" s="294"/>
      <c r="L65" s="294"/>
      <c r="M65" s="294"/>
      <c r="N65" s="294"/>
      <c r="O65" s="294"/>
      <c r="P65" s="294"/>
      <c r="Q65" s="294"/>
      <c r="R65" s="294"/>
      <c r="S65" s="294"/>
      <c r="T65" s="294"/>
      <c r="U65" s="294"/>
      <c r="V65" s="294"/>
      <c r="W65" s="294"/>
      <c r="AD65" s="299"/>
    </row>
    <row r="66" spans="2:23" ht="11.25">
      <c r="B66" s="294"/>
      <c r="C66" s="294"/>
      <c r="D66" s="294"/>
      <c r="E66" s="294"/>
      <c r="F66" s="294"/>
      <c r="G66" s="294"/>
      <c r="H66" s="294"/>
      <c r="I66" s="294"/>
      <c r="J66" s="294"/>
      <c r="K66" s="294"/>
      <c r="L66" s="294"/>
      <c r="M66" s="294"/>
      <c r="N66" s="294"/>
      <c r="O66" s="294"/>
      <c r="P66" s="294"/>
      <c r="Q66" s="294"/>
      <c r="R66" s="294"/>
      <c r="S66" s="294"/>
      <c r="T66" s="294"/>
      <c r="U66" s="294"/>
      <c r="V66" s="294"/>
      <c r="W66" s="294"/>
    </row>
    <row r="67" spans="2:23" ht="11.25">
      <c r="B67" s="294"/>
      <c r="C67" s="294"/>
      <c r="D67" s="294"/>
      <c r="E67" s="294"/>
      <c r="F67" s="294"/>
      <c r="G67" s="294"/>
      <c r="H67" s="294"/>
      <c r="I67" s="294"/>
      <c r="J67" s="294"/>
      <c r="K67" s="294"/>
      <c r="L67" s="294"/>
      <c r="M67" s="294"/>
      <c r="N67" s="294"/>
      <c r="O67" s="294"/>
      <c r="P67" s="294"/>
      <c r="Q67" s="294"/>
      <c r="R67" s="294"/>
      <c r="S67" s="294"/>
      <c r="T67" s="294"/>
      <c r="U67" s="294"/>
      <c r="V67" s="294"/>
      <c r="W67" s="294"/>
    </row>
    <row r="68" spans="2:23" ht="11.25">
      <c r="B68" s="294"/>
      <c r="C68" s="294"/>
      <c r="D68" s="294"/>
      <c r="E68" s="294"/>
      <c r="F68" s="294"/>
      <c r="G68" s="294"/>
      <c r="H68" s="294"/>
      <c r="I68" s="294"/>
      <c r="J68" s="294"/>
      <c r="K68" s="294"/>
      <c r="L68" s="294"/>
      <c r="M68" s="294"/>
      <c r="N68" s="294"/>
      <c r="O68" s="294"/>
      <c r="P68" s="294"/>
      <c r="Q68" s="294"/>
      <c r="R68" s="294"/>
      <c r="S68" s="294"/>
      <c r="T68" s="294"/>
      <c r="U68" s="294"/>
      <c r="V68" s="294"/>
      <c r="W68" s="294"/>
    </row>
    <row r="69" spans="2:23" ht="11.25">
      <c r="B69" s="294"/>
      <c r="C69" s="294"/>
      <c r="D69" s="294"/>
      <c r="E69" s="294"/>
      <c r="F69" s="294"/>
      <c r="G69" s="294"/>
      <c r="H69" s="294"/>
      <c r="I69" s="294"/>
      <c r="J69" s="294"/>
      <c r="K69" s="294"/>
      <c r="L69" s="294"/>
      <c r="M69" s="294"/>
      <c r="N69" s="294"/>
      <c r="O69" s="294"/>
      <c r="P69" s="294"/>
      <c r="Q69" s="294"/>
      <c r="R69" s="294"/>
      <c r="S69" s="294"/>
      <c r="T69" s="294"/>
      <c r="U69" s="294"/>
      <c r="V69" s="294"/>
      <c r="W69" s="294"/>
    </row>
    <row r="70" spans="2:23" ht="11.25">
      <c r="B70" s="294"/>
      <c r="C70" s="294"/>
      <c r="D70" s="294"/>
      <c r="E70" s="294"/>
      <c r="F70" s="294"/>
      <c r="G70" s="294"/>
      <c r="H70" s="294"/>
      <c r="I70" s="294"/>
      <c r="J70" s="294"/>
      <c r="K70" s="294"/>
      <c r="L70" s="294"/>
      <c r="M70" s="294"/>
      <c r="N70" s="294"/>
      <c r="O70" s="294"/>
      <c r="P70" s="294"/>
      <c r="Q70" s="294"/>
      <c r="R70" s="294"/>
      <c r="S70" s="294"/>
      <c r="T70" s="294"/>
      <c r="U70" s="294"/>
      <c r="V70" s="294"/>
      <c r="W70" s="294"/>
    </row>
    <row r="71" spans="2:23" ht="11.25">
      <c r="B71" s="294"/>
      <c r="C71" s="294"/>
      <c r="D71" s="294"/>
      <c r="E71" s="294"/>
      <c r="F71" s="294"/>
      <c r="G71" s="294"/>
      <c r="H71" s="294"/>
      <c r="I71" s="294"/>
      <c r="J71" s="294"/>
      <c r="K71" s="294"/>
      <c r="L71" s="294"/>
      <c r="M71" s="294"/>
      <c r="N71" s="294"/>
      <c r="O71" s="294"/>
      <c r="P71" s="294"/>
      <c r="Q71" s="294"/>
      <c r="R71" s="294"/>
      <c r="S71" s="301"/>
      <c r="T71" s="301"/>
      <c r="U71" s="301"/>
      <c r="V71" s="301"/>
      <c r="W71" s="301"/>
    </row>
    <row r="72" spans="2:23" ht="11.25">
      <c r="B72" s="294"/>
      <c r="C72" s="294"/>
      <c r="D72" s="294"/>
      <c r="E72" s="294"/>
      <c r="F72" s="294"/>
      <c r="G72" s="294"/>
      <c r="H72" s="294"/>
      <c r="I72" s="294"/>
      <c r="J72" s="294"/>
      <c r="K72" s="294"/>
      <c r="L72" s="294"/>
      <c r="M72" s="294"/>
      <c r="N72" s="294"/>
      <c r="O72" s="294"/>
      <c r="P72" s="294"/>
      <c r="Q72" s="294"/>
      <c r="R72" s="294"/>
      <c r="S72" s="301"/>
      <c r="T72" s="301"/>
      <c r="U72" s="301"/>
      <c r="V72" s="301"/>
      <c r="W72" s="301"/>
    </row>
    <row r="73" spans="2:30" ht="12.75">
      <c r="B73" s="294"/>
      <c r="C73" s="294"/>
      <c r="D73" s="294"/>
      <c r="E73" s="294"/>
      <c r="F73" s="294"/>
      <c r="G73" s="294"/>
      <c r="H73" s="294"/>
      <c r="I73" s="294"/>
      <c r="J73" s="294"/>
      <c r="K73" s="294"/>
      <c r="L73" s="294"/>
      <c r="M73" s="294"/>
      <c r="N73" s="455" t="s">
        <v>33</v>
      </c>
      <c r="O73" s="456"/>
      <c r="P73" s="457"/>
      <c r="Q73" s="372" t="s">
        <v>40</v>
      </c>
      <c r="R73" s="372"/>
      <c r="S73" s="372" t="s">
        <v>48</v>
      </c>
      <c r="T73" s="435" t="s">
        <v>34</v>
      </c>
      <c r="U73" s="436"/>
      <c r="V73" s="373"/>
      <c r="W73" s="373"/>
      <c r="X73" s="294"/>
      <c r="AD73" s="294"/>
    </row>
    <row r="74" spans="2:24" ht="16.5" customHeight="1">
      <c r="B74" s="294"/>
      <c r="C74" s="294"/>
      <c r="D74" s="294"/>
      <c r="E74" s="294"/>
      <c r="F74" s="294"/>
      <c r="G74" s="294"/>
      <c r="H74" s="294"/>
      <c r="I74" s="294"/>
      <c r="J74" s="294"/>
      <c r="K74" s="294"/>
      <c r="L74" s="294"/>
      <c r="M74" s="294"/>
      <c r="N74" s="374" t="s">
        <v>49</v>
      </c>
      <c r="O74" s="375"/>
      <c r="P74" s="376"/>
      <c r="Q74" s="377">
        <f>'Source Data'!B36</f>
        <v>112865.05</v>
      </c>
      <c r="R74" s="378"/>
      <c r="S74" s="377">
        <f>'Source Data'!C36</f>
        <v>121757.09</v>
      </c>
      <c r="T74" s="378"/>
      <c r="U74" s="379"/>
      <c r="V74" s="380"/>
      <c r="W74" s="380"/>
      <c r="X74" s="294"/>
    </row>
    <row r="75" spans="2:24" ht="16.5" customHeight="1">
      <c r="B75" s="294"/>
      <c r="C75" s="294"/>
      <c r="D75" s="294"/>
      <c r="E75" s="294"/>
      <c r="F75" s="294"/>
      <c r="G75" s="294"/>
      <c r="H75" s="294"/>
      <c r="I75" s="294"/>
      <c r="J75" s="294"/>
      <c r="K75" s="294"/>
      <c r="L75" s="294"/>
      <c r="M75" s="294"/>
      <c r="N75" s="381" t="s">
        <v>50</v>
      </c>
      <c r="O75" s="382"/>
      <c r="P75" s="383"/>
      <c r="Q75" s="377">
        <f>'Source Data'!B37</f>
        <v>170815.61</v>
      </c>
      <c r="R75" s="384"/>
      <c r="S75" s="377">
        <f>'Source Data'!C37</f>
        <v>119295.19</v>
      </c>
      <c r="T75" s="384"/>
      <c r="U75" s="385"/>
      <c r="V75" s="380"/>
      <c r="W75" s="380"/>
      <c r="X75" s="294"/>
    </row>
    <row r="76" spans="2:24" ht="16.5" customHeight="1">
      <c r="B76" s="294"/>
      <c r="C76" s="294"/>
      <c r="D76" s="294"/>
      <c r="E76" s="294"/>
      <c r="F76" s="294"/>
      <c r="G76" s="294"/>
      <c r="H76" s="294"/>
      <c r="I76" s="294"/>
      <c r="J76" s="294"/>
      <c r="K76" s="294"/>
      <c r="L76" s="294"/>
      <c r="M76" s="294"/>
      <c r="N76" s="381" t="s">
        <v>232</v>
      </c>
      <c r="O76" s="382"/>
      <c r="P76" s="383"/>
      <c r="Q76" s="377">
        <f>'Source Data'!B38</f>
        <v>0</v>
      </c>
      <c r="R76" s="384"/>
      <c r="S76" s="377">
        <f>'Source Data'!C38</f>
        <v>0</v>
      </c>
      <c r="T76" s="384"/>
      <c r="U76" s="385"/>
      <c r="V76" s="380"/>
      <c r="W76" s="380"/>
      <c r="X76" s="294"/>
    </row>
    <row r="77" spans="2:24" ht="16.5" customHeight="1">
      <c r="B77" s="294"/>
      <c r="C77" s="294"/>
      <c r="D77" s="294"/>
      <c r="E77" s="294"/>
      <c r="F77" s="294"/>
      <c r="G77" s="294"/>
      <c r="H77" s="294"/>
      <c r="I77" s="294"/>
      <c r="J77" s="294"/>
      <c r="K77" s="294"/>
      <c r="L77" s="294"/>
      <c r="M77" s="294"/>
      <c r="N77" s="381" t="s">
        <v>174</v>
      </c>
      <c r="O77" s="382"/>
      <c r="P77" s="383"/>
      <c r="Q77" s="377">
        <f>'Source Data'!B39+'Source Data'!B40</f>
        <v>16185</v>
      </c>
      <c r="R77" s="384"/>
      <c r="S77" s="377">
        <f>'Source Data'!C39+'Source Data'!C40</f>
        <v>4846.7300000000005</v>
      </c>
      <c r="T77" s="384"/>
      <c r="U77" s="385"/>
      <c r="V77" s="380"/>
      <c r="W77" s="380"/>
      <c r="X77" s="294"/>
    </row>
    <row r="78" spans="2:24" ht="16.5" customHeight="1">
      <c r="B78" s="294"/>
      <c r="C78" s="294"/>
      <c r="D78" s="294"/>
      <c r="E78" s="294"/>
      <c r="F78" s="294"/>
      <c r="G78" s="294"/>
      <c r="H78" s="294"/>
      <c r="I78" s="294"/>
      <c r="J78" s="294"/>
      <c r="K78" s="294"/>
      <c r="L78" s="294"/>
      <c r="M78" s="294"/>
      <c r="N78" s="381" t="s">
        <v>233</v>
      </c>
      <c r="O78" s="382"/>
      <c r="P78" s="383"/>
      <c r="Q78" s="377">
        <f>'Source Data'!B41</f>
        <v>448.7</v>
      </c>
      <c r="R78" s="384"/>
      <c r="S78" s="377">
        <f>'Source Data'!C41</f>
        <v>448.7</v>
      </c>
      <c r="T78" s="384"/>
      <c r="U78" s="385"/>
      <c r="V78" s="380"/>
      <c r="W78" s="380"/>
      <c r="X78" s="294"/>
    </row>
    <row r="79" spans="2:24" ht="16.5" customHeight="1">
      <c r="B79" s="294"/>
      <c r="C79" s="294"/>
      <c r="D79" s="294"/>
      <c r="E79" s="294"/>
      <c r="F79" s="294"/>
      <c r="G79" s="294"/>
      <c r="H79" s="294"/>
      <c r="I79" s="294"/>
      <c r="J79" s="294"/>
      <c r="K79" s="294"/>
      <c r="L79" s="294"/>
      <c r="M79" s="294"/>
      <c r="N79" s="381" t="s">
        <v>24</v>
      </c>
      <c r="O79" s="382"/>
      <c r="P79" s="383"/>
      <c r="Q79" s="377">
        <f>'Source Data'!B42</f>
        <v>0</v>
      </c>
      <c r="R79" s="384"/>
      <c r="S79" s="377">
        <f>'Source Data'!C42</f>
        <v>0</v>
      </c>
      <c r="T79" s="384"/>
      <c r="U79" s="385"/>
      <c r="V79" s="380"/>
      <c r="W79" s="380"/>
      <c r="X79" s="294"/>
    </row>
    <row r="80" spans="2:24" ht="16.5" customHeight="1">
      <c r="B80" s="294"/>
      <c r="C80" s="294"/>
      <c r="D80" s="294"/>
      <c r="E80" s="294"/>
      <c r="F80" s="294"/>
      <c r="G80" s="294"/>
      <c r="H80" s="294"/>
      <c r="I80" s="294"/>
      <c r="J80" s="294"/>
      <c r="K80" s="294"/>
      <c r="L80" s="294"/>
      <c r="M80" s="294"/>
      <c r="N80" s="381" t="s">
        <v>25</v>
      </c>
      <c r="O80" s="382"/>
      <c r="P80" s="386"/>
      <c r="Q80" s="387">
        <f>'Source Data'!B43</f>
        <v>0</v>
      </c>
      <c r="R80" s="388"/>
      <c r="S80" s="377">
        <f>'Source Data'!C43</f>
        <v>0</v>
      </c>
      <c r="T80" s="388"/>
      <c r="U80" s="389"/>
      <c r="V80" s="390"/>
      <c r="W80" s="390"/>
      <c r="X80" s="294"/>
    </row>
    <row r="81" spans="2:24" ht="16.5" customHeight="1">
      <c r="B81" s="294"/>
      <c r="C81" s="294"/>
      <c r="D81" s="294"/>
      <c r="E81" s="294"/>
      <c r="F81" s="294"/>
      <c r="G81" s="294"/>
      <c r="H81" s="294"/>
      <c r="I81" s="294"/>
      <c r="J81" s="294"/>
      <c r="K81" s="294"/>
      <c r="L81" s="294"/>
      <c r="M81" s="294"/>
      <c r="N81" s="374" t="s">
        <v>28</v>
      </c>
      <c r="O81" s="375"/>
      <c r="P81" s="391"/>
      <c r="Q81" s="392">
        <f>(Q74+Q75)/Q77</f>
        <v>17.527380908248375</v>
      </c>
      <c r="R81" s="393"/>
      <c r="S81" s="394">
        <f>(S74+S75)/S77</f>
        <v>49.73503372376839</v>
      </c>
      <c r="T81" s="395" t="s">
        <v>35</v>
      </c>
      <c r="U81" s="396"/>
      <c r="V81" s="397"/>
      <c r="W81" s="397"/>
      <c r="X81" s="294"/>
    </row>
    <row r="82" spans="2:24" ht="16.5" customHeight="1">
      <c r="B82" s="294"/>
      <c r="C82" s="294"/>
      <c r="D82" s="294"/>
      <c r="E82" s="294"/>
      <c r="F82" s="294"/>
      <c r="G82" s="294"/>
      <c r="H82" s="294"/>
      <c r="I82" s="294"/>
      <c r="J82" s="294"/>
      <c r="K82" s="294"/>
      <c r="L82" s="294"/>
      <c r="M82" s="294"/>
      <c r="N82" s="398" t="s">
        <v>23</v>
      </c>
      <c r="O82" s="399"/>
      <c r="P82" s="400"/>
      <c r="Q82" s="401">
        <f>Q80/'Source Data'!B44</f>
        <v>0</v>
      </c>
      <c r="R82" s="402"/>
      <c r="S82" s="401">
        <f>S80/'Source Data'!C44</f>
        <v>0</v>
      </c>
      <c r="T82" s="403" t="s">
        <v>36</v>
      </c>
      <c r="U82" s="389"/>
      <c r="V82" s="390"/>
      <c r="W82" s="390"/>
      <c r="X82" s="294"/>
    </row>
    <row r="83" spans="2:24" ht="11.25">
      <c r="B83" s="294"/>
      <c r="C83" s="294"/>
      <c r="D83" s="294"/>
      <c r="E83" s="294"/>
      <c r="F83" s="294"/>
      <c r="G83" s="294"/>
      <c r="H83" s="294"/>
      <c r="I83" s="294"/>
      <c r="J83" s="294"/>
      <c r="K83" s="294"/>
      <c r="L83" s="294"/>
      <c r="M83" s="294"/>
      <c r="N83" s="294"/>
      <c r="O83" s="294"/>
      <c r="P83" s="294"/>
      <c r="Q83" s="294"/>
      <c r="R83" s="294"/>
      <c r="S83" s="294"/>
      <c r="T83" s="294"/>
      <c r="U83" s="294"/>
      <c r="V83" s="294"/>
      <c r="W83" s="294"/>
      <c r="X83" s="294"/>
    </row>
    <row r="84" spans="2:24" ht="11.25">
      <c r="B84" s="294"/>
      <c r="C84" s="294"/>
      <c r="D84" s="294"/>
      <c r="E84" s="294"/>
      <c r="F84" s="294"/>
      <c r="G84" s="294"/>
      <c r="H84" s="294"/>
      <c r="I84" s="294"/>
      <c r="J84" s="294"/>
      <c r="K84" s="294"/>
      <c r="L84" s="294"/>
      <c r="M84" s="294"/>
      <c r="N84" s="294"/>
      <c r="O84" s="294"/>
      <c r="P84" s="294"/>
      <c r="Q84" s="294"/>
      <c r="R84" s="294"/>
      <c r="S84" s="294"/>
      <c r="T84" s="294"/>
      <c r="U84" s="294"/>
      <c r="V84" s="294"/>
      <c r="W84" s="294"/>
      <c r="X84" s="294"/>
    </row>
    <row r="85" spans="2:24" ht="11.25">
      <c r="B85" s="294"/>
      <c r="C85" s="294"/>
      <c r="D85" s="294"/>
      <c r="E85" s="294"/>
      <c r="F85" s="294"/>
      <c r="G85" s="294"/>
      <c r="H85" s="294"/>
      <c r="I85" s="294"/>
      <c r="J85" s="294"/>
      <c r="K85" s="294"/>
      <c r="L85" s="294"/>
      <c r="M85" s="294"/>
      <c r="N85" s="294"/>
      <c r="O85" s="294"/>
      <c r="P85" s="294"/>
      <c r="Q85" s="294"/>
      <c r="R85" s="294"/>
      <c r="S85" s="294"/>
      <c r="T85" s="294"/>
      <c r="U85" s="294"/>
      <c r="V85" s="294"/>
      <c r="W85" s="294"/>
      <c r="X85" s="294"/>
    </row>
    <row r="86" spans="2:24" ht="12">
      <c r="B86" s="294"/>
      <c r="C86" s="360"/>
      <c r="D86" s="360"/>
      <c r="E86" s="361" t="s">
        <v>222</v>
      </c>
      <c r="F86" s="361"/>
      <c r="G86" s="361" t="s">
        <v>223</v>
      </c>
      <c r="H86" s="361"/>
      <c r="I86" s="361" t="s">
        <v>224</v>
      </c>
      <c r="J86" s="294"/>
      <c r="K86" s="294"/>
      <c r="L86" s="294"/>
      <c r="M86" s="294"/>
      <c r="N86" s="294"/>
      <c r="O86" s="294"/>
      <c r="P86" s="294"/>
      <c r="Q86" s="294"/>
      <c r="R86" s="294"/>
      <c r="S86" s="294"/>
      <c r="T86" s="294"/>
      <c r="U86" s="294"/>
      <c r="V86" s="294"/>
      <c r="W86" s="294"/>
      <c r="X86" s="294"/>
    </row>
    <row r="87" spans="2:24" ht="14.25" customHeight="1">
      <c r="B87" s="294"/>
      <c r="C87" s="364" t="s">
        <v>226</v>
      </c>
      <c r="D87" s="360"/>
      <c r="E87" s="404">
        <f>'11-12 Forecast'!F6</f>
        <v>189</v>
      </c>
      <c r="F87" s="364"/>
      <c r="G87" s="404">
        <f>'11-12 Budget'!E6</f>
        <v>189</v>
      </c>
      <c r="H87" s="364"/>
      <c r="I87" s="405">
        <f>E87-G87</f>
        <v>0</v>
      </c>
      <c r="J87" s="294"/>
      <c r="K87" s="294"/>
      <c r="L87" s="294"/>
      <c r="M87" s="294"/>
      <c r="N87" s="294"/>
      <c r="O87" s="294"/>
      <c r="P87" s="294"/>
      <c r="Q87" s="294"/>
      <c r="R87" s="294"/>
      <c r="S87" s="294"/>
      <c r="T87" s="294"/>
      <c r="U87" s="294"/>
      <c r="V87" s="294"/>
      <c r="W87" s="294"/>
      <c r="X87" s="294"/>
    </row>
    <row r="88" spans="2:24" ht="12.75">
      <c r="B88" s="294"/>
      <c r="C88" s="364"/>
      <c r="D88" s="360"/>
      <c r="E88" s="364"/>
      <c r="F88" s="364"/>
      <c r="G88" s="364"/>
      <c r="H88" s="364"/>
      <c r="I88" s="364"/>
      <c r="J88" s="294"/>
      <c r="K88" s="294"/>
      <c r="L88" s="294"/>
      <c r="M88" s="294"/>
      <c r="N88" s="294"/>
      <c r="O88" s="294"/>
      <c r="P88" s="294"/>
      <c r="Q88" s="294"/>
      <c r="R88" s="294"/>
      <c r="S88" s="294"/>
      <c r="T88" s="294"/>
      <c r="U88" s="294"/>
      <c r="V88" s="294"/>
      <c r="W88" s="294"/>
      <c r="X88" s="294"/>
    </row>
    <row r="89" spans="2:24" ht="14.25" customHeight="1">
      <c r="B89" s="294"/>
      <c r="C89" s="364" t="s">
        <v>198</v>
      </c>
      <c r="D89" s="360"/>
      <c r="E89" s="406">
        <f>IF(HLOOKUP(MONTH($AD$1),'Source Data'!B22:M32,7,FALSE)=0,'Source Data'!B30,HLOOKUP(MONTH($AD$1),'Source Data'!B22:M32,7,FALSE))</f>
        <v>179.54999999999998</v>
      </c>
      <c r="F89" s="364"/>
      <c r="G89" s="404">
        <f>'Source Data'!B30</f>
        <v>179.54999999999998</v>
      </c>
      <c r="H89" s="364"/>
      <c r="I89" s="407">
        <f>E89-G89</f>
        <v>0</v>
      </c>
      <c r="J89" s="294"/>
      <c r="K89" s="294"/>
      <c r="L89" s="294"/>
      <c r="M89" s="294"/>
      <c r="N89" s="294"/>
      <c r="O89" s="294"/>
      <c r="P89" s="294"/>
      <c r="Q89" s="294"/>
      <c r="R89" s="294"/>
      <c r="S89" s="294"/>
      <c r="T89" s="294"/>
      <c r="U89" s="294"/>
      <c r="V89" s="294"/>
      <c r="W89" s="294"/>
      <c r="X89" s="294"/>
    </row>
    <row r="90" spans="2:24" ht="12.75">
      <c r="B90" s="294"/>
      <c r="C90" s="364"/>
      <c r="D90" s="360"/>
      <c r="E90" s="364"/>
      <c r="F90" s="364"/>
      <c r="G90" s="364"/>
      <c r="H90" s="364"/>
      <c r="I90" s="364"/>
      <c r="J90" s="294"/>
      <c r="K90" s="294"/>
      <c r="L90" s="294"/>
      <c r="M90" s="294"/>
      <c r="N90" s="294"/>
      <c r="O90" s="294"/>
      <c r="P90" s="294"/>
      <c r="Q90" s="294"/>
      <c r="R90" s="294"/>
      <c r="S90" s="294"/>
      <c r="T90" s="294"/>
      <c r="U90" s="294"/>
      <c r="V90" s="294"/>
      <c r="W90" s="294"/>
      <c r="X90" s="294"/>
    </row>
    <row r="91" spans="2:24" ht="14.25" customHeight="1">
      <c r="B91" s="294"/>
      <c r="C91" s="408" t="s">
        <v>227</v>
      </c>
      <c r="D91" s="409"/>
      <c r="E91" s="410">
        <f>IF(HLOOKUP(MONTH($AD$1),'Source Data'!B22:M32,8,FALSE)=0,E89/E87,(HLOOKUP(MONTH($AD$1),'Source Data'!B22:M32,8,FALSE)))</f>
        <v>0.95</v>
      </c>
      <c r="F91" s="411"/>
      <c r="G91" s="410">
        <f>G89/G87</f>
        <v>0.95</v>
      </c>
      <c r="H91" s="408"/>
      <c r="I91" s="412">
        <f>E91-G91</f>
        <v>0</v>
      </c>
      <c r="J91" s="294"/>
      <c r="K91" s="294"/>
      <c r="L91" s="294"/>
      <c r="M91" s="294"/>
      <c r="N91" s="294"/>
      <c r="O91" s="294"/>
      <c r="P91" s="294"/>
      <c r="Q91" s="294"/>
      <c r="R91" s="294"/>
      <c r="S91" s="294"/>
      <c r="T91" s="294"/>
      <c r="U91" s="294"/>
      <c r="V91" s="294"/>
      <c r="W91" s="294"/>
      <c r="X91" s="294"/>
    </row>
    <row r="92" spans="2:24" ht="11.25">
      <c r="B92" s="294"/>
      <c r="C92" s="360"/>
      <c r="D92" s="360"/>
      <c r="E92" s="409"/>
      <c r="F92" s="409"/>
      <c r="G92" s="409"/>
      <c r="H92" s="409"/>
      <c r="I92" s="409"/>
      <c r="J92" s="294"/>
      <c r="K92" s="294"/>
      <c r="L92" s="294"/>
      <c r="M92" s="294"/>
      <c r="N92" s="294"/>
      <c r="O92" s="294"/>
      <c r="P92" s="294"/>
      <c r="Q92" s="294"/>
      <c r="R92" s="294"/>
      <c r="S92" s="294"/>
      <c r="T92" s="294"/>
      <c r="U92" s="294"/>
      <c r="V92" s="294"/>
      <c r="W92" s="294"/>
      <c r="X92" s="294"/>
    </row>
    <row r="93" spans="1:27" ht="12" thickBot="1">
      <c r="A93" s="413"/>
      <c r="B93" s="413"/>
      <c r="C93" s="414"/>
      <c r="D93" s="414"/>
      <c r="E93" s="414"/>
      <c r="F93" s="414"/>
      <c r="G93" s="414"/>
      <c r="H93" s="414"/>
      <c r="I93" s="414"/>
      <c r="J93" s="413"/>
      <c r="K93" s="413"/>
      <c r="L93" s="413"/>
      <c r="M93" s="413"/>
      <c r="N93" s="413"/>
      <c r="O93" s="413"/>
      <c r="P93" s="413"/>
      <c r="Q93" s="413"/>
      <c r="R93" s="413"/>
      <c r="S93" s="413"/>
      <c r="T93" s="413"/>
      <c r="U93" s="413"/>
      <c r="V93" s="413"/>
      <c r="W93" s="413"/>
      <c r="X93" s="413"/>
      <c r="Y93" s="413"/>
      <c r="Z93" s="415"/>
      <c r="AA93" s="415"/>
    </row>
    <row r="94" s="294" customFormat="1" ht="12" thickTop="1"/>
    <row r="95" s="294" customFormat="1" ht="11.25"/>
    <row r="96" s="294" customFormat="1" ht="11.25"/>
    <row r="97" s="294" customFormat="1" ht="11.25"/>
    <row r="98" s="294" customFormat="1" ht="11.25"/>
    <row r="99" s="294" customFormat="1" ht="11.25"/>
    <row r="100" s="294" customFormat="1" ht="11.25"/>
    <row r="101" s="294" customFormat="1" ht="11.25"/>
    <row r="102" s="294" customFormat="1" ht="11.25"/>
    <row r="103" s="294" customFormat="1" ht="11.25"/>
    <row r="104" s="294" customFormat="1" ht="11.25"/>
    <row r="105" s="294" customFormat="1" ht="11.25"/>
    <row r="106" s="294" customFormat="1" ht="11.25"/>
    <row r="107" s="294" customFormat="1" ht="11.25"/>
    <row r="108" s="294" customFormat="1" ht="11.25"/>
    <row r="109" s="294" customFormat="1" ht="11.25"/>
    <row r="110" s="294" customFormat="1" ht="11.25"/>
    <row r="111" s="294" customFormat="1" ht="11.25"/>
    <row r="112" s="294" customFormat="1" ht="11.25"/>
    <row r="113" s="294" customFormat="1" ht="11.25"/>
  </sheetData>
  <mergeCells count="20">
    <mergeCell ref="N73:P73"/>
    <mergeCell ref="N30:N31"/>
    <mergeCell ref="N33:N34"/>
    <mergeCell ref="N24:O24"/>
    <mergeCell ref="N27:N28"/>
    <mergeCell ref="S24:U24"/>
    <mergeCell ref="O4:Q4"/>
    <mergeCell ref="S4:W4"/>
    <mergeCell ref="O27:O28"/>
    <mergeCell ref="S27:T28"/>
    <mergeCell ref="T73:U73"/>
    <mergeCell ref="C27:C28"/>
    <mergeCell ref="U27:U28"/>
    <mergeCell ref="U30:U31"/>
    <mergeCell ref="U33:U34"/>
    <mergeCell ref="S33:T34"/>
    <mergeCell ref="S30:T31"/>
    <mergeCell ref="O30:O31"/>
    <mergeCell ref="O33:O34"/>
    <mergeCell ref="C57:C58"/>
  </mergeCells>
  <conditionalFormatting sqref="I58 I28 I87 I89 I91">
    <cfRule type="cellIs" priority="1" dxfId="0" operator="lessThan" stopIfTrue="1">
      <formula>0</formula>
    </cfRule>
  </conditionalFormatting>
  <printOptions horizontalCentered="1"/>
  <pageMargins left="0.18" right="0.1" top="0.1" bottom="0.1" header="0.18" footer="0.19"/>
  <pageSetup fitToHeight="1" fitToWidth="1" horizontalDpi="600" verticalDpi="600" orientation="portrait" scale="52"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AC44"/>
  <sheetViews>
    <sheetView workbookViewId="0" topLeftCell="A1">
      <selection activeCell="C44" sqref="C44"/>
    </sheetView>
  </sheetViews>
  <sheetFormatPr defaultColWidth="9.33203125" defaultRowHeight="10.5"/>
  <cols>
    <col min="1" max="1" width="42" style="0" customWidth="1"/>
    <col min="2" max="3" width="11.83203125" style="0" bestFit="1" customWidth="1"/>
    <col min="4" max="12" width="10.83203125" style="0" bestFit="1" customWidth="1"/>
    <col min="13" max="13" width="12.5" style="0" bestFit="1" customWidth="1"/>
    <col min="14" max="14" width="29" style="0" bestFit="1" customWidth="1"/>
    <col min="21" max="21" width="10.16015625" style="0" bestFit="1" customWidth="1"/>
  </cols>
  <sheetData>
    <row r="1" spans="1:7" ht="21" thickBot="1">
      <c r="A1" s="25" t="s">
        <v>286</v>
      </c>
      <c r="B1" s="26" t="s">
        <v>287</v>
      </c>
      <c r="C1" s="26"/>
      <c r="D1" s="26"/>
      <c r="E1" s="26"/>
      <c r="F1" s="27"/>
      <c r="G1" s="287"/>
    </row>
    <row r="2" ht="10.5">
      <c r="H2" s="50"/>
    </row>
    <row r="3" spans="8:26" ht="10.5">
      <c r="H3" s="50"/>
      <c r="N3" s="2"/>
      <c r="O3" s="2"/>
      <c r="P3" s="2"/>
      <c r="Q3" s="2"/>
      <c r="R3" s="2"/>
      <c r="S3" s="2"/>
      <c r="T3" s="2"/>
      <c r="U3" s="2"/>
      <c r="V3" s="2"/>
      <c r="W3" s="2"/>
      <c r="X3" s="2"/>
      <c r="Y3" s="2"/>
      <c r="Z3" s="2"/>
    </row>
    <row r="4" spans="1:26" ht="12.75">
      <c r="A4" s="41" t="s">
        <v>29</v>
      </c>
      <c r="B4" s="9"/>
      <c r="C4" s="9"/>
      <c r="D4" s="9"/>
      <c r="E4" s="9"/>
      <c r="F4" s="9"/>
      <c r="G4" s="9"/>
      <c r="H4" s="9"/>
      <c r="I4" s="9"/>
      <c r="J4" s="9"/>
      <c r="K4" s="9"/>
      <c r="L4" s="9"/>
      <c r="M4" s="9"/>
      <c r="N4" s="58"/>
      <c r="O4" s="58"/>
      <c r="P4" s="58"/>
      <c r="Q4" s="58"/>
      <c r="R4" s="58"/>
      <c r="S4" s="58"/>
      <c r="T4" s="58"/>
      <c r="U4" s="58"/>
      <c r="V4" s="58"/>
      <c r="W4" s="58"/>
      <c r="X4" s="58"/>
      <c r="Y4" s="58"/>
      <c r="Z4" s="58"/>
    </row>
    <row r="5" spans="1:26" ht="12.75">
      <c r="A5" s="42"/>
      <c r="B5" s="9"/>
      <c r="C5" s="9"/>
      <c r="D5" s="9"/>
      <c r="E5" s="9"/>
      <c r="F5" s="9"/>
      <c r="G5" s="9"/>
      <c r="H5" s="9"/>
      <c r="I5" s="9"/>
      <c r="J5" s="9"/>
      <c r="K5" s="9"/>
      <c r="L5" s="9"/>
      <c r="M5" s="9"/>
      <c r="N5" s="58"/>
      <c r="O5" s="58"/>
      <c r="P5" s="58"/>
      <c r="Q5" s="58"/>
      <c r="R5" s="58"/>
      <c r="S5" s="58"/>
      <c r="T5" s="58"/>
      <c r="U5" s="58"/>
      <c r="V5" s="58"/>
      <c r="W5" s="58"/>
      <c r="X5" s="58"/>
      <c r="Y5" s="58"/>
      <c r="Z5" s="58"/>
    </row>
    <row r="6" spans="1:26" ht="10.5">
      <c r="A6" s="9"/>
      <c r="B6" s="10">
        <v>40755</v>
      </c>
      <c r="C6" s="10">
        <v>40786</v>
      </c>
      <c r="D6" s="10">
        <v>40816</v>
      </c>
      <c r="E6" s="10">
        <v>40847</v>
      </c>
      <c r="F6" s="10">
        <v>40877</v>
      </c>
      <c r="G6" s="10">
        <v>40908</v>
      </c>
      <c r="H6" s="10">
        <v>40939</v>
      </c>
      <c r="I6" s="10">
        <v>40967</v>
      </c>
      <c r="J6" s="10">
        <v>40999</v>
      </c>
      <c r="K6" s="10">
        <v>41029</v>
      </c>
      <c r="L6" s="10">
        <v>41060</v>
      </c>
      <c r="M6" s="10">
        <v>41090</v>
      </c>
      <c r="N6" s="2"/>
      <c r="O6" s="2"/>
      <c r="P6" s="2"/>
      <c r="Q6" s="2"/>
      <c r="R6" s="2"/>
      <c r="S6" s="2"/>
      <c r="T6" s="2"/>
      <c r="U6" s="59"/>
      <c r="V6" s="59"/>
      <c r="W6" s="59"/>
      <c r="X6" s="59"/>
      <c r="Y6" s="59"/>
      <c r="Z6" s="59"/>
    </row>
    <row r="7" spans="1:27" ht="10.5">
      <c r="A7" s="29" t="s">
        <v>38</v>
      </c>
      <c r="B7" s="51">
        <f>'11-12 Forecast'!H144/1000</f>
        <v>112.86505</v>
      </c>
      <c r="C7" s="51">
        <f>'11-12 Forecast'!I144/1000</f>
        <v>121.75708999999999</v>
      </c>
      <c r="D7" s="51">
        <f>'11-12 Forecast'!J144/1000</f>
        <v>135.78832653844916</v>
      </c>
      <c r="E7" s="51">
        <f>'11-12 Forecast'!K144/1000</f>
        <v>128.2835747075608</v>
      </c>
      <c r="F7" s="51">
        <f>'11-12 Forecast'!L144/1000</f>
        <v>46.96084569514189</v>
      </c>
      <c r="G7" s="51">
        <f>'11-12 Forecast'!M144/1000</f>
        <v>157.878836279124</v>
      </c>
      <c r="H7" s="51">
        <f>'11-12 Forecast'!N144/1000</f>
        <v>144.0715271422433</v>
      </c>
      <c r="I7" s="51">
        <f>'11-12 Forecast'!O144/1000</f>
        <v>51.93148874947797</v>
      </c>
      <c r="J7" s="51">
        <f>'11-12 Forecast'!P144/1000</f>
        <v>58.16156366202205</v>
      </c>
      <c r="K7" s="51">
        <f>'11-12 Forecast'!Q144/1000</f>
        <v>23.04169799821539</v>
      </c>
      <c r="L7" s="51">
        <f>'11-12 Forecast'!R144/1000</f>
        <v>368.2028143659683</v>
      </c>
      <c r="M7" s="51">
        <f>'11-12 Forecast'!S144/1000</f>
        <v>351.46274253080384</v>
      </c>
      <c r="N7" s="2"/>
      <c r="O7" s="2"/>
      <c r="P7" s="2"/>
      <c r="Q7" s="2"/>
      <c r="R7" s="2"/>
      <c r="S7" s="2"/>
      <c r="T7" s="2"/>
      <c r="U7" s="60"/>
      <c r="V7" s="60"/>
      <c r="W7" s="60"/>
      <c r="X7" s="60"/>
      <c r="Y7" s="60"/>
      <c r="Z7" s="60"/>
      <c r="AA7" s="56"/>
    </row>
    <row r="8" spans="1:26" s="11" customFormat="1" ht="10.5">
      <c r="A8" s="282" t="s">
        <v>0</v>
      </c>
      <c r="B8" s="281">
        <v>99.67805897605056</v>
      </c>
      <c r="C8" s="281">
        <v>76.09354739640766</v>
      </c>
      <c r="D8" s="281">
        <v>25.676316339116017</v>
      </c>
      <c r="E8" s="281">
        <v>178.89272350568717</v>
      </c>
      <c r="F8" s="281">
        <v>86.46641934810228</v>
      </c>
      <c r="G8" s="281">
        <v>55.74829907178087</v>
      </c>
      <c r="H8" s="281">
        <v>293.319069970197</v>
      </c>
      <c r="I8" s="281">
        <v>290.31295217290403</v>
      </c>
      <c r="J8" s="281">
        <v>266.9805384840985</v>
      </c>
      <c r="K8" s="281">
        <v>219.88769956215089</v>
      </c>
      <c r="L8" s="281">
        <v>320.90617427938565</v>
      </c>
      <c r="M8" s="281">
        <v>269.66926252789096</v>
      </c>
      <c r="N8" s="55"/>
      <c r="O8" s="61"/>
      <c r="P8" s="61"/>
      <c r="Q8" s="61"/>
      <c r="R8" s="61"/>
      <c r="S8" s="61"/>
      <c r="T8" s="61"/>
      <c r="U8" s="57"/>
      <c r="V8" s="57"/>
      <c r="W8" s="57"/>
      <c r="X8" s="57"/>
      <c r="Y8" s="57"/>
      <c r="Z8" s="57"/>
    </row>
    <row r="9" spans="14:27" ht="10.5">
      <c r="N9" s="2"/>
      <c r="O9" s="2"/>
      <c r="P9" s="2"/>
      <c r="Q9" s="2"/>
      <c r="R9" s="2"/>
      <c r="S9" s="2"/>
      <c r="T9" s="2"/>
      <c r="U9" s="2"/>
      <c r="V9" s="2"/>
      <c r="W9" s="2"/>
      <c r="X9" s="2"/>
      <c r="Y9" s="2"/>
      <c r="Z9" s="2"/>
      <c r="AA9" s="2"/>
    </row>
    <row r="10" spans="1:27" ht="10.5">
      <c r="A10" t="s">
        <v>43</v>
      </c>
      <c r="N10" s="2"/>
      <c r="O10" s="2"/>
      <c r="P10" s="2"/>
      <c r="Q10" s="2"/>
      <c r="R10" s="2"/>
      <c r="S10" s="2"/>
      <c r="T10" s="2"/>
      <c r="U10" s="2"/>
      <c r="V10" s="2"/>
      <c r="W10" s="2"/>
      <c r="X10" s="2"/>
      <c r="Y10" s="2"/>
      <c r="Z10" s="2"/>
      <c r="AA10" s="2"/>
    </row>
    <row r="12" spans="1:13" ht="12.75">
      <c r="A12" s="140" t="s">
        <v>30</v>
      </c>
      <c r="B12" s="141"/>
      <c r="C12" s="141"/>
      <c r="D12" s="142"/>
      <c r="E12" s="142"/>
      <c r="F12" s="142"/>
      <c r="G12" s="142"/>
      <c r="H12" s="142"/>
      <c r="I12" s="142"/>
      <c r="J12" s="142"/>
      <c r="K12" s="142"/>
      <c r="L12" s="142"/>
      <c r="M12" s="143"/>
    </row>
    <row r="13" spans="1:29" ht="12.75">
      <c r="A13" s="144"/>
      <c r="B13" s="145"/>
      <c r="C13" s="145"/>
      <c r="D13" s="145"/>
      <c r="E13" s="145"/>
      <c r="F13" s="145"/>
      <c r="G13" s="145"/>
      <c r="H13" s="145"/>
      <c r="I13" s="145"/>
      <c r="J13" s="145"/>
      <c r="K13" s="145"/>
      <c r="L13" s="145"/>
      <c r="M13" s="146"/>
      <c r="N13" s="1"/>
      <c r="O13" s="1"/>
      <c r="P13" s="1"/>
      <c r="Q13" s="1"/>
      <c r="R13" s="1"/>
      <c r="S13" s="1"/>
      <c r="T13" s="1"/>
      <c r="U13" s="1"/>
      <c r="V13" s="1"/>
      <c r="W13" s="1"/>
      <c r="X13" s="1"/>
      <c r="Y13" s="1"/>
      <c r="Z13" s="1"/>
      <c r="AA13" s="1"/>
      <c r="AB13" s="2"/>
      <c r="AC13" s="2"/>
    </row>
    <row r="14" spans="1:29" ht="11.25">
      <c r="A14" s="147"/>
      <c r="B14" s="148" t="s">
        <v>186</v>
      </c>
      <c r="C14" s="148" t="s">
        <v>187</v>
      </c>
      <c r="D14" s="148" t="s">
        <v>188</v>
      </c>
      <c r="E14" s="148" t="s">
        <v>189</v>
      </c>
      <c r="F14" s="148" t="s">
        <v>190</v>
      </c>
      <c r="G14" s="148" t="s">
        <v>191</v>
      </c>
      <c r="H14" s="148" t="s">
        <v>192</v>
      </c>
      <c r="I14" s="148" t="s">
        <v>193</v>
      </c>
      <c r="J14" s="148" t="s">
        <v>194</v>
      </c>
      <c r="K14" s="149" t="s">
        <v>195</v>
      </c>
      <c r="L14" s="149" t="s">
        <v>196</v>
      </c>
      <c r="M14" s="150" t="s">
        <v>173</v>
      </c>
      <c r="N14" s="5"/>
      <c r="O14" s="5"/>
      <c r="P14" s="5"/>
      <c r="Q14" s="5"/>
      <c r="R14" s="5"/>
      <c r="S14" s="5"/>
      <c r="T14" s="5"/>
      <c r="U14" s="5"/>
      <c r="V14" s="5"/>
      <c r="W14" s="5"/>
      <c r="X14" s="5"/>
      <c r="Y14" s="5"/>
      <c r="Z14" s="3"/>
      <c r="AA14" s="3"/>
      <c r="AB14" s="2"/>
      <c r="AC14" s="2"/>
    </row>
    <row r="15" spans="1:29" ht="10.5">
      <c r="A15" s="28" t="s">
        <v>212</v>
      </c>
      <c r="B15" s="52">
        <v>-33.976666666666674</v>
      </c>
      <c r="C15" s="52">
        <v>-38.91218666666668</v>
      </c>
      <c r="D15" s="52">
        <v>-132.40611666666666</v>
      </c>
      <c r="E15" s="52">
        <v>25.323053333333345</v>
      </c>
      <c r="F15" s="52">
        <v>-58.99420666666665</v>
      </c>
      <c r="G15" s="52">
        <v>-10.993646666666653</v>
      </c>
      <c r="H15" s="52">
        <v>106.44091333333334</v>
      </c>
      <c r="I15" s="52">
        <v>33.99937333333335</v>
      </c>
      <c r="J15" s="52">
        <v>53.57798333333335</v>
      </c>
      <c r="K15" s="52">
        <v>208.84107333333336</v>
      </c>
      <c r="L15" s="52">
        <v>192.63261333333338</v>
      </c>
      <c r="M15" s="52">
        <v>219.01228333333336</v>
      </c>
      <c r="N15" s="115"/>
      <c r="O15" s="6"/>
      <c r="P15" s="6"/>
      <c r="Q15" s="6"/>
      <c r="R15" s="6"/>
      <c r="S15" s="6"/>
      <c r="T15" s="6"/>
      <c r="U15" s="6"/>
      <c r="V15" s="6"/>
      <c r="W15" s="6"/>
      <c r="X15" s="6"/>
      <c r="Y15" s="6"/>
      <c r="Z15" s="3"/>
      <c r="AA15" s="3"/>
      <c r="AB15" s="2"/>
      <c r="AC15" s="2"/>
    </row>
    <row r="16" spans="1:29" ht="10.5">
      <c r="A16" s="147" t="s">
        <v>213</v>
      </c>
      <c r="B16" s="153">
        <f>B18</f>
        <v>59.8361</v>
      </c>
      <c r="C16" s="153">
        <f>SUM($B$18:C18)</f>
        <v>27.8514</v>
      </c>
      <c r="D16" s="153">
        <f>SUM($B$18:D18)</f>
        <v>-28.352723009050845</v>
      </c>
      <c r="E16" s="153">
        <f>SUM($B$18:E18)</f>
        <v>-82.3080648399392</v>
      </c>
      <c r="F16" s="153">
        <f>SUM($B$18:F18)</f>
        <v>-164.3253838523581</v>
      </c>
      <c r="G16" s="153">
        <f>SUM($B$18:G18)</f>
        <v>-54.10198326837599</v>
      </c>
      <c r="H16" s="153">
        <f>SUM($B$18:H18)</f>
        <v>-68.6038824052567</v>
      </c>
      <c r="I16" s="153">
        <f>SUM($B$18:I18)</f>
        <v>-161.438510798022</v>
      </c>
      <c r="J16" s="153">
        <f>SUM($B$18:J18)</f>
        <v>-155.90302588547792</v>
      </c>
      <c r="K16" s="153">
        <f>SUM($B$18:K18)</f>
        <v>-191.71748154928457</v>
      </c>
      <c r="L16" s="153">
        <f>SUM($B$18:L18)</f>
        <v>-92.66050760503006</v>
      </c>
      <c r="M16" s="153">
        <f>SUM($B$18:M18)+'11-12 Forecast'!T124/1000</f>
        <v>201.294031984707</v>
      </c>
      <c r="N16" s="48"/>
      <c r="O16" s="6"/>
      <c r="P16" s="6"/>
      <c r="Q16" s="6"/>
      <c r="R16" s="6"/>
      <c r="S16" s="6"/>
      <c r="T16" s="6"/>
      <c r="U16" s="6"/>
      <c r="V16" s="6"/>
      <c r="W16" s="6"/>
      <c r="X16" s="6"/>
      <c r="Y16" s="6"/>
      <c r="Z16" s="3"/>
      <c r="AA16" s="3"/>
      <c r="AB16" s="2"/>
      <c r="AC16" s="2"/>
    </row>
    <row r="17" spans="1:29" ht="10.5">
      <c r="A17" s="28" t="s">
        <v>214</v>
      </c>
      <c r="B17" s="47">
        <v>-61.082800119025976</v>
      </c>
      <c r="C17" s="47">
        <v>-120.48237823251259</v>
      </c>
      <c r="D17" s="47">
        <v>-219.8059397915808</v>
      </c>
      <c r="E17" s="47">
        <v>-103.24495424161744</v>
      </c>
      <c r="F17" s="47">
        <v>-196.30938089920232</v>
      </c>
      <c r="G17" s="47">
        <v>-227.66562367552373</v>
      </c>
      <c r="H17" s="47">
        <v>-236.14252770060608</v>
      </c>
      <c r="I17" s="47">
        <v>-235.1886696754367</v>
      </c>
      <c r="J17" s="47">
        <v>-254.5534440445758</v>
      </c>
      <c r="K17" s="47">
        <v>-297.6709673771574</v>
      </c>
      <c r="L17" s="47">
        <v>-192.66948800707448</v>
      </c>
      <c r="M17" s="47">
        <v>71.9869669661657</v>
      </c>
      <c r="N17" s="55"/>
      <c r="O17" s="4"/>
      <c r="P17" s="4"/>
      <c r="Q17" s="4"/>
      <c r="R17" s="4"/>
      <c r="S17" s="4"/>
      <c r="T17" s="4"/>
      <c r="U17" s="4"/>
      <c r="V17" s="4"/>
      <c r="W17" s="4"/>
      <c r="X17" s="4"/>
      <c r="Y17" s="4"/>
      <c r="Z17" s="2"/>
      <c r="AA17" s="2"/>
      <c r="AB17" s="2"/>
      <c r="AC17" s="2"/>
    </row>
    <row r="18" spans="1:14" ht="10.5">
      <c r="A18" s="151" t="s">
        <v>215</v>
      </c>
      <c r="B18" s="152">
        <f>'11-12 Forecast'!H124/1000</f>
        <v>59.8361</v>
      </c>
      <c r="C18" s="152">
        <f>'11-12 Forecast'!I124/1000</f>
        <v>-31.9847</v>
      </c>
      <c r="D18" s="152">
        <f>'11-12 Forecast'!J124/1000</f>
        <v>-56.204123009050846</v>
      </c>
      <c r="E18" s="152">
        <f>'11-12 Forecast'!K124/1000</f>
        <v>-53.95534183088836</v>
      </c>
      <c r="F18" s="152">
        <f>'11-12 Forecast'!L124/1000</f>
        <v>-82.0173190124189</v>
      </c>
      <c r="G18" s="152">
        <f>'11-12 Forecast'!M124/1000</f>
        <v>110.22340058398211</v>
      </c>
      <c r="H18" s="152">
        <f>'11-12 Forecast'!N124/1000</f>
        <v>-14.501899136880704</v>
      </c>
      <c r="I18" s="152">
        <f>'11-12 Forecast'!O124/1000</f>
        <v>-92.83462839276531</v>
      </c>
      <c r="J18" s="152">
        <f>'11-12 Forecast'!P124/1000</f>
        <v>5.5354849125440815</v>
      </c>
      <c r="K18" s="152">
        <f>'11-12 Forecast'!Q124/1000</f>
        <v>-35.814455663806655</v>
      </c>
      <c r="L18" s="152">
        <f>'11-12 Forecast'!R124/1000</f>
        <v>99.05697394425451</v>
      </c>
      <c r="M18" s="152">
        <f>'11-12 Forecast'!S124/1000</f>
        <v>-37.32474351270219</v>
      </c>
      <c r="N18" s="55"/>
    </row>
    <row r="19" spans="1:13" s="2" customFormat="1" ht="10.5">
      <c r="A19" s="12"/>
      <c r="B19" s="53"/>
      <c r="C19" s="53"/>
      <c r="D19" s="53"/>
      <c r="E19" s="53"/>
      <c r="F19" s="53"/>
      <c r="G19" s="53"/>
      <c r="H19" s="53"/>
      <c r="I19" s="53"/>
      <c r="J19" s="53"/>
      <c r="K19" s="53"/>
      <c r="L19" s="53"/>
      <c r="M19" s="53"/>
    </row>
    <row r="20" spans="1:15" s="2" customFormat="1" ht="10.5">
      <c r="A20" s="12"/>
      <c r="B20" s="164">
        <v>9</v>
      </c>
      <c r="C20" s="164">
        <v>10</v>
      </c>
      <c r="D20" s="164">
        <v>11</v>
      </c>
      <c r="E20" s="164">
        <v>12</v>
      </c>
      <c r="F20" s="164">
        <v>1</v>
      </c>
      <c r="G20" s="164">
        <v>2</v>
      </c>
      <c r="H20" s="164">
        <v>3</v>
      </c>
      <c r="I20" s="164">
        <v>4</v>
      </c>
      <c r="J20" s="164">
        <v>5</v>
      </c>
      <c r="K20" s="176">
        <v>6</v>
      </c>
      <c r="L20" s="195">
        <v>7</v>
      </c>
      <c r="M20" s="195">
        <v>8</v>
      </c>
      <c r="O20" s="58">
        <v>1</v>
      </c>
    </row>
    <row r="21" spans="1:15" ht="10.5">
      <c r="A21" t="s">
        <v>389</v>
      </c>
      <c r="B21">
        <v>1</v>
      </c>
      <c r="C21">
        <v>2</v>
      </c>
      <c r="D21">
        <v>3</v>
      </c>
      <c r="E21">
        <v>4</v>
      </c>
      <c r="F21">
        <v>5</v>
      </c>
      <c r="G21">
        <v>6</v>
      </c>
      <c r="H21">
        <v>7</v>
      </c>
      <c r="I21">
        <v>8</v>
      </c>
      <c r="J21">
        <v>9</v>
      </c>
      <c r="K21">
        <v>10</v>
      </c>
      <c r="L21">
        <v>0</v>
      </c>
      <c r="M21">
        <v>0</v>
      </c>
      <c r="O21">
        <v>2</v>
      </c>
    </row>
    <row r="22" spans="1:13" ht="12.75">
      <c r="A22" s="183" t="s">
        <v>31</v>
      </c>
      <c r="B22" s="164">
        <v>9</v>
      </c>
      <c r="C22" s="164">
        <v>10</v>
      </c>
      <c r="D22" s="164">
        <v>11</v>
      </c>
      <c r="E22" s="164">
        <v>12</v>
      </c>
      <c r="F22" s="164">
        <v>1</v>
      </c>
      <c r="G22" s="164">
        <v>2</v>
      </c>
      <c r="H22" s="164">
        <v>3</v>
      </c>
      <c r="I22" s="164">
        <v>4</v>
      </c>
      <c r="J22" s="164">
        <v>5</v>
      </c>
      <c r="K22" s="176">
        <v>6</v>
      </c>
      <c r="L22" s="195">
        <v>7</v>
      </c>
      <c r="M22" s="195">
        <v>8</v>
      </c>
    </row>
    <row r="23" spans="1:13" ht="10.5">
      <c r="A23" s="184" t="s">
        <v>234</v>
      </c>
      <c r="B23" s="185">
        <f>'11-12 Forecast'!J10</f>
        <v>17</v>
      </c>
      <c r="C23" s="185">
        <f>'11-12 Forecast'!K10</f>
        <v>20</v>
      </c>
      <c r="D23" s="185">
        <f>'11-12 Forecast'!L10</f>
        <v>18</v>
      </c>
      <c r="E23" s="185">
        <f>'11-12 Forecast'!M10</f>
        <v>12</v>
      </c>
      <c r="F23" s="185">
        <f>'11-12 Forecast'!N10</f>
        <v>20</v>
      </c>
      <c r="G23" s="185">
        <f>'11-12 Forecast'!O10</f>
        <v>19</v>
      </c>
      <c r="H23" s="185">
        <f>'11-12 Forecast'!P10</f>
        <v>20</v>
      </c>
      <c r="I23" s="185">
        <f>'11-12 Forecast'!Q10</f>
        <v>15</v>
      </c>
      <c r="J23" s="185">
        <f>'11-12 Forecast'!R10</f>
        <v>22</v>
      </c>
      <c r="K23" s="186">
        <f>'11-12 Forecast'!S10</f>
        <v>14</v>
      </c>
      <c r="L23" s="196"/>
      <c r="M23" s="196"/>
    </row>
    <row r="24" spans="1:13" ht="12.75">
      <c r="A24" s="179"/>
      <c r="B24" s="180" t="s">
        <v>188</v>
      </c>
      <c r="C24" s="180" t="s">
        <v>189</v>
      </c>
      <c r="D24" s="180" t="s">
        <v>190</v>
      </c>
      <c r="E24" s="180" t="s">
        <v>191</v>
      </c>
      <c r="F24" s="180" t="s">
        <v>192</v>
      </c>
      <c r="G24" s="180" t="s">
        <v>193</v>
      </c>
      <c r="H24" s="180" t="s">
        <v>194</v>
      </c>
      <c r="I24" s="180" t="s">
        <v>195</v>
      </c>
      <c r="J24" s="180" t="s">
        <v>196</v>
      </c>
      <c r="K24" s="181" t="s">
        <v>173</v>
      </c>
      <c r="L24" s="197" t="s">
        <v>186</v>
      </c>
      <c r="M24" s="197" t="s">
        <v>187</v>
      </c>
    </row>
    <row r="25" spans="1:13" ht="10.5">
      <c r="A25" s="184" t="s">
        <v>236</v>
      </c>
      <c r="B25" s="187"/>
      <c r="C25" s="187"/>
      <c r="D25" s="193"/>
      <c r="E25" s="193"/>
      <c r="F25" s="193"/>
      <c r="G25" s="193"/>
      <c r="H25" s="193"/>
      <c r="I25" s="193"/>
      <c r="J25" s="193"/>
      <c r="K25" s="194"/>
      <c r="L25" s="197"/>
      <c r="M25" s="197"/>
    </row>
    <row r="26" spans="1:13" ht="10.5">
      <c r="A26" s="184" t="s">
        <v>237</v>
      </c>
      <c r="B26" s="187"/>
      <c r="C26" s="187"/>
      <c r="D26" s="193"/>
      <c r="E26" s="193"/>
      <c r="F26" s="193"/>
      <c r="G26" s="193"/>
      <c r="H26" s="193"/>
      <c r="I26" s="193"/>
      <c r="J26" s="193"/>
      <c r="K26" s="194"/>
      <c r="L26" s="197"/>
      <c r="M26" s="197"/>
    </row>
    <row r="27" spans="1:13" ht="10.5">
      <c r="A27" s="182" t="s">
        <v>216</v>
      </c>
      <c r="B27" s="49">
        <f>B26/B23</f>
        <v>0</v>
      </c>
      <c r="C27" s="49">
        <f>C26/C23</f>
        <v>0</v>
      </c>
      <c r="D27" s="49"/>
      <c r="E27" s="49"/>
      <c r="F27" s="49"/>
      <c r="G27" s="49"/>
      <c r="H27" s="49"/>
      <c r="I27" s="49"/>
      <c r="J27" s="49"/>
      <c r="K27" s="154"/>
      <c r="L27" s="198"/>
      <c r="M27" s="198"/>
    </row>
    <row r="28" spans="1:13" ht="10.5">
      <c r="A28" s="182" t="s">
        <v>218</v>
      </c>
      <c r="B28" s="49">
        <f>B26/B23</f>
        <v>0</v>
      </c>
      <c r="C28" s="49" t="e">
        <f>AVERAGE($B$26:C26)/AVERAGE($B$23:C23)</f>
        <v>#DIV/0!</v>
      </c>
      <c r="D28" s="49"/>
      <c r="E28" s="49"/>
      <c r="F28" s="49"/>
      <c r="G28" s="49"/>
      <c r="H28" s="49"/>
      <c r="I28" s="49"/>
      <c r="J28" s="49"/>
      <c r="K28" s="154"/>
      <c r="L28" s="198"/>
      <c r="M28" s="198"/>
    </row>
    <row r="29" spans="1:13" ht="10.5">
      <c r="A29" s="182" t="s">
        <v>238</v>
      </c>
      <c r="B29" s="177" t="e">
        <f>B28/B25</f>
        <v>#DIV/0!</v>
      </c>
      <c r="C29" s="177" t="e">
        <f>AVERAGE($B$28:C28)/AVERAGE($B$25:C25)</f>
        <v>#DIV/0!</v>
      </c>
      <c r="D29" s="177"/>
      <c r="E29" s="177"/>
      <c r="F29" s="177"/>
      <c r="G29" s="177"/>
      <c r="H29" s="177"/>
      <c r="I29" s="177"/>
      <c r="J29" s="177"/>
      <c r="K29" s="178"/>
      <c r="L29" s="199"/>
      <c r="M29" s="198"/>
    </row>
    <row r="30" spans="1:13" ht="10.5">
      <c r="A30" s="182" t="s">
        <v>217</v>
      </c>
      <c r="B30" s="49">
        <f>'11-12 Budget'!$E$6*95%</f>
        <v>179.54999999999998</v>
      </c>
      <c r="C30" s="49">
        <f>'11-12 Budget'!$E$6*95%</f>
        <v>179.54999999999998</v>
      </c>
      <c r="D30" s="49">
        <f>'11-12 Budget'!$E$6*95%</f>
        <v>179.54999999999998</v>
      </c>
      <c r="E30" s="49">
        <f>'11-12 Budget'!$E$6*95%</f>
        <v>179.54999999999998</v>
      </c>
      <c r="F30" s="49">
        <f>'11-12 Budget'!$E$6*95%</f>
        <v>179.54999999999998</v>
      </c>
      <c r="G30" s="49">
        <f>'11-12 Budget'!$E$6*95%</f>
        <v>179.54999999999998</v>
      </c>
      <c r="H30" s="49">
        <f>'11-12 Budget'!$E$6*95%</f>
        <v>179.54999999999998</v>
      </c>
      <c r="I30" s="49">
        <f>'11-12 Budget'!$E$6*95%</f>
        <v>179.54999999999998</v>
      </c>
      <c r="J30" s="49">
        <f>'11-12 Budget'!$E$6*95%</f>
        <v>179.54999999999998</v>
      </c>
      <c r="K30" s="154">
        <f>'11-12 Budget'!$E$6*95%</f>
        <v>179.54999999999998</v>
      </c>
      <c r="L30" s="200"/>
      <c r="M30" s="201"/>
    </row>
    <row r="31" spans="1:13" ht="10.5">
      <c r="A31" s="184" t="s">
        <v>228</v>
      </c>
      <c r="B31" s="188">
        <f>B32</f>
        <v>91.45</v>
      </c>
      <c r="C31" s="188">
        <f>AVERAGE($B32:C32)</f>
        <v>92.855</v>
      </c>
      <c r="D31" s="188">
        <f>AVERAGE($B32:D32)</f>
        <v>94.58999999999999</v>
      </c>
      <c r="E31" s="188">
        <f>AVERAGE($B32:E32)</f>
        <v>95.3175</v>
      </c>
      <c r="F31" s="188">
        <f>AVERAGE($B32:F32)</f>
        <v>95.464</v>
      </c>
      <c r="G31" s="188">
        <f>AVERAGE($B32:G32)</f>
        <v>95.32166666666666</v>
      </c>
      <c r="H31" s="188">
        <f>AVERAGE($B32:H32)</f>
        <v>95.66428571428571</v>
      </c>
      <c r="I31" s="188">
        <f>AVERAGE($B32:I32)</f>
        <v>95.91499999999999</v>
      </c>
      <c r="J31" s="188">
        <f>AVERAGE($B32:J32)</f>
        <v>96.03</v>
      </c>
      <c r="K31" s="189">
        <f>AVERAGE($B32:K32)</f>
        <v>96.01599999999999</v>
      </c>
      <c r="L31" s="201"/>
      <c r="M31" s="201"/>
    </row>
    <row r="32" spans="1:13" ht="10.5">
      <c r="A32" s="190" t="s">
        <v>185</v>
      </c>
      <c r="B32" s="191">
        <v>91.45</v>
      </c>
      <c r="C32" s="191">
        <v>94.26</v>
      </c>
      <c r="D32" s="191">
        <v>98.06</v>
      </c>
      <c r="E32" s="191">
        <v>97.5</v>
      </c>
      <c r="F32" s="191">
        <v>96.05</v>
      </c>
      <c r="G32" s="191">
        <v>94.61</v>
      </c>
      <c r="H32" s="191">
        <v>97.72</v>
      </c>
      <c r="I32" s="191">
        <v>97.67</v>
      </c>
      <c r="J32" s="191">
        <v>96.95</v>
      </c>
      <c r="K32" s="192">
        <v>95.89</v>
      </c>
      <c r="L32" s="201"/>
      <c r="M32" s="201"/>
    </row>
    <row r="34" spans="1:3" ht="10.5">
      <c r="A34" s="155" t="s">
        <v>32</v>
      </c>
      <c r="B34" s="142"/>
      <c r="C34" s="143"/>
    </row>
    <row r="35" spans="1:3" ht="10.5">
      <c r="A35" s="147"/>
      <c r="B35" s="156" t="s">
        <v>42</v>
      </c>
      <c r="C35" s="157" t="s">
        <v>39</v>
      </c>
    </row>
    <row r="36" spans="1:4" ht="10.5">
      <c r="A36" s="147" t="s">
        <v>41</v>
      </c>
      <c r="B36" s="158">
        <f>'Prior Month - BS'!B13</f>
        <v>112865.05</v>
      </c>
      <c r="C36" s="159">
        <f>'Current Month - BS'!B15</f>
        <v>121757.09</v>
      </c>
      <c r="D36" s="50"/>
    </row>
    <row r="37" spans="1:3" ht="10.5">
      <c r="A37" s="147" t="s">
        <v>26</v>
      </c>
      <c r="B37" s="160">
        <f>'Prior Month - BS'!B16</f>
        <v>170815.61</v>
      </c>
      <c r="C37" s="161">
        <f>'Current Month - BS'!B18</f>
        <v>119295.19</v>
      </c>
    </row>
    <row r="38" spans="1:3" ht="10.5">
      <c r="A38" s="147" t="s">
        <v>232</v>
      </c>
      <c r="B38" s="160">
        <v>0</v>
      </c>
      <c r="C38" s="161">
        <v>0</v>
      </c>
    </row>
    <row r="39" spans="1:3" ht="10.5">
      <c r="A39" s="147" t="s">
        <v>27</v>
      </c>
      <c r="B39" s="160">
        <f>'Prior Month - BS'!B37</f>
        <v>6057.34</v>
      </c>
      <c r="C39" s="161">
        <f>'Current Month - BS'!B39</f>
        <v>-439.91</v>
      </c>
    </row>
    <row r="40" spans="1:4" ht="10.5">
      <c r="A40" s="147" t="s">
        <v>46</v>
      </c>
      <c r="B40" s="160">
        <f>'Prior Month - BS'!B50</f>
        <v>10127.66</v>
      </c>
      <c r="C40" s="161">
        <f>'Current Month - BS'!B52</f>
        <v>5286.64</v>
      </c>
      <c r="D40" s="50"/>
    </row>
    <row r="41" spans="1:4" ht="10.5">
      <c r="A41" s="147" t="s">
        <v>235</v>
      </c>
      <c r="B41" s="160">
        <f>'Prior Month - BS'!B52</f>
        <v>448.7</v>
      </c>
      <c r="C41" s="161">
        <f>'Current Month - BS'!B54</f>
        <v>448.7</v>
      </c>
      <c r="D41" s="50"/>
    </row>
    <row r="42" spans="1:4" ht="10.5">
      <c r="A42" s="147" t="s">
        <v>47</v>
      </c>
      <c r="B42" s="160">
        <v>0</v>
      </c>
      <c r="C42" s="161">
        <v>0</v>
      </c>
      <c r="D42" s="50"/>
    </row>
    <row r="43" spans="1:3" ht="10.5">
      <c r="A43" s="147" t="s">
        <v>37</v>
      </c>
      <c r="B43" s="160">
        <v>0</v>
      </c>
      <c r="C43" s="161">
        <v>0</v>
      </c>
    </row>
    <row r="44" spans="1:4" ht="10.5">
      <c r="A44" s="151" t="s">
        <v>44</v>
      </c>
      <c r="B44" s="162">
        <f>'Prior Month - BS'!B65</f>
        <v>278849.08</v>
      </c>
      <c r="C44" s="163">
        <f>'Current Month - BS'!B67</f>
        <v>246864.38</v>
      </c>
      <c r="D44" s="50"/>
    </row>
  </sheetData>
  <printOptions/>
  <pageMargins left="0.17" right="0.18" top="0.43" bottom="0.55" header="0.26" footer="0.24"/>
  <pageSetup fitToHeight="1" fitToWidth="1" horizontalDpi="600" verticalDpi="600" orientation="landscape" scale="97" r:id="rId3"/>
  <legacyDrawing r:id="rId2"/>
</worksheet>
</file>

<file path=xl/worksheets/sheet4.xml><?xml version="1.0" encoding="utf-8"?>
<worksheet xmlns="http://schemas.openxmlformats.org/spreadsheetml/2006/main" xmlns:r="http://schemas.openxmlformats.org/officeDocument/2006/relationships">
  <dimension ref="A1:DM740"/>
  <sheetViews>
    <sheetView zoomScale="85" zoomScaleNormal="85" workbookViewId="0" topLeftCell="A1">
      <selection activeCell="A18" sqref="A18"/>
    </sheetView>
  </sheetViews>
  <sheetFormatPr defaultColWidth="9.33203125" defaultRowHeight="10.5"/>
  <cols>
    <col min="1" max="1" width="54.83203125" style="14" customWidth="1"/>
    <col min="2" max="2" width="16.5" style="14" customWidth="1"/>
    <col min="3" max="4" width="16.5" style="15" customWidth="1"/>
    <col min="5" max="7" width="15.33203125" style="15" customWidth="1"/>
    <col min="8" max="8" width="16.16015625" style="15" customWidth="1"/>
    <col min="9" max="11" width="19.33203125" style="15" customWidth="1"/>
    <col min="12" max="16384" width="9.33203125" style="16" customWidth="1"/>
  </cols>
  <sheetData>
    <row r="1" spans="1:117" s="17" customFormat="1" ht="11.25">
      <c r="A1" s="460" t="str">
        <f>'Source Data'!B1</f>
        <v>Citizens of the World Charter School</v>
      </c>
      <c r="B1" s="460"/>
      <c r="C1" s="460"/>
      <c r="D1" s="460"/>
      <c r="E1" s="44"/>
      <c r="F1" s="35"/>
      <c r="G1" s="35"/>
      <c r="H1" s="35"/>
      <c r="I1" s="35"/>
      <c r="J1" s="35"/>
      <c r="K1" s="35"/>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row>
    <row r="2" spans="1:117" s="17" customFormat="1" ht="11.25">
      <c r="A2" s="461" t="s">
        <v>1</v>
      </c>
      <c r="B2" s="461"/>
      <c r="C2" s="461"/>
      <c r="D2" s="461"/>
      <c r="E2" s="44"/>
      <c r="F2" s="35"/>
      <c r="G2" s="35"/>
      <c r="H2" s="35"/>
      <c r="I2" s="35"/>
      <c r="J2" s="35"/>
      <c r="K2" s="35"/>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row>
    <row r="3" spans="1:117" s="17" customFormat="1" ht="11.25">
      <c r="A3" s="205" t="s">
        <v>240</v>
      </c>
      <c r="B3" s="206">
        <f>'Dash Board'!AD1</f>
        <v>40786</v>
      </c>
      <c r="C3" s="204"/>
      <c r="D3" s="204"/>
      <c r="E3" s="44"/>
      <c r="F3" s="35"/>
      <c r="G3" s="35"/>
      <c r="H3" s="35"/>
      <c r="I3" s="35"/>
      <c r="J3" s="35"/>
      <c r="K3" s="35"/>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row>
    <row r="4" spans="1:117" s="17" customFormat="1" ht="11.25">
      <c r="A4"/>
      <c r="B4"/>
      <c r="C4"/>
      <c r="D4"/>
      <c r="E4" s="44"/>
      <c r="F4" s="35"/>
      <c r="G4" s="35"/>
      <c r="H4" s="35"/>
      <c r="I4" s="35"/>
      <c r="J4" s="35"/>
      <c r="K4" s="35"/>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row>
    <row r="5" spans="1:117" s="17" customFormat="1" ht="11.25">
      <c r="A5"/>
      <c r="B5"/>
      <c r="C5"/>
      <c r="D5"/>
      <c r="E5" s="44"/>
      <c r="F5" s="35"/>
      <c r="G5" s="35"/>
      <c r="H5" s="35"/>
      <c r="I5" s="35"/>
      <c r="J5" s="35"/>
      <c r="K5" s="35"/>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row>
    <row r="6" spans="1:117" s="17" customFormat="1" ht="11.25">
      <c r="A6"/>
      <c r="B6"/>
      <c r="C6"/>
      <c r="D6"/>
      <c r="E6" s="44"/>
      <c r="F6" s="35"/>
      <c r="G6" s="35"/>
      <c r="H6" s="35"/>
      <c r="I6" s="35"/>
      <c r="J6" s="35"/>
      <c r="K6" s="35"/>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row>
    <row r="7" spans="1:117" s="17" customFormat="1" ht="11.25">
      <c r="A7"/>
      <c r="B7"/>
      <c r="C7"/>
      <c r="D7"/>
      <c r="E7" s="44"/>
      <c r="F7" s="35"/>
      <c r="G7" s="35"/>
      <c r="H7" s="35"/>
      <c r="I7" s="35"/>
      <c r="J7" s="35"/>
      <c r="K7" s="35"/>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row>
    <row r="8" spans="1:117" s="18" customFormat="1" ht="13.5">
      <c r="A8" s="32"/>
      <c r="B8" s="212" t="s">
        <v>2</v>
      </c>
      <c r="C8" s="212" t="s">
        <v>3</v>
      </c>
      <c r="D8" s="212" t="s">
        <v>4</v>
      </c>
      <c r="E8" s="44"/>
      <c r="F8" s="35"/>
      <c r="G8" s="35"/>
      <c r="H8" s="35"/>
      <c r="I8" s="35"/>
      <c r="J8" s="35"/>
      <c r="K8" s="35"/>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row>
    <row r="9" spans="1:117" s="17" customFormat="1" ht="11.25">
      <c r="A9"/>
      <c r="B9"/>
      <c r="C9"/>
      <c r="D9"/>
      <c r="E9" s="44"/>
      <c r="F9" s="35"/>
      <c r="G9" s="35"/>
      <c r="H9" s="35"/>
      <c r="I9" s="35"/>
      <c r="J9" s="35"/>
      <c r="K9" s="35"/>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row>
    <row r="10" spans="1:117" s="18" customFormat="1" ht="13.5">
      <c r="A10" s="34" t="s">
        <v>288</v>
      </c>
      <c r="B10" s="213"/>
      <c r="C10" s="213"/>
      <c r="D10" s="213"/>
      <c r="E10" s="44"/>
      <c r="F10" s="36"/>
      <c r="G10" s="36"/>
      <c r="H10" s="36"/>
      <c r="I10" s="36"/>
      <c r="J10" s="36"/>
      <c r="K10" s="36"/>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row>
    <row r="11" spans="1:117" s="13" customFormat="1" ht="11.25">
      <c r="A11" s="34" t="s">
        <v>289</v>
      </c>
      <c r="B11" s="213">
        <v>25617.7</v>
      </c>
      <c r="C11" s="213">
        <v>7875.24</v>
      </c>
      <c r="D11" s="213">
        <v>843705.48</v>
      </c>
      <c r="E11" s="44"/>
      <c r="F11" s="35"/>
      <c r="G11" s="35"/>
      <c r="H11" s="35"/>
      <c r="I11" s="35"/>
      <c r="J11" s="35"/>
      <c r="K11" s="35"/>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row>
    <row r="12" spans="1:117" s="17" customFormat="1" ht="13.5">
      <c r="A12" s="34" t="s">
        <v>290</v>
      </c>
      <c r="B12" s="213">
        <v>106840.47</v>
      </c>
      <c r="C12" s="213">
        <v>1158.96</v>
      </c>
      <c r="D12" s="213">
        <v>279900.21</v>
      </c>
      <c r="E12" s="45"/>
      <c r="F12" s="35"/>
      <c r="G12" s="35"/>
      <c r="H12" s="35"/>
      <c r="I12" s="35"/>
      <c r="J12" s="35"/>
      <c r="K12" s="35"/>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row>
    <row r="13" spans="1:117" s="18" customFormat="1" ht="13.5">
      <c r="A13" s="34" t="s">
        <v>291</v>
      </c>
      <c r="B13" s="213">
        <v>6037.32</v>
      </c>
      <c r="C13" s="213">
        <v>3415.73</v>
      </c>
      <c r="D13" s="213">
        <v>238559.14</v>
      </c>
      <c r="E13" s="45"/>
      <c r="F13" s="35"/>
      <c r="G13" s="35"/>
      <c r="H13" s="35"/>
      <c r="I13" s="35"/>
      <c r="J13" s="35"/>
      <c r="K13" s="35"/>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row>
    <row r="14" spans="1:117" s="13" customFormat="1" ht="11.25">
      <c r="A14" s="34" t="s">
        <v>292</v>
      </c>
      <c r="B14" s="213">
        <v>54</v>
      </c>
      <c r="C14" s="213">
        <v>326.2</v>
      </c>
      <c r="D14" s="213">
        <v>103242.92</v>
      </c>
      <c r="E14" s="44"/>
      <c r="F14" s="35"/>
      <c r="G14" s="35"/>
      <c r="H14" s="35"/>
      <c r="I14" s="35"/>
      <c r="J14" s="35"/>
      <c r="K14" s="35"/>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row>
    <row r="15" spans="1:117" s="17" customFormat="1" ht="13.5">
      <c r="A15" s="34" t="s">
        <v>293</v>
      </c>
      <c r="B15" s="214">
        <v>143.6</v>
      </c>
      <c r="C15" s="214">
        <v>0</v>
      </c>
      <c r="D15" s="214">
        <v>445700</v>
      </c>
      <c r="E15" s="44"/>
      <c r="F15" s="36"/>
      <c r="G15" s="36"/>
      <c r="H15" s="36"/>
      <c r="I15" s="36"/>
      <c r="J15" s="36"/>
      <c r="K15" s="36"/>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row>
    <row r="16" spans="1:117" s="18" customFormat="1" ht="13.5">
      <c r="A16" s="34" t="s">
        <v>294</v>
      </c>
      <c r="B16" s="214">
        <v>138693.09</v>
      </c>
      <c r="C16" s="214">
        <v>12776.13</v>
      </c>
      <c r="D16" s="214">
        <v>1911107.75</v>
      </c>
      <c r="E16" s="44"/>
      <c r="F16" s="35"/>
      <c r="G16" s="35"/>
      <c r="H16" s="35"/>
      <c r="I16" s="35"/>
      <c r="J16" s="35"/>
      <c r="K16" s="35"/>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row>
    <row r="17" spans="1:117" s="17" customFormat="1" ht="11.25">
      <c r="A17" s="34"/>
      <c r="B17" s="213"/>
      <c r="C17" s="213"/>
      <c r="D17" s="213"/>
      <c r="E17" s="44"/>
      <c r="F17" s="35"/>
      <c r="G17" s="35"/>
      <c r="H17" s="35"/>
      <c r="I17" s="35"/>
      <c r="J17" s="35"/>
      <c r="K17" s="35"/>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row>
    <row r="18" spans="1:117" s="18" customFormat="1" ht="11.25">
      <c r="A18" s="34" t="s">
        <v>295</v>
      </c>
      <c r="B18" s="213"/>
      <c r="C18" s="213"/>
      <c r="D18" s="213"/>
      <c r="E18" s="44"/>
      <c r="F18" s="35"/>
      <c r="G18" s="35"/>
      <c r="H18" s="35"/>
      <c r="I18" s="35"/>
      <c r="J18" s="35"/>
      <c r="K18" s="35"/>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row>
    <row r="19" spans="1:117" s="17" customFormat="1" ht="11.25">
      <c r="A19" s="34" t="s">
        <v>296</v>
      </c>
      <c r="B19" s="213">
        <v>58343.73</v>
      </c>
      <c r="C19" s="213">
        <v>36808.34</v>
      </c>
      <c r="D19" s="213">
        <v>753952.04</v>
      </c>
      <c r="E19" s="44"/>
      <c r="F19" s="35"/>
      <c r="G19" s="35"/>
      <c r="H19" s="35"/>
      <c r="I19" s="35"/>
      <c r="J19" s="35"/>
      <c r="K19" s="35"/>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row>
    <row r="20" spans="1:117" s="18" customFormat="1" ht="11.25">
      <c r="A20" s="34" t="s">
        <v>297</v>
      </c>
      <c r="B20" s="213">
        <v>2667.38</v>
      </c>
      <c r="C20" s="213">
        <v>5891.66</v>
      </c>
      <c r="D20" s="213">
        <v>258897.98</v>
      </c>
      <c r="E20" s="44"/>
      <c r="F20" s="35"/>
      <c r="G20" s="35"/>
      <c r="H20" s="35"/>
      <c r="I20" s="35"/>
      <c r="J20" s="35"/>
      <c r="K20" s="35"/>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row>
    <row r="21" spans="1:117" s="17" customFormat="1" ht="11.25">
      <c r="A21" s="34" t="s">
        <v>298</v>
      </c>
      <c r="B21" s="213">
        <v>25165.7</v>
      </c>
      <c r="C21" s="213">
        <v>24264.55</v>
      </c>
      <c r="D21" s="213">
        <v>201550.8</v>
      </c>
      <c r="E21" s="44"/>
      <c r="F21" s="35"/>
      <c r="G21" s="35"/>
      <c r="H21" s="35"/>
      <c r="I21" s="35"/>
      <c r="J21" s="35"/>
      <c r="K21" s="35"/>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row>
    <row r="22" spans="1:117" s="18" customFormat="1" ht="13.5">
      <c r="A22" s="34" t="s">
        <v>299</v>
      </c>
      <c r="B22" s="213">
        <v>2734.65</v>
      </c>
      <c r="C22" s="213">
        <v>15876.86</v>
      </c>
      <c r="D22" s="213">
        <v>139224.84</v>
      </c>
      <c r="E22" s="45"/>
      <c r="F22" s="36"/>
      <c r="G22" s="36"/>
      <c r="H22" s="36"/>
      <c r="I22" s="36"/>
      <c r="J22" s="36"/>
      <c r="K22" s="36"/>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row>
    <row r="23" spans="1:117" s="17" customFormat="1" ht="13.5">
      <c r="A23" s="34" t="s">
        <v>300</v>
      </c>
      <c r="B23" s="213">
        <v>20216.25</v>
      </c>
      <c r="C23" s="213">
        <v>49062.12</v>
      </c>
      <c r="D23" s="213">
        <v>466160.7</v>
      </c>
      <c r="E23" s="45"/>
      <c r="F23" s="35"/>
      <c r="G23" s="35"/>
      <c r="H23" s="35"/>
      <c r="I23" s="35"/>
      <c r="J23" s="35"/>
      <c r="K23" s="35"/>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row>
    <row r="24" spans="1:117" s="13" customFormat="1" ht="11.25">
      <c r="A24" s="34" t="s">
        <v>301</v>
      </c>
      <c r="B24" s="213">
        <v>1389.18</v>
      </c>
      <c r="C24" s="213">
        <v>1276.24</v>
      </c>
      <c r="D24" s="213">
        <v>7657.44</v>
      </c>
      <c r="E24" s="44"/>
      <c r="F24" s="35"/>
      <c r="G24" s="35"/>
      <c r="H24" s="35"/>
      <c r="I24" s="35"/>
      <c r="J24" s="35"/>
      <c r="K24" s="35"/>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row>
    <row r="25" spans="1:117" s="18" customFormat="1" ht="13.5">
      <c r="A25" s="34" t="s">
        <v>302</v>
      </c>
      <c r="B25" s="214">
        <v>324.8</v>
      </c>
      <c r="C25" s="214">
        <v>78.75</v>
      </c>
      <c r="D25" s="214">
        <v>11677.04</v>
      </c>
      <c r="E25" s="45"/>
      <c r="F25" s="35"/>
      <c r="G25" s="35"/>
      <c r="H25" s="35"/>
      <c r="I25" s="35"/>
      <c r="J25" s="35"/>
      <c r="K25" s="35"/>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row>
    <row r="26" spans="1:117" s="17" customFormat="1" ht="13.5">
      <c r="A26" s="34" t="s">
        <v>303</v>
      </c>
      <c r="B26" s="214">
        <v>110841.69</v>
      </c>
      <c r="C26" s="214">
        <v>133258.52</v>
      </c>
      <c r="D26" s="214">
        <v>1839120.84</v>
      </c>
      <c r="E26" s="44"/>
      <c r="F26" s="35"/>
      <c r="G26" s="35"/>
      <c r="H26" s="35"/>
      <c r="I26" s="35"/>
      <c r="J26" s="35"/>
      <c r="K26" s="35"/>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row>
    <row r="27" spans="1:117" s="18" customFormat="1" ht="13.5">
      <c r="A27" s="34"/>
      <c r="B27" s="213"/>
      <c r="C27" s="213"/>
      <c r="D27" s="213"/>
      <c r="E27" s="46"/>
      <c r="F27" s="35"/>
      <c r="G27" s="35"/>
      <c r="H27" s="35"/>
      <c r="I27" s="35"/>
      <c r="J27" s="35"/>
      <c r="K27" s="35"/>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row>
    <row r="28" spans="1:117" s="17" customFormat="1" ht="13.5">
      <c r="A28" s="34" t="s">
        <v>304</v>
      </c>
      <c r="B28" s="214">
        <v>27851.4</v>
      </c>
      <c r="C28" s="214">
        <v>-120482.39</v>
      </c>
      <c r="D28" s="214">
        <v>71986.91</v>
      </c>
      <c r="E28" s="35"/>
      <c r="F28" s="36"/>
      <c r="G28" s="36"/>
      <c r="H28" s="36"/>
      <c r="I28" s="36"/>
      <c r="J28" s="36"/>
      <c r="K28" s="36"/>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row>
    <row r="29" spans="1:117" s="18" customFormat="1" ht="13.5">
      <c r="A29" s="34"/>
      <c r="B29" s="35"/>
      <c r="C29" s="35"/>
      <c r="D29" s="35"/>
      <c r="E29" s="35"/>
      <c r="F29" s="36"/>
      <c r="G29" s="36"/>
      <c r="H29" s="36"/>
      <c r="I29" s="36"/>
      <c r="J29" s="36"/>
      <c r="K29" s="36"/>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row>
    <row r="30" spans="1:117" s="17" customFormat="1" ht="13.5">
      <c r="A30" s="34"/>
      <c r="B30" s="35"/>
      <c r="C30" s="35"/>
      <c r="D30" s="35"/>
      <c r="E30" s="35"/>
      <c r="F30" s="36"/>
      <c r="G30" s="36"/>
      <c r="H30" s="36"/>
      <c r="I30" s="36"/>
      <c r="J30" s="36"/>
      <c r="K30" s="36"/>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row>
    <row r="31" spans="1:117" s="18" customFormat="1" ht="11.25">
      <c r="A31" s="34"/>
      <c r="B31" s="35"/>
      <c r="C31" s="35"/>
      <c r="D31" s="35"/>
      <c r="E31" s="35"/>
      <c r="F31" s="35"/>
      <c r="G31" s="35"/>
      <c r="H31" s="35"/>
      <c r="I31" s="35"/>
      <c r="J31" s="35"/>
      <c r="K31" s="35"/>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row>
    <row r="32" spans="1:11" s="2" customFormat="1" ht="11.25">
      <c r="A32" s="34"/>
      <c r="B32" s="35"/>
      <c r="C32" s="35"/>
      <c r="D32" s="35"/>
      <c r="E32" s="35"/>
      <c r="K32" s="20"/>
    </row>
    <row r="33" spans="1:11" s="2" customFormat="1" ht="11.25">
      <c r="A33" s="34"/>
      <c r="B33" s="35"/>
      <c r="C33" s="35"/>
      <c r="D33" s="35"/>
      <c r="E33" s="35"/>
      <c r="K33" s="20"/>
    </row>
    <row r="34" spans="1:11" s="2" customFormat="1" ht="13.5">
      <c r="A34" s="34"/>
      <c r="B34" s="36"/>
      <c r="C34" s="36"/>
      <c r="D34" s="36"/>
      <c r="E34" s="36"/>
      <c r="K34" s="20"/>
    </row>
    <row r="35" spans="1:5" s="2" customFormat="1" ht="13.5">
      <c r="A35" s="34"/>
      <c r="B35" s="36"/>
      <c r="C35" s="36"/>
      <c r="D35" s="36"/>
      <c r="E35" s="36"/>
    </row>
    <row r="36" spans="1:11" s="2" customFormat="1" ht="11.25">
      <c r="A36" s="34"/>
      <c r="B36" s="35"/>
      <c r="C36" s="35"/>
      <c r="D36" s="35"/>
      <c r="E36" s="35"/>
      <c r="K36" s="23"/>
    </row>
    <row r="37" spans="1:5" s="2" customFormat="1" ht="13.5">
      <c r="A37" s="34"/>
      <c r="B37" s="36"/>
      <c r="C37" s="36"/>
      <c r="D37" s="36"/>
      <c r="E37" s="36"/>
    </row>
    <row r="38" spans="1:11" s="2" customFormat="1" ht="13.5">
      <c r="A38" s="34"/>
      <c r="B38" s="35"/>
      <c r="C38" s="35"/>
      <c r="D38" s="35"/>
      <c r="E38" s="35"/>
      <c r="K38" s="39"/>
    </row>
    <row r="39" spans="1:117" s="17" customFormat="1" ht="13.5">
      <c r="A39" s="34"/>
      <c r="B39" s="37"/>
      <c r="C39" s="37"/>
      <c r="D39" s="37"/>
      <c r="E39" s="37"/>
      <c r="F39" s="35"/>
      <c r="G39" s="35"/>
      <c r="H39" s="35"/>
      <c r="I39" s="35"/>
      <c r="J39" s="35"/>
      <c r="K39"/>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row>
    <row r="40" spans="1:117" s="18" customFormat="1" ht="11.25">
      <c r="A40" s="40"/>
      <c r="B40" s="34"/>
      <c r="C40" s="35"/>
      <c r="D40" s="35"/>
      <c r="E40" s="35"/>
      <c r="F40" s="35"/>
      <c r="G40" s="35"/>
      <c r="H40" s="35"/>
      <c r="I40" s="35"/>
      <c r="J40" s="35"/>
      <c r="K40" s="35"/>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row>
    <row r="41" spans="1:117" s="17" customFormat="1" ht="11.25">
      <c r="A41" s="40"/>
      <c r="B41" s="34"/>
      <c r="C41" s="35"/>
      <c r="D41" s="35"/>
      <c r="E41" s="35"/>
      <c r="F41" s="35"/>
      <c r="G41" s="35"/>
      <c r="H41" s="35"/>
      <c r="I41" s="35"/>
      <c r="J41" s="35"/>
      <c r="K41" s="35"/>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row>
    <row r="42" spans="1:117" s="18" customFormat="1" ht="13.5">
      <c r="A42" s="40"/>
      <c r="B42" s="34"/>
      <c r="C42" s="36"/>
      <c r="D42" s="36"/>
      <c r="E42" s="36"/>
      <c r="F42" s="36"/>
      <c r="G42" s="36"/>
      <c r="H42" s="36"/>
      <c r="I42" s="36"/>
      <c r="J42" s="36"/>
      <c r="K42" s="35"/>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row>
    <row r="43" spans="1:117" s="17" customFormat="1" ht="11.25">
      <c r="A43" s="34"/>
      <c r="B43" s="34"/>
      <c r="C43" s="35"/>
      <c r="D43" s="35"/>
      <c r="E43" s="35"/>
      <c r="F43" s="35"/>
      <c r="G43" s="35"/>
      <c r="H43" s="35"/>
      <c r="I43" s="35"/>
      <c r="J43" s="35"/>
      <c r="K43" s="35"/>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row>
    <row r="44" spans="1:117" s="18" customFormat="1" ht="11.25">
      <c r="A44" s="34"/>
      <c r="B44" s="34"/>
      <c r="C44" s="35"/>
      <c r="D44" s="35"/>
      <c r="E44" s="35"/>
      <c r="F44" s="35"/>
      <c r="G44" s="35"/>
      <c r="H44" s="35"/>
      <c r="I44" s="35"/>
      <c r="J44" s="35"/>
      <c r="K44" s="35"/>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row>
    <row r="45" spans="1:117" s="13" customFormat="1" ht="13.5">
      <c r="A45" s="40"/>
      <c r="B45" s="34"/>
      <c r="C45" s="35"/>
      <c r="D45" s="35"/>
      <c r="E45" s="35"/>
      <c r="F45" s="35"/>
      <c r="G45" s="35"/>
      <c r="H45" s="35"/>
      <c r="I45" s="35"/>
      <c r="J45" s="35"/>
      <c r="K45" s="36"/>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row>
    <row r="46" spans="1:117" s="18" customFormat="1" ht="11.25">
      <c r="A46" s="40"/>
      <c r="B46" s="34"/>
      <c r="C46" s="35"/>
      <c r="D46" s="35"/>
      <c r="E46" s="35"/>
      <c r="F46" s="35"/>
      <c r="G46" s="35"/>
      <c r="H46" s="35"/>
      <c r="I46" s="35"/>
      <c r="J46" s="35"/>
      <c r="K46" s="35"/>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row>
    <row r="47" spans="1:117" s="17" customFormat="1" ht="11.25">
      <c r="A47" s="40"/>
      <c r="B47" s="34"/>
      <c r="C47" s="35"/>
      <c r="D47" s="35"/>
      <c r="E47" s="35"/>
      <c r="F47" s="35"/>
      <c r="G47" s="35"/>
      <c r="H47" s="35"/>
      <c r="I47" s="35"/>
      <c r="J47" s="35"/>
      <c r="K47" s="35"/>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row>
    <row r="48" spans="1:117" s="18" customFormat="1" ht="11.25">
      <c r="A48" s="40"/>
      <c r="B48" s="34"/>
      <c r="C48" s="35"/>
      <c r="D48" s="35"/>
      <c r="E48" s="35"/>
      <c r="F48" s="35"/>
      <c r="G48" s="35"/>
      <c r="H48" s="35"/>
      <c r="I48" s="35"/>
      <c r="J48" s="35"/>
      <c r="K48" s="35"/>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row>
    <row r="49" spans="1:117" s="17" customFormat="1" ht="11.25">
      <c r="A49" s="40"/>
      <c r="B49" s="34"/>
      <c r="C49" s="35"/>
      <c r="D49" s="35"/>
      <c r="E49" s="35"/>
      <c r="F49" s="35"/>
      <c r="G49" s="35"/>
      <c r="H49" s="35"/>
      <c r="I49" s="35"/>
      <c r="J49" s="35"/>
      <c r="K49" s="35"/>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row>
    <row r="50" spans="1:117" s="18" customFormat="1" ht="11.25">
      <c r="A50" s="40"/>
      <c r="B50" s="34"/>
      <c r="C50" s="35"/>
      <c r="D50" s="35"/>
      <c r="E50" s="35"/>
      <c r="F50" s="35"/>
      <c r="G50" s="35"/>
      <c r="H50" s="35"/>
      <c r="I50" s="35"/>
      <c r="J50" s="35"/>
      <c r="K50" s="35"/>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row>
    <row r="51" spans="1:117" s="17" customFormat="1" ht="11.25">
      <c r="A51" s="40"/>
      <c r="B51" s="34"/>
      <c r="C51" s="35"/>
      <c r="D51" s="35"/>
      <c r="E51" s="35"/>
      <c r="F51" s="35"/>
      <c r="G51" s="35"/>
      <c r="H51" s="35"/>
      <c r="I51" s="35"/>
      <c r="J51" s="35"/>
      <c r="K51" s="35"/>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row>
    <row r="52" spans="1:117" s="18" customFormat="1" ht="13.5">
      <c r="A52" s="40"/>
      <c r="B52" s="34"/>
      <c r="C52" s="36"/>
      <c r="D52" s="36"/>
      <c r="E52" s="36"/>
      <c r="F52" s="36"/>
      <c r="G52" s="36"/>
      <c r="H52" s="36"/>
      <c r="I52" s="36"/>
      <c r="J52" s="36"/>
      <c r="K52" s="35"/>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row>
    <row r="53" spans="1:117" s="17" customFormat="1" ht="11.25">
      <c r="A53" s="34"/>
      <c r="B53" s="34"/>
      <c r="C53" s="35"/>
      <c r="D53" s="35"/>
      <c r="E53" s="35"/>
      <c r="F53" s="35"/>
      <c r="G53" s="35"/>
      <c r="H53" s="35"/>
      <c r="I53" s="35"/>
      <c r="J53" s="35"/>
      <c r="K53"/>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row>
    <row r="54" spans="1:117" s="18" customFormat="1" ht="11.25">
      <c r="A54" s="34"/>
      <c r="B54" s="34"/>
      <c r="C54" s="35"/>
      <c r="D54" s="35"/>
      <c r="E54" s="35"/>
      <c r="F54" s="35"/>
      <c r="G54" s="35"/>
      <c r="H54" s="35"/>
      <c r="I54" s="35"/>
      <c r="J54" s="35"/>
      <c r="K54" s="31"/>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row>
    <row r="55" spans="1:117" s="13" customFormat="1" ht="11.25">
      <c r="A55" s="40"/>
      <c r="B55" s="34"/>
      <c r="C55" s="35"/>
      <c r="D55" s="35"/>
      <c r="E55" s="35"/>
      <c r="F55" s="35"/>
      <c r="G55" s="35"/>
      <c r="H55" s="35"/>
      <c r="I55" s="35"/>
      <c r="J55" s="35"/>
      <c r="K55"/>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row>
    <row r="56" spans="1:11" s="2" customFormat="1" ht="13.5">
      <c r="A56" s="40"/>
      <c r="B56" s="34"/>
      <c r="C56" s="35"/>
      <c r="D56" s="35"/>
      <c r="E56" s="35"/>
      <c r="F56" s="35"/>
      <c r="G56" s="35"/>
      <c r="H56" s="35"/>
      <c r="I56" s="35"/>
      <c r="J56" s="35"/>
      <c r="K56" s="33"/>
    </row>
    <row r="57" spans="1:117" s="17" customFormat="1" ht="11.25">
      <c r="A57" s="40"/>
      <c r="B57" s="34"/>
      <c r="C57" s="35"/>
      <c r="D57" s="35"/>
      <c r="E57" s="35"/>
      <c r="F57" s="35"/>
      <c r="G57" s="35"/>
      <c r="H57" s="35"/>
      <c r="I57" s="35"/>
      <c r="J57" s="35"/>
      <c r="K57"/>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row>
    <row r="58" spans="1:117" s="18" customFormat="1" ht="11.25">
      <c r="A58" s="40"/>
      <c r="B58" s="34"/>
      <c r="C58" s="35"/>
      <c r="D58" s="35"/>
      <c r="E58" s="35"/>
      <c r="F58" s="35"/>
      <c r="G58" s="35"/>
      <c r="H58" s="35"/>
      <c r="I58" s="35"/>
      <c r="J58" s="35"/>
      <c r="K58" s="35"/>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row>
    <row r="59" spans="1:117" s="17" customFormat="1" ht="11.25">
      <c r="A59" s="40"/>
      <c r="B59" s="34"/>
      <c r="C59" s="35"/>
      <c r="D59" s="35"/>
      <c r="E59" s="35"/>
      <c r="F59" s="35"/>
      <c r="G59" s="35"/>
      <c r="H59" s="35"/>
      <c r="I59" s="35"/>
      <c r="J59" s="35"/>
      <c r="K59" s="35"/>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row>
    <row r="60" spans="1:117" s="18" customFormat="1" ht="11.25">
      <c r="A60"/>
      <c r="B60"/>
      <c r="C60"/>
      <c r="D60"/>
      <c r="E60"/>
      <c r="F60"/>
      <c r="G60"/>
      <c r="H60"/>
      <c r="I60"/>
      <c r="J60"/>
      <c r="K60" s="35"/>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row>
    <row r="61" spans="1:117" s="17" customFormat="1" ht="11.25">
      <c r="A61" s="30"/>
      <c r="B61" s="7"/>
      <c r="C61" s="31"/>
      <c r="D61" s="31"/>
      <c r="E61" s="31"/>
      <c r="F61" s="31"/>
      <c r="G61" s="31"/>
      <c r="H61" s="31"/>
      <c r="I61" s="31"/>
      <c r="J61" s="31"/>
      <c r="K61" s="35"/>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row>
    <row r="62" spans="1:117" s="17" customFormat="1" ht="11.25">
      <c r="A62"/>
      <c r="B62"/>
      <c r="C62"/>
      <c r="D62"/>
      <c r="E62"/>
      <c r="F62"/>
      <c r="G62"/>
      <c r="H62"/>
      <c r="I62"/>
      <c r="J62"/>
      <c r="K62" s="35"/>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row>
    <row r="63" spans="1:117" s="17" customFormat="1" ht="13.5">
      <c r="A63" s="32"/>
      <c r="B63" s="32"/>
      <c r="C63" s="33"/>
      <c r="D63" s="33"/>
      <c r="E63" s="33"/>
      <c r="F63" s="33"/>
      <c r="G63" s="33"/>
      <c r="H63" s="33"/>
      <c r="I63" s="33"/>
      <c r="J63" s="33"/>
      <c r="K63" s="35"/>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row>
    <row r="64" spans="1:117" s="17" customFormat="1" ht="13.5">
      <c r="A64"/>
      <c r="B64"/>
      <c r="C64"/>
      <c r="D64"/>
      <c r="E64"/>
      <c r="F64"/>
      <c r="G64"/>
      <c r="H64"/>
      <c r="I64"/>
      <c r="J64"/>
      <c r="K64" s="36"/>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row>
    <row r="65" spans="1:117" s="17" customFormat="1" ht="11.25">
      <c r="A65" s="40"/>
      <c r="B65" s="34"/>
      <c r="C65" s="35"/>
      <c r="D65" s="35"/>
      <c r="E65" s="35"/>
      <c r="F65" s="35"/>
      <c r="G65" s="35"/>
      <c r="H65" s="35"/>
      <c r="I65" s="35"/>
      <c r="J65" s="35"/>
      <c r="K65" s="35"/>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row>
    <row r="66" spans="1:117" s="17" customFormat="1" ht="11.25">
      <c r="A66" s="40"/>
      <c r="B66" s="34"/>
      <c r="C66" s="35"/>
      <c r="D66" s="35"/>
      <c r="E66" s="35"/>
      <c r="F66" s="35"/>
      <c r="G66" s="35"/>
      <c r="H66" s="35"/>
      <c r="I66" s="35"/>
      <c r="J66" s="35"/>
      <c r="K66" s="35"/>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row>
    <row r="67" spans="1:117" s="18" customFormat="1" ht="13.5">
      <c r="A67" s="40"/>
      <c r="B67" s="34"/>
      <c r="C67" s="35"/>
      <c r="D67" s="35"/>
      <c r="E67" s="35"/>
      <c r="F67" s="35"/>
      <c r="G67" s="35"/>
      <c r="H67" s="35"/>
      <c r="I67" s="35"/>
      <c r="J67" s="35"/>
      <c r="K67" s="36"/>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row>
    <row r="68" spans="1:117" s="17" customFormat="1" ht="11.25">
      <c r="A68" s="40"/>
      <c r="B68" s="34"/>
      <c r="C68" s="35"/>
      <c r="D68" s="35"/>
      <c r="E68" s="35"/>
      <c r="F68" s="35"/>
      <c r="G68" s="35"/>
      <c r="H68" s="35"/>
      <c r="I68" s="35"/>
      <c r="J68" s="35"/>
      <c r="K68" s="35"/>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row>
    <row r="69" spans="1:117" s="18" customFormat="1" ht="11.25">
      <c r="A69" s="40"/>
      <c r="B69" s="34"/>
      <c r="C69" s="35"/>
      <c r="D69" s="35"/>
      <c r="E69" s="35"/>
      <c r="F69" s="35"/>
      <c r="G69" s="35"/>
      <c r="H69" s="35"/>
      <c r="I69" s="35"/>
      <c r="J69" s="35"/>
      <c r="K69" s="35"/>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row>
    <row r="70" spans="1:117" s="17" customFormat="1" ht="11.25">
      <c r="A70" s="40"/>
      <c r="B70" s="34"/>
      <c r="C70" s="35"/>
      <c r="D70" s="35"/>
      <c r="E70" s="35"/>
      <c r="F70" s="35"/>
      <c r="G70" s="35"/>
      <c r="H70" s="35"/>
      <c r="I70" s="35"/>
      <c r="J70" s="35"/>
      <c r="K70" s="35"/>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row>
    <row r="71" spans="1:117" s="18" customFormat="1" ht="13.5">
      <c r="A71" s="40"/>
      <c r="B71" s="34"/>
      <c r="C71" s="36"/>
      <c r="D71" s="36"/>
      <c r="E71" s="36"/>
      <c r="F71" s="36"/>
      <c r="G71" s="36"/>
      <c r="H71" s="36"/>
      <c r="I71" s="36"/>
      <c r="J71" s="36"/>
      <c r="K71" s="36"/>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row>
    <row r="72" spans="1:117" s="17" customFormat="1" ht="13.5">
      <c r="A72" s="34"/>
      <c r="B72" s="34"/>
      <c r="C72" s="35"/>
      <c r="D72" s="35"/>
      <c r="E72" s="35"/>
      <c r="F72" s="35"/>
      <c r="G72" s="35"/>
      <c r="H72" s="35"/>
      <c r="I72" s="35"/>
      <c r="J72" s="35"/>
      <c r="K72" s="36"/>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row>
    <row r="73" spans="1:117" s="18" customFormat="1" ht="13.5">
      <c r="A73" s="34"/>
      <c r="B73" s="34"/>
      <c r="C73" s="35"/>
      <c r="D73" s="35"/>
      <c r="E73" s="35"/>
      <c r="F73" s="35"/>
      <c r="G73" s="35"/>
      <c r="H73" s="35"/>
      <c r="I73" s="35"/>
      <c r="J73" s="35"/>
      <c r="K73" s="36"/>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row>
    <row r="74" spans="1:117" s="17" customFormat="1" ht="13.5">
      <c r="A74" s="40"/>
      <c r="B74" s="34"/>
      <c r="C74" s="36"/>
      <c r="D74" s="36"/>
      <c r="E74" s="36"/>
      <c r="F74" s="36"/>
      <c r="G74" s="36"/>
      <c r="H74" s="36"/>
      <c r="I74" s="36"/>
      <c r="J74" s="36"/>
      <c r="K74" s="35"/>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row>
    <row r="75" spans="1:117" s="13" customFormat="1" ht="13.5">
      <c r="A75" s="34"/>
      <c r="B75" s="34"/>
      <c r="C75" s="35"/>
      <c r="D75" s="35"/>
      <c r="E75" s="35"/>
      <c r="F75" s="35"/>
      <c r="G75" s="35"/>
      <c r="H75" s="35"/>
      <c r="I75" s="35"/>
      <c r="J75" s="35"/>
      <c r="K75" s="36"/>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row>
    <row r="76" spans="1:117" s="17" customFormat="1" ht="11.25">
      <c r="A76" s="34"/>
      <c r="B76" s="34"/>
      <c r="C76" s="35"/>
      <c r="D76" s="35"/>
      <c r="E76" s="35"/>
      <c r="F76" s="35"/>
      <c r="G76" s="35"/>
      <c r="H76" s="35"/>
      <c r="I76" s="35"/>
      <c r="J76" s="35"/>
      <c r="K76" s="35"/>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row>
    <row r="77" spans="1:117" s="18" customFormat="1" ht="13.5">
      <c r="A77" s="40"/>
      <c r="B77" s="34"/>
      <c r="C77" s="35"/>
      <c r="D77" s="35"/>
      <c r="E77" s="35"/>
      <c r="F77" s="35"/>
      <c r="G77" s="35"/>
      <c r="H77" s="35"/>
      <c r="I77" s="35"/>
      <c r="J77" s="35"/>
      <c r="K77" s="37"/>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row>
    <row r="78" spans="1:11" s="2" customFormat="1" ht="13.5">
      <c r="A78" s="40"/>
      <c r="B78" s="34"/>
      <c r="C78" s="36"/>
      <c r="D78" s="36"/>
      <c r="E78" s="36"/>
      <c r="F78" s="36"/>
      <c r="G78" s="36"/>
      <c r="H78" s="36"/>
      <c r="I78" s="36"/>
      <c r="J78" s="36"/>
      <c r="K78" s="20"/>
    </row>
    <row r="79" spans="1:11" s="2" customFormat="1" ht="13.5">
      <c r="A79" s="34"/>
      <c r="B79" s="34"/>
      <c r="C79" s="36"/>
      <c r="D79" s="36"/>
      <c r="E79" s="36"/>
      <c r="F79" s="36"/>
      <c r="G79" s="36"/>
      <c r="H79" s="36"/>
      <c r="I79" s="36"/>
      <c r="J79" s="36"/>
      <c r="K79" s="20"/>
    </row>
    <row r="80" spans="1:11" s="2" customFormat="1" ht="13.5">
      <c r="A80" s="34"/>
      <c r="B80" s="34"/>
      <c r="C80" s="36"/>
      <c r="D80" s="36"/>
      <c r="E80" s="36"/>
      <c r="F80" s="36"/>
      <c r="G80" s="36"/>
      <c r="H80" s="36"/>
      <c r="I80" s="36"/>
      <c r="J80" s="36"/>
      <c r="K80" s="20"/>
    </row>
    <row r="81" spans="1:11" s="2" customFormat="1" ht="13.5">
      <c r="A81" s="34"/>
      <c r="B81" s="34"/>
      <c r="C81" s="35"/>
      <c r="D81" s="35"/>
      <c r="E81" s="35"/>
      <c r="F81" s="35"/>
      <c r="G81" s="35"/>
      <c r="H81" s="35"/>
      <c r="I81" s="35"/>
      <c r="J81" s="35"/>
      <c r="K81" s="21"/>
    </row>
    <row r="82" spans="1:11" s="2" customFormat="1" ht="13.5">
      <c r="A82" s="34"/>
      <c r="B82" s="34"/>
      <c r="C82" s="36"/>
      <c r="D82" s="36"/>
      <c r="E82" s="36"/>
      <c r="F82" s="36"/>
      <c r="G82" s="36"/>
      <c r="H82" s="36"/>
      <c r="I82" s="36"/>
      <c r="J82" s="36"/>
      <c r="K82" s="21"/>
    </row>
    <row r="83" spans="1:11" s="2" customFormat="1" ht="13.5">
      <c r="A83" s="34"/>
      <c r="B83" s="34"/>
      <c r="C83" s="35"/>
      <c r="D83" s="35"/>
      <c r="E83" s="35"/>
      <c r="F83" s="35"/>
      <c r="G83" s="35"/>
      <c r="H83" s="35"/>
      <c r="I83" s="35"/>
      <c r="J83" s="35"/>
      <c r="K83" s="21"/>
    </row>
    <row r="84" spans="1:11" s="2" customFormat="1" ht="13.5">
      <c r="A84" s="34"/>
      <c r="B84" s="34"/>
      <c r="C84" s="37"/>
      <c r="D84" s="37"/>
      <c r="E84" s="37"/>
      <c r="F84" s="37"/>
      <c r="G84" s="37"/>
      <c r="H84" s="37"/>
      <c r="I84" s="37"/>
      <c r="J84" s="37"/>
      <c r="K84" s="20"/>
    </row>
    <row r="85" spans="1:11" s="2" customFormat="1" ht="13.5">
      <c r="A85" s="19"/>
      <c r="B85" s="19"/>
      <c r="C85" s="21"/>
      <c r="D85" s="21"/>
      <c r="E85" s="21"/>
      <c r="F85" s="21"/>
      <c r="G85" s="21"/>
      <c r="H85" s="21"/>
      <c r="I85" s="21"/>
      <c r="J85" s="21"/>
      <c r="K85" s="21"/>
    </row>
    <row r="86" spans="1:11" s="2" customFormat="1" ht="11.25">
      <c r="A86" s="19"/>
      <c r="B86" s="19"/>
      <c r="C86" s="20"/>
      <c r="D86" s="20"/>
      <c r="E86" s="20"/>
      <c r="F86" s="20"/>
      <c r="G86" s="20"/>
      <c r="H86" s="20"/>
      <c r="I86" s="20"/>
      <c r="J86" s="20"/>
      <c r="K86" s="20"/>
    </row>
    <row r="87" spans="1:11" s="2" customFormat="1" ht="11.25">
      <c r="A87" s="19"/>
      <c r="B87" s="19"/>
      <c r="C87" s="20"/>
      <c r="D87" s="20"/>
      <c r="E87" s="20"/>
      <c r="F87" s="20"/>
      <c r="G87" s="20"/>
      <c r="H87" s="20"/>
      <c r="I87" s="20"/>
      <c r="J87" s="20"/>
      <c r="K87" s="20"/>
    </row>
    <row r="88" spans="1:11" s="2" customFormat="1" ht="13.5">
      <c r="A88" s="38"/>
      <c r="B88" s="19"/>
      <c r="C88" s="21"/>
      <c r="D88" s="21"/>
      <c r="E88" s="21"/>
      <c r="F88" s="21"/>
      <c r="G88" s="21"/>
      <c r="H88" s="21"/>
      <c r="I88" s="21"/>
      <c r="J88" s="21"/>
      <c r="K88" s="21"/>
    </row>
    <row r="89" spans="1:11" s="2" customFormat="1" ht="13.5">
      <c r="A89" s="19"/>
      <c r="B89" s="19"/>
      <c r="C89" s="21"/>
      <c r="D89" s="21"/>
      <c r="E89" s="21"/>
      <c r="F89" s="21"/>
      <c r="G89" s="21"/>
      <c r="H89" s="21"/>
      <c r="I89" s="21"/>
      <c r="J89" s="21"/>
      <c r="K89" s="21"/>
    </row>
    <row r="90" spans="1:11" s="2" customFormat="1" ht="11.25">
      <c r="A90" s="19"/>
      <c r="B90" s="19"/>
      <c r="C90" s="20"/>
      <c r="D90" s="20"/>
      <c r="E90" s="20"/>
      <c r="F90" s="20"/>
      <c r="G90" s="20"/>
      <c r="H90" s="20"/>
      <c r="I90" s="20"/>
      <c r="J90" s="20"/>
      <c r="K90" s="20"/>
    </row>
    <row r="91" spans="1:11" s="2" customFormat="1" ht="11.25">
      <c r="A91" s="19"/>
      <c r="B91" s="19"/>
      <c r="C91" s="20"/>
      <c r="D91" s="20"/>
      <c r="E91" s="20"/>
      <c r="F91" s="20"/>
      <c r="G91" s="20"/>
      <c r="H91" s="20"/>
      <c r="I91" s="20"/>
      <c r="J91" s="20"/>
      <c r="K91" s="20"/>
    </row>
    <row r="92" spans="1:11" s="2" customFormat="1" ht="13.5">
      <c r="A92" s="38"/>
      <c r="B92" s="19"/>
      <c r="C92" s="21"/>
      <c r="D92" s="21"/>
      <c r="E92" s="21"/>
      <c r="F92" s="21"/>
      <c r="G92" s="21"/>
      <c r="H92" s="21"/>
      <c r="I92" s="21"/>
      <c r="J92" s="21"/>
      <c r="K92" s="21"/>
    </row>
    <row r="93" spans="1:11" s="2" customFormat="1" ht="13.5">
      <c r="A93" s="19"/>
      <c r="B93" s="19"/>
      <c r="C93" s="21"/>
      <c r="D93" s="21"/>
      <c r="E93" s="21"/>
      <c r="F93" s="21"/>
      <c r="G93" s="21"/>
      <c r="H93" s="21"/>
      <c r="I93" s="21"/>
      <c r="J93" s="21"/>
      <c r="K93" s="21"/>
    </row>
    <row r="94" spans="1:11" s="2" customFormat="1" ht="11.25">
      <c r="A94" s="19"/>
      <c r="B94" s="19"/>
      <c r="C94" s="20"/>
      <c r="D94" s="20"/>
      <c r="E94" s="20"/>
      <c r="F94" s="20"/>
      <c r="G94" s="20"/>
      <c r="H94" s="20"/>
      <c r="I94" s="20"/>
      <c r="J94" s="20"/>
      <c r="K94" s="20"/>
    </row>
    <row r="95" spans="1:11" s="2" customFormat="1" ht="13.5">
      <c r="A95" s="19"/>
      <c r="B95" s="19"/>
      <c r="C95" s="24"/>
      <c r="D95" s="24"/>
      <c r="E95" s="24"/>
      <c r="F95" s="24"/>
      <c r="G95" s="24"/>
      <c r="H95" s="24"/>
      <c r="I95" s="24"/>
      <c r="J95" s="24"/>
      <c r="K95" s="24"/>
    </row>
    <row r="96" spans="1:11" s="2" customFormat="1" ht="10.5">
      <c r="A96" s="22"/>
      <c r="B96" s="22"/>
      <c r="C96" s="23"/>
      <c r="D96" s="23"/>
      <c r="E96" s="23"/>
      <c r="F96" s="23"/>
      <c r="G96" s="23"/>
      <c r="H96" s="23"/>
      <c r="I96" s="23"/>
      <c r="J96" s="23"/>
      <c r="K96" s="23"/>
    </row>
    <row r="97" spans="1:11" s="2" customFormat="1" ht="10.5">
      <c r="A97" s="22"/>
      <c r="B97" s="22"/>
      <c r="C97" s="23"/>
      <c r="D97" s="23"/>
      <c r="E97" s="23"/>
      <c r="F97" s="23"/>
      <c r="G97" s="23"/>
      <c r="H97" s="23"/>
      <c r="I97" s="23"/>
      <c r="J97" s="23"/>
      <c r="K97" s="23"/>
    </row>
    <row r="98" spans="1:11" s="2" customFormat="1" ht="10.5">
      <c r="A98" s="22"/>
      <c r="B98" s="22"/>
      <c r="C98" s="23"/>
      <c r="D98" s="23"/>
      <c r="E98" s="23"/>
      <c r="F98" s="23"/>
      <c r="G98" s="23"/>
      <c r="H98" s="23"/>
      <c r="I98" s="23"/>
      <c r="J98" s="23"/>
      <c r="K98" s="23"/>
    </row>
    <row r="99" spans="1:11" s="2" customFormat="1" ht="10.5">
      <c r="A99" s="22"/>
      <c r="B99" s="22"/>
      <c r="C99" s="23"/>
      <c r="D99" s="23"/>
      <c r="E99" s="23"/>
      <c r="F99" s="23"/>
      <c r="G99" s="23"/>
      <c r="H99" s="23"/>
      <c r="I99" s="23"/>
      <c r="J99" s="23"/>
      <c r="K99" s="23"/>
    </row>
    <row r="100" spans="1:11" s="2" customFormat="1" ht="10.5">
      <c r="A100" s="22"/>
      <c r="B100" s="22"/>
      <c r="C100" s="23"/>
      <c r="D100" s="23"/>
      <c r="E100" s="23"/>
      <c r="F100" s="23"/>
      <c r="G100" s="23"/>
      <c r="H100" s="23"/>
      <c r="I100" s="23"/>
      <c r="J100" s="23"/>
      <c r="K100" s="23"/>
    </row>
    <row r="101" spans="1:11" s="2" customFormat="1" ht="10.5">
      <c r="A101" s="22"/>
      <c r="B101" s="22"/>
      <c r="C101" s="23"/>
      <c r="D101" s="23"/>
      <c r="E101" s="23"/>
      <c r="F101" s="23"/>
      <c r="G101" s="23"/>
      <c r="H101" s="23"/>
      <c r="I101" s="23"/>
      <c r="J101" s="23"/>
      <c r="K101" s="23"/>
    </row>
    <row r="102" spans="1:11" s="2" customFormat="1" ht="10.5">
      <c r="A102" s="22"/>
      <c r="B102" s="22"/>
      <c r="C102" s="23"/>
      <c r="D102" s="23"/>
      <c r="E102" s="23"/>
      <c r="F102" s="23"/>
      <c r="G102" s="23"/>
      <c r="H102" s="23"/>
      <c r="I102" s="23"/>
      <c r="J102" s="23"/>
      <c r="K102" s="23"/>
    </row>
    <row r="103" spans="1:11" s="2" customFormat="1" ht="10.5">
      <c r="A103" s="22"/>
      <c r="B103" s="22"/>
      <c r="C103" s="23"/>
      <c r="D103" s="23"/>
      <c r="E103" s="23"/>
      <c r="F103" s="23"/>
      <c r="G103" s="23"/>
      <c r="H103" s="23"/>
      <c r="I103" s="23"/>
      <c r="J103" s="23"/>
      <c r="K103" s="23"/>
    </row>
    <row r="104" spans="1:11" s="2" customFormat="1" ht="10.5">
      <c r="A104" s="22"/>
      <c r="B104" s="22"/>
      <c r="C104" s="23"/>
      <c r="D104" s="23"/>
      <c r="E104" s="23"/>
      <c r="F104" s="23"/>
      <c r="G104" s="23"/>
      <c r="H104" s="23"/>
      <c r="I104" s="23"/>
      <c r="J104" s="23"/>
      <c r="K104" s="23"/>
    </row>
    <row r="105" spans="1:11" s="2" customFormat="1" ht="10.5">
      <c r="A105" s="22"/>
      <c r="B105" s="22"/>
      <c r="C105" s="23"/>
      <c r="D105" s="23"/>
      <c r="E105" s="23"/>
      <c r="F105" s="23"/>
      <c r="G105" s="23"/>
      <c r="H105" s="23"/>
      <c r="I105" s="23"/>
      <c r="J105" s="23"/>
      <c r="K105" s="23"/>
    </row>
    <row r="106" spans="1:11" s="2" customFormat="1" ht="10.5">
      <c r="A106" s="22"/>
      <c r="B106" s="22"/>
      <c r="C106" s="23"/>
      <c r="D106" s="23"/>
      <c r="E106" s="23"/>
      <c r="F106" s="23"/>
      <c r="G106" s="23"/>
      <c r="H106" s="23"/>
      <c r="I106" s="23"/>
      <c r="J106" s="23"/>
      <c r="K106" s="23"/>
    </row>
    <row r="107" spans="1:11" s="2" customFormat="1" ht="10.5">
      <c r="A107" s="22"/>
      <c r="B107" s="22"/>
      <c r="C107" s="23"/>
      <c r="D107" s="23"/>
      <c r="E107" s="23"/>
      <c r="F107" s="23"/>
      <c r="G107" s="23"/>
      <c r="H107" s="23"/>
      <c r="I107" s="23"/>
      <c r="J107" s="23"/>
      <c r="K107" s="23"/>
    </row>
    <row r="108" spans="1:11" s="2" customFormat="1" ht="10.5">
      <c r="A108" s="22"/>
      <c r="B108" s="22"/>
      <c r="C108" s="23"/>
      <c r="D108" s="23"/>
      <c r="E108" s="23"/>
      <c r="F108" s="23"/>
      <c r="G108" s="23"/>
      <c r="H108" s="23"/>
      <c r="I108" s="23"/>
      <c r="J108" s="23"/>
      <c r="K108" s="23"/>
    </row>
    <row r="109" spans="1:11" s="2" customFormat="1" ht="10.5">
      <c r="A109" s="22"/>
      <c r="B109" s="22"/>
      <c r="C109" s="23"/>
      <c r="D109" s="23"/>
      <c r="E109" s="23"/>
      <c r="F109" s="23"/>
      <c r="G109" s="23"/>
      <c r="H109" s="23"/>
      <c r="I109" s="23"/>
      <c r="J109" s="23"/>
      <c r="K109" s="23"/>
    </row>
    <row r="110" spans="1:11" s="2" customFormat="1" ht="10.5">
      <c r="A110" s="22"/>
      <c r="B110" s="22"/>
      <c r="C110" s="23"/>
      <c r="D110" s="23"/>
      <c r="E110" s="23"/>
      <c r="F110" s="23"/>
      <c r="G110" s="23"/>
      <c r="H110" s="23"/>
      <c r="I110" s="23"/>
      <c r="J110" s="23"/>
      <c r="K110" s="23"/>
    </row>
    <row r="111" spans="1:11" s="2" customFormat="1" ht="10.5">
      <c r="A111" s="22"/>
      <c r="B111" s="22"/>
      <c r="C111" s="23"/>
      <c r="D111" s="23"/>
      <c r="E111" s="23"/>
      <c r="F111" s="23"/>
      <c r="G111" s="23"/>
      <c r="H111" s="23"/>
      <c r="I111" s="23"/>
      <c r="J111" s="23"/>
      <c r="K111" s="23"/>
    </row>
    <row r="112" spans="1:11" s="2" customFormat="1" ht="10.5">
      <c r="A112" s="22"/>
      <c r="B112" s="22"/>
      <c r="C112" s="23"/>
      <c r="D112" s="23"/>
      <c r="E112" s="23"/>
      <c r="F112" s="23"/>
      <c r="G112" s="23"/>
      <c r="H112" s="23"/>
      <c r="I112" s="23"/>
      <c r="J112" s="23"/>
      <c r="K112" s="23"/>
    </row>
    <row r="113" spans="1:11" s="2" customFormat="1" ht="10.5">
      <c r="A113" s="22"/>
      <c r="B113" s="22"/>
      <c r="C113" s="23"/>
      <c r="D113" s="23"/>
      <c r="E113" s="23"/>
      <c r="F113" s="23"/>
      <c r="G113" s="23"/>
      <c r="H113" s="23"/>
      <c r="I113" s="23"/>
      <c r="J113" s="23"/>
      <c r="K113" s="23"/>
    </row>
    <row r="114" spans="1:11" s="2" customFormat="1" ht="10.5">
      <c r="A114" s="22"/>
      <c r="B114" s="22"/>
      <c r="C114" s="23"/>
      <c r="D114" s="23"/>
      <c r="E114" s="23"/>
      <c r="F114" s="23"/>
      <c r="G114" s="23"/>
      <c r="H114" s="23"/>
      <c r="I114" s="23"/>
      <c r="J114" s="23"/>
      <c r="K114" s="23"/>
    </row>
    <row r="115" spans="1:11" s="2" customFormat="1" ht="10.5">
      <c r="A115" s="22"/>
      <c r="B115" s="22"/>
      <c r="C115" s="23"/>
      <c r="D115" s="23"/>
      <c r="E115" s="23"/>
      <c r="F115" s="23"/>
      <c r="G115" s="23"/>
      <c r="H115" s="23"/>
      <c r="I115" s="23"/>
      <c r="J115" s="23"/>
      <c r="K115" s="23"/>
    </row>
    <row r="116" spans="1:11" s="2" customFormat="1" ht="10.5">
      <c r="A116" s="22"/>
      <c r="B116" s="22"/>
      <c r="C116" s="23"/>
      <c r="D116" s="23"/>
      <c r="E116" s="23"/>
      <c r="F116" s="23"/>
      <c r="G116" s="23"/>
      <c r="H116" s="23"/>
      <c r="I116" s="23"/>
      <c r="J116" s="23"/>
      <c r="K116" s="23"/>
    </row>
    <row r="117" spans="1:11" s="2" customFormat="1" ht="10.5">
      <c r="A117" s="22"/>
      <c r="B117" s="22"/>
      <c r="C117" s="23"/>
      <c r="D117" s="23"/>
      <c r="E117" s="23"/>
      <c r="F117" s="23"/>
      <c r="G117" s="23"/>
      <c r="H117" s="23"/>
      <c r="I117" s="23"/>
      <c r="J117" s="23"/>
      <c r="K117" s="23"/>
    </row>
    <row r="118" spans="1:11" s="2" customFormat="1" ht="10.5">
      <c r="A118" s="22"/>
      <c r="B118" s="22"/>
      <c r="C118" s="23"/>
      <c r="D118" s="23"/>
      <c r="E118" s="23"/>
      <c r="F118" s="23"/>
      <c r="G118" s="23"/>
      <c r="H118" s="23"/>
      <c r="I118" s="23"/>
      <c r="J118" s="23"/>
      <c r="K118" s="23"/>
    </row>
    <row r="119" spans="1:11" s="2" customFormat="1" ht="10.5">
      <c r="A119" s="22"/>
      <c r="B119" s="22"/>
      <c r="C119" s="23"/>
      <c r="D119" s="23"/>
      <c r="E119" s="23"/>
      <c r="F119" s="23"/>
      <c r="G119" s="23"/>
      <c r="H119" s="23"/>
      <c r="I119" s="23"/>
      <c r="J119" s="23"/>
      <c r="K119" s="23"/>
    </row>
    <row r="120" spans="1:11" s="2" customFormat="1" ht="10.5">
      <c r="A120" s="22"/>
      <c r="B120" s="22"/>
      <c r="C120" s="23"/>
      <c r="D120" s="23"/>
      <c r="E120" s="23"/>
      <c r="F120" s="23"/>
      <c r="G120" s="23"/>
      <c r="H120" s="23"/>
      <c r="I120" s="23"/>
      <c r="J120" s="23"/>
      <c r="K120" s="23"/>
    </row>
    <row r="121" spans="1:11" s="2" customFormat="1" ht="10.5">
      <c r="A121" s="22"/>
      <c r="B121" s="22"/>
      <c r="C121" s="23"/>
      <c r="D121" s="23"/>
      <c r="E121" s="23"/>
      <c r="F121" s="23"/>
      <c r="G121" s="23"/>
      <c r="H121" s="23"/>
      <c r="I121" s="23"/>
      <c r="J121" s="23"/>
      <c r="K121" s="23"/>
    </row>
    <row r="122" spans="1:11" s="2" customFormat="1" ht="10.5">
      <c r="A122" s="22"/>
      <c r="B122" s="22"/>
      <c r="C122" s="23"/>
      <c r="D122" s="23"/>
      <c r="E122" s="23"/>
      <c r="F122" s="23"/>
      <c r="G122" s="23"/>
      <c r="H122" s="23"/>
      <c r="I122" s="23"/>
      <c r="J122" s="23"/>
      <c r="K122" s="23"/>
    </row>
    <row r="123" spans="1:11" s="2" customFormat="1" ht="10.5">
      <c r="A123" s="22"/>
      <c r="B123" s="22"/>
      <c r="C123" s="23"/>
      <c r="D123" s="23"/>
      <c r="E123" s="23"/>
      <c r="F123" s="23"/>
      <c r="G123" s="23"/>
      <c r="H123" s="23"/>
      <c r="I123" s="23"/>
      <c r="J123" s="23"/>
      <c r="K123" s="23"/>
    </row>
    <row r="124" spans="1:11" s="2" customFormat="1" ht="10.5">
      <c r="A124" s="22"/>
      <c r="B124" s="22"/>
      <c r="C124" s="23"/>
      <c r="D124" s="23"/>
      <c r="E124" s="23"/>
      <c r="F124" s="23"/>
      <c r="G124" s="23"/>
      <c r="H124" s="23"/>
      <c r="I124" s="23"/>
      <c r="J124" s="23"/>
      <c r="K124" s="23"/>
    </row>
    <row r="125" spans="1:11" s="2" customFormat="1" ht="10.5">
      <c r="A125" s="22"/>
      <c r="B125" s="22"/>
      <c r="C125" s="23"/>
      <c r="D125" s="23"/>
      <c r="E125" s="23"/>
      <c r="F125" s="23"/>
      <c r="G125" s="23"/>
      <c r="H125" s="23"/>
      <c r="I125" s="23"/>
      <c r="J125" s="23"/>
      <c r="K125" s="23"/>
    </row>
    <row r="126" spans="1:11" s="2" customFormat="1" ht="10.5">
      <c r="A126" s="22"/>
      <c r="B126" s="22"/>
      <c r="C126" s="23"/>
      <c r="D126" s="23"/>
      <c r="E126" s="23"/>
      <c r="F126" s="23"/>
      <c r="G126" s="23"/>
      <c r="H126" s="23"/>
      <c r="I126" s="23"/>
      <c r="J126" s="23"/>
      <c r="K126" s="23"/>
    </row>
    <row r="127" spans="1:11" s="2" customFormat="1" ht="10.5">
      <c r="A127" s="22"/>
      <c r="B127" s="22"/>
      <c r="C127" s="23"/>
      <c r="D127" s="23"/>
      <c r="E127" s="23"/>
      <c r="F127" s="23"/>
      <c r="G127" s="23"/>
      <c r="H127" s="23"/>
      <c r="I127" s="23"/>
      <c r="J127" s="23"/>
      <c r="K127" s="23"/>
    </row>
    <row r="128" spans="1:11" s="2" customFormat="1" ht="10.5">
      <c r="A128" s="22"/>
      <c r="B128" s="22"/>
      <c r="C128" s="23"/>
      <c r="D128" s="23"/>
      <c r="E128" s="23"/>
      <c r="F128" s="23"/>
      <c r="G128" s="23"/>
      <c r="H128" s="23"/>
      <c r="I128" s="23"/>
      <c r="J128" s="23"/>
      <c r="K128" s="23"/>
    </row>
    <row r="129" spans="1:11" s="2" customFormat="1" ht="10.5">
      <c r="A129" s="22"/>
      <c r="B129" s="22"/>
      <c r="C129" s="23"/>
      <c r="D129" s="23"/>
      <c r="E129" s="23"/>
      <c r="F129" s="23"/>
      <c r="G129" s="23"/>
      <c r="H129" s="23"/>
      <c r="I129" s="23"/>
      <c r="J129" s="23"/>
      <c r="K129" s="23"/>
    </row>
    <row r="130" spans="1:11" s="2" customFormat="1" ht="10.5">
      <c r="A130" s="22"/>
      <c r="B130" s="22"/>
      <c r="C130" s="23"/>
      <c r="D130" s="23"/>
      <c r="E130" s="23"/>
      <c r="F130" s="23"/>
      <c r="G130" s="23"/>
      <c r="H130" s="23"/>
      <c r="I130" s="23"/>
      <c r="J130" s="23"/>
      <c r="K130" s="23"/>
    </row>
    <row r="131" spans="1:11" s="2" customFormat="1" ht="10.5">
      <c r="A131" s="22"/>
      <c r="B131" s="22"/>
      <c r="C131" s="23"/>
      <c r="D131" s="23"/>
      <c r="E131" s="23"/>
      <c r="F131" s="23"/>
      <c r="G131" s="23"/>
      <c r="H131" s="23"/>
      <c r="I131" s="23"/>
      <c r="J131" s="23"/>
      <c r="K131" s="23"/>
    </row>
    <row r="132" spans="1:11" s="2" customFormat="1" ht="10.5">
      <c r="A132" s="22"/>
      <c r="B132" s="22"/>
      <c r="C132" s="23"/>
      <c r="D132" s="23"/>
      <c r="E132" s="23"/>
      <c r="F132" s="23"/>
      <c r="G132" s="23"/>
      <c r="H132" s="23"/>
      <c r="I132" s="23"/>
      <c r="J132" s="23"/>
      <c r="K132" s="23"/>
    </row>
    <row r="133" spans="1:11" s="2" customFormat="1" ht="10.5">
      <c r="A133" s="22"/>
      <c r="B133" s="22"/>
      <c r="C133" s="23"/>
      <c r="D133" s="23"/>
      <c r="E133" s="23"/>
      <c r="F133" s="23"/>
      <c r="G133" s="23"/>
      <c r="H133" s="23"/>
      <c r="I133" s="23"/>
      <c r="J133" s="23"/>
      <c r="K133" s="23"/>
    </row>
    <row r="134" spans="1:11" s="2" customFormat="1" ht="10.5">
      <c r="A134" s="22"/>
      <c r="B134" s="22"/>
      <c r="C134" s="23"/>
      <c r="D134" s="23"/>
      <c r="E134" s="23"/>
      <c r="F134" s="23"/>
      <c r="G134" s="23"/>
      <c r="H134" s="23"/>
      <c r="I134" s="23"/>
      <c r="J134" s="23"/>
      <c r="K134" s="23"/>
    </row>
    <row r="135" spans="1:11" s="2" customFormat="1" ht="10.5">
      <c r="A135" s="22"/>
      <c r="B135" s="22"/>
      <c r="C135" s="23"/>
      <c r="D135" s="23"/>
      <c r="E135" s="23"/>
      <c r="F135" s="23"/>
      <c r="G135" s="23"/>
      <c r="H135" s="23"/>
      <c r="I135" s="23"/>
      <c r="J135" s="23"/>
      <c r="K135" s="23"/>
    </row>
    <row r="136" spans="1:11" s="2" customFormat="1" ht="10.5">
      <c r="A136" s="22"/>
      <c r="B136" s="22"/>
      <c r="C136" s="23"/>
      <c r="D136" s="23"/>
      <c r="E136" s="23"/>
      <c r="F136" s="23"/>
      <c r="G136" s="23"/>
      <c r="H136" s="23"/>
      <c r="I136" s="23"/>
      <c r="J136" s="23"/>
      <c r="K136" s="23"/>
    </row>
    <row r="137" spans="1:11" s="2" customFormat="1" ht="10.5">
      <c r="A137" s="22"/>
      <c r="B137" s="22"/>
      <c r="C137" s="23"/>
      <c r="D137" s="23"/>
      <c r="E137" s="23"/>
      <c r="F137" s="23"/>
      <c r="G137" s="23"/>
      <c r="H137" s="23"/>
      <c r="I137" s="23"/>
      <c r="J137" s="23"/>
      <c r="K137" s="23"/>
    </row>
    <row r="138" spans="1:11" s="2" customFormat="1" ht="10.5">
      <c r="A138" s="22"/>
      <c r="B138" s="22"/>
      <c r="C138" s="23"/>
      <c r="D138" s="23"/>
      <c r="E138" s="23"/>
      <c r="F138" s="23"/>
      <c r="G138" s="23"/>
      <c r="H138" s="23"/>
      <c r="I138" s="23"/>
      <c r="J138" s="23"/>
      <c r="K138" s="23"/>
    </row>
    <row r="139" spans="1:11" s="2" customFormat="1" ht="10.5">
      <c r="A139" s="22"/>
      <c r="B139" s="22"/>
      <c r="C139" s="23"/>
      <c r="D139" s="23"/>
      <c r="E139" s="23"/>
      <c r="F139" s="23"/>
      <c r="G139" s="23"/>
      <c r="H139" s="23"/>
      <c r="I139" s="23"/>
      <c r="J139" s="23"/>
      <c r="K139" s="23"/>
    </row>
    <row r="140" spans="1:11" s="2" customFormat="1" ht="10.5">
      <c r="A140" s="22"/>
      <c r="B140" s="22"/>
      <c r="C140" s="23"/>
      <c r="D140" s="23"/>
      <c r="E140" s="23"/>
      <c r="F140" s="23"/>
      <c r="G140" s="23"/>
      <c r="H140" s="23"/>
      <c r="I140" s="23"/>
      <c r="J140" s="23"/>
      <c r="K140" s="23"/>
    </row>
    <row r="141" spans="1:11" s="2" customFormat="1" ht="10.5">
      <c r="A141" s="22"/>
      <c r="B141" s="22"/>
      <c r="C141" s="23"/>
      <c r="D141" s="23"/>
      <c r="E141" s="23"/>
      <c r="F141" s="23"/>
      <c r="G141" s="23"/>
      <c r="H141" s="23"/>
      <c r="I141" s="23"/>
      <c r="J141" s="23"/>
      <c r="K141" s="23"/>
    </row>
    <row r="142" spans="1:11" s="2" customFormat="1" ht="10.5">
      <c r="A142" s="22"/>
      <c r="B142" s="22"/>
      <c r="C142" s="23"/>
      <c r="D142" s="23"/>
      <c r="E142" s="23"/>
      <c r="F142" s="23"/>
      <c r="G142" s="23"/>
      <c r="H142" s="23"/>
      <c r="I142" s="23"/>
      <c r="J142" s="23"/>
      <c r="K142" s="23"/>
    </row>
    <row r="143" spans="1:11" s="2" customFormat="1" ht="10.5">
      <c r="A143" s="22"/>
      <c r="B143" s="22"/>
      <c r="C143" s="23"/>
      <c r="D143" s="23"/>
      <c r="E143" s="23"/>
      <c r="F143" s="23"/>
      <c r="G143" s="23"/>
      <c r="H143" s="23"/>
      <c r="I143" s="23"/>
      <c r="J143" s="23"/>
      <c r="K143" s="23"/>
    </row>
    <row r="144" spans="1:11" s="2" customFormat="1" ht="10.5">
      <c r="A144" s="22"/>
      <c r="B144" s="22"/>
      <c r="C144" s="23"/>
      <c r="D144" s="23"/>
      <c r="E144" s="23"/>
      <c r="F144" s="23"/>
      <c r="G144" s="23"/>
      <c r="H144" s="23"/>
      <c r="I144" s="23"/>
      <c r="J144" s="23"/>
      <c r="K144" s="23"/>
    </row>
    <row r="145" spans="1:11" s="2" customFormat="1" ht="10.5">
      <c r="A145" s="22"/>
      <c r="B145" s="22"/>
      <c r="C145" s="23"/>
      <c r="D145" s="23"/>
      <c r="E145" s="23"/>
      <c r="F145" s="23"/>
      <c r="G145" s="23"/>
      <c r="H145" s="23"/>
      <c r="I145" s="23"/>
      <c r="J145" s="23"/>
      <c r="K145" s="23"/>
    </row>
    <row r="146" spans="1:11" s="2" customFormat="1" ht="10.5">
      <c r="A146" s="22"/>
      <c r="B146" s="22"/>
      <c r="C146" s="23"/>
      <c r="D146" s="23"/>
      <c r="E146" s="23"/>
      <c r="F146" s="23"/>
      <c r="G146" s="23"/>
      <c r="H146" s="23"/>
      <c r="I146" s="23"/>
      <c r="J146" s="23"/>
      <c r="K146" s="23"/>
    </row>
    <row r="147" spans="1:11" s="2" customFormat="1" ht="10.5">
      <c r="A147" s="22"/>
      <c r="B147" s="22"/>
      <c r="C147" s="23"/>
      <c r="D147" s="23"/>
      <c r="E147" s="23"/>
      <c r="F147" s="23"/>
      <c r="G147" s="23"/>
      <c r="H147" s="23"/>
      <c r="I147" s="23"/>
      <c r="J147" s="23"/>
      <c r="K147" s="23"/>
    </row>
    <row r="148" spans="1:11" s="2" customFormat="1" ht="10.5">
      <c r="A148" s="22"/>
      <c r="B148" s="22"/>
      <c r="C148" s="23"/>
      <c r="D148" s="23"/>
      <c r="E148" s="23"/>
      <c r="F148" s="23"/>
      <c r="G148" s="23"/>
      <c r="H148" s="23"/>
      <c r="I148" s="23"/>
      <c r="J148" s="23"/>
      <c r="K148" s="23"/>
    </row>
    <row r="149" spans="1:11" s="2" customFormat="1" ht="10.5">
      <c r="A149" s="22"/>
      <c r="B149" s="22"/>
      <c r="C149" s="23"/>
      <c r="D149" s="23"/>
      <c r="E149" s="23"/>
      <c r="F149" s="23"/>
      <c r="G149" s="23"/>
      <c r="H149" s="23"/>
      <c r="I149" s="23"/>
      <c r="J149" s="23"/>
      <c r="K149" s="23"/>
    </row>
    <row r="150" spans="1:11" s="2" customFormat="1" ht="10.5">
      <c r="A150" s="22"/>
      <c r="B150" s="22"/>
      <c r="C150" s="23"/>
      <c r="D150" s="23"/>
      <c r="E150" s="23"/>
      <c r="F150" s="23"/>
      <c r="G150" s="23"/>
      <c r="H150" s="23"/>
      <c r="I150" s="23"/>
      <c r="J150" s="23"/>
      <c r="K150" s="23"/>
    </row>
    <row r="151" spans="1:11" s="2" customFormat="1" ht="10.5">
      <c r="A151" s="22"/>
      <c r="B151" s="22"/>
      <c r="C151" s="23"/>
      <c r="D151" s="23"/>
      <c r="E151" s="23"/>
      <c r="F151" s="23"/>
      <c r="G151" s="23"/>
      <c r="H151" s="23"/>
      <c r="I151" s="23"/>
      <c r="J151" s="23"/>
      <c r="K151" s="23"/>
    </row>
    <row r="152" spans="1:11" s="2" customFormat="1" ht="10.5">
      <c r="A152" s="22"/>
      <c r="B152" s="22"/>
      <c r="C152" s="23"/>
      <c r="D152" s="23"/>
      <c r="E152" s="23"/>
      <c r="F152" s="23"/>
      <c r="G152" s="23"/>
      <c r="H152" s="23"/>
      <c r="I152" s="23"/>
      <c r="J152" s="23"/>
      <c r="K152" s="23"/>
    </row>
    <row r="153" spans="1:11" s="2" customFormat="1" ht="10.5">
      <c r="A153" s="22"/>
      <c r="B153" s="22"/>
      <c r="C153" s="23"/>
      <c r="D153" s="23"/>
      <c r="E153" s="23"/>
      <c r="F153" s="23"/>
      <c r="G153" s="23"/>
      <c r="H153" s="23"/>
      <c r="I153" s="23"/>
      <c r="J153" s="23"/>
      <c r="K153" s="23"/>
    </row>
    <row r="154" spans="1:11" s="2" customFormat="1" ht="10.5">
      <c r="A154" s="22"/>
      <c r="B154" s="22"/>
      <c r="C154" s="23"/>
      <c r="D154" s="23"/>
      <c r="E154" s="23"/>
      <c r="F154" s="23"/>
      <c r="G154" s="23"/>
      <c r="H154" s="23"/>
      <c r="I154" s="23"/>
      <c r="J154" s="23"/>
      <c r="K154" s="23"/>
    </row>
    <row r="155" spans="1:11" s="2" customFormat="1" ht="10.5">
      <c r="A155" s="22"/>
      <c r="B155" s="22"/>
      <c r="C155" s="23"/>
      <c r="D155" s="23"/>
      <c r="E155" s="23"/>
      <c r="F155" s="23"/>
      <c r="G155" s="23"/>
      <c r="H155" s="23"/>
      <c r="I155" s="23"/>
      <c r="J155" s="23"/>
      <c r="K155" s="23"/>
    </row>
    <row r="156" spans="1:11" s="2" customFormat="1" ht="10.5">
      <c r="A156" s="22"/>
      <c r="B156" s="22"/>
      <c r="C156" s="23"/>
      <c r="D156" s="23"/>
      <c r="E156" s="23"/>
      <c r="F156" s="23"/>
      <c r="G156" s="23"/>
      <c r="H156" s="23"/>
      <c r="I156" s="23"/>
      <c r="J156" s="23"/>
      <c r="K156" s="23"/>
    </row>
    <row r="157" spans="1:11" s="2" customFormat="1" ht="10.5">
      <c r="A157" s="22"/>
      <c r="B157" s="22"/>
      <c r="C157" s="23"/>
      <c r="D157" s="23"/>
      <c r="E157" s="23"/>
      <c r="F157" s="23"/>
      <c r="G157" s="23"/>
      <c r="H157" s="23"/>
      <c r="I157" s="23"/>
      <c r="J157" s="23"/>
      <c r="K157" s="23"/>
    </row>
    <row r="158" spans="1:11" s="2" customFormat="1" ht="10.5">
      <c r="A158" s="22"/>
      <c r="B158" s="22"/>
      <c r="C158" s="23"/>
      <c r="D158" s="23"/>
      <c r="E158" s="23"/>
      <c r="F158" s="23"/>
      <c r="G158" s="23"/>
      <c r="H158" s="23"/>
      <c r="I158" s="23"/>
      <c r="J158" s="23"/>
      <c r="K158" s="23"/>
    </row>
    <row r="159" spans="1:11" s="2" customFormat="1" ht="10.5">
      <c r="A159" s="22"/>
      <c r="B159" s="22"/>
      <c r="C159" s="23"/>
      <c r="D159" s="23"/>
      <c r="E159" s="23"/>
      <c r="F159" s="23"/>
      <c r="G159" s="23"/>
      <c r="H159" s="23"/>
      <c r="I159" s="23"/>
      <c r="J159" s="23"/>
      <c r="K159" s="23"/>
    </row>
    <row r="160" spans="1:11" s="2" customFormat="1" ht="10.5">
      <c r="A160" s="22"/>
      <c r="B160" s="22"/>
      <c r="C160" s="23"/>
      <c r="D160" s="23"/>
      <c r="E160" s="23"/>
      <c r="F160" s="23"/>
      <c r="G160" s="23"/>
      <c r="H160" s="23"/>
      <c r="I160" s="23"/>
      <c r="J160" s="23"/>
      <c r="K160" s="23"/>
    </row>
    <row r="161" spans="1:11" s="2" customFormat="1" ht="10.5">
      <c r="A161" s="22"/>
      <c r="B161" s="22"/>
      <c r="C161" s="23"/>
      <c r="D161" s="23"/>
      <c r="E161" s="23"/>
      <c r="F161" s="23"/>
      <c r="G161" s="23"/>
      <c r="H161" s="23"/>
      <c r="I161" s="23"/>
      <c r="J161" s="23"/>
      <c r="K161" s="23"/>
    </row>
    <row r="162" spans="1:11" s="2" customFormat="1" ht="10.5">
      <c r="A162" s="22"/>
      <c r="B162" s="22"/>
      <c r="C162" s="23"/>
      <c r="D162" s="23"/>
      <c r="E162" s="23"/>
      <c r="F162" s="23"/>
      <c r="G162" s="23"/>
      <c r="H162" s="23"/>
      <c r="I162" s="23"/>
      <c r="J162" s="23"/>
      <c r="K162" s="23"/>
    </row>
    <row r="163" spans="1:11" s="2" customFormat="1" ht="10.5">
      <c r="A163" s="22"/>
      <c r="B163" s="22"/>
      <c r="C163" s="23"/>
      <c r="D163" s="23"/>
      <c r="E163" s="23"/>
      <c r="F163" s="23"/>
      <c r="G163" s="23"/>
      <c r="H163" s="23"/>
      <c r="I163" s="23"/>
      <c r="J163" s="23"/>
      <c r="K163" s="23"/>
    </row>
    <row r="164" spans="1:11" s="2" customFormat="1" ht="10.5">
      <c r="A164" s="22"/>
      <c r="B164" s="22"/>
      <c r="C164" s="23"/>
      <c r="D164" s="23"/>
      <c r="E164" s="23"/>
      <c r="F164" s="23"/>
      <c r="G164" s="23"/>
      <c r="H164" s="23"/>
      <c r="I164" s="23"/>
      <c r="J164" s="23"/>
      <c r="K164" s="23"/>
    </row>
    <row r="165" spans="1:11" s="2" customFormat="1" ht="10.5">
      <c r="A165" s="22"/>
      <c r="B165" s="22"/>
      <c r="C165" s="23"/>
      <c r="D165" s="23"/>
      <c r="E165" s="23"/>
      <c r="F165" s="23"/>
      <c r="G165" s="23"/>
      <c r="H165" s="23"/>
      <c r="I165" s="23"/>
      <c r="J165" s="23"/>
      <c r="K165" s="23"/>
    </row>
    <row r="166" spans="1:11" s="2" customFormat="1" ht="10.5">
      <c r="A166" s="22"/>
      <c r="B166" s="22"/>
      <c r="C166" s="23"/>
      <c r="D166" s="23"/>
      <c r="E166" s="23"/>
      <c r="F166" s="23"/>
      <c r="G166" s="23"/>
      <c r="H166" s="23"/>
      <c r="I166" s="23"/>
      <c r="J166" s="23"/>
      <c r="K166" s="23"/>
    </row>
    <row r="167" spans="1:11" s="2" customFormat="1" ht="10.5">
      <c r="A167" s="22"/>
      <c r="B167" s="22"/>
      <c r="C167" s="23"/>
      <c r="D167" s="23"/>
      <c r="E167" s="23"/>
      <c r="F167" s="23"/>
      <c r="G167" s="23"/>
      <c r="H167" s="23"/>
      <c r="I167" s="23"/>
      <c r="J167" s="23"/>
      <c r="K167" s="23"/>
    </row>
    <row r="168" spans="1:11" s="2" customFormat="1" ht="10.5">
      <c r="A168" s="22"/>
      <c r="B168" s="22"/>
      <c r="C168" s="23"/>
      <c r="D168" s="23"/>
      <c r="E168" s="23"/>
      <c r="F168" s="23"/>
      <c r="G168" s="23"/>
      <c r="H168" s="23"/>
      <c r="I168" s="23"/>
      <c r="J168" s="23"/>
      <c r="K168" s="23"/>
    </row>
    <row r="169" spans="1:11" s="2" customFormat="1" ht="10.5">
      <c r="A169" s="22"/>
      <c r="B169" s="22"/>
      <c r="C169" s="23"/>
      <c r="D169" s="23"/>
      <c r="E169" s="23"/>
      <c r="F169" s="23"/>
      <c r="G169" s="23"/>
      <c r="H169" s="23"/>
      <c r="I169" s="23"/>
      <c r="J169" s="23"/>
      <c r="K169" s="23"/>
    </row>
    <row r="170" spans="1:11" s="2" customFormat="1" ht="10.5">
      <c r="A170" s="22"/>
      <c r="B170" s="22"/>
      <c r="C170" s="23"/>
      <c r="D170" s="23"/>
      <c r="E170" s="23"/>
      <c r="F170" s="23"/>
      <c r="G170" s="23"/>
      <c r="H170" s="23"/>
      <c r="I170" s="23"/>
      <c r="J170" s="23"/>
      <c r="K170" s="23"/>
    </row>
    <row r="171" spans="1:11" s="2" customFormat="1" ht="10.5">
      <c r="A171" s="22"/>
      <c r="B171" s="22"/>
      <c r="C171" s="23"/>
      <c r="D171" s="23"/>
      <c r="E171" s="23"/>
      <c r="F171" s="23"/>
      <c r="G171" s="23"/>
      <c r="H171" s="23"/>
      <c r="I171" s="23"/>
      <c r="J171" s="23"/>
      <c r="K171" s="23"/>
    </row>
    <row r="172" spans="1:11" s="2" customFormat="1" ht="10.5">
      <c r="A172" s="22"/>
      <c r="B172" s="22"/>
      <c r="C172" s="23"/>
      <c r="D172" s="23"/>
      <c r="E172" s="23"/>
      <c r="F172" s="23"/>
      <c r="G172" s="23"/>
      <c r="H172" s="23"/>
      <c r="I172" s="23"/>
      <c r="J172" s="23"/>
      <c r="K172" s="23"/>
    </row>
    <row r="173" spans="1:11" s="2" customFormat="1" ht="10.5">
      <c r="A173" s="22"/>
      <c r="B173" s="22"/>
      <c r="C173" s="23"/>
      <c r="D173" s="23"/>
      <c r="E173" s="23"/>
      <c r="F173" s="23"/>
      <c r="G173" s="23"/>
      <c r="H173" s="23"/>
      <c r="I173" s="23"/>
      <c r="J173" s="23"/>
      <c r="K173" s="23"/>
    </row>
    <row r="174" spans="1:11" s="2" customFormat="1" ht="10.5">
      <c r="A174" s="22"/>
      <c r="B174" s="22"/>
      <c r="C174" s="23"/>
      <c r="D174" s="23"/>
      <c r="E174" s="23"/>
      <c r="F174" s="23"/>
      <c r="G174" s="23"/>
      <c r="H174" s="23"/>
      <c r="I174" s="23"/>
      <c r="J174" s="23"/>
      <c r="K174" s="23"/>
    </row>
    <row r="175" spans="1:11" s="2" customFormat="1" ht="10.5">
      <c r="A175" s="22"/>
      <c r="B175" s="22"/>
      <c r="C175" s="23"/>
      <c r="D175" s="23"/>
      <c r="E175" s="23"/>
      <c r="F175" s="23"/>
      <c r="G175" s="23"/>
      <c r="H175" s="23"/>
      <c r="I175" s="23"/>
      <c r="J175" s="23"/>
      <c r="K175" s="23"/>
    </row>
    <row r="176" spans="1:11" s="2" customFormat="1" ht="10.5">
      <c r="A176" s="22"/>
      <c r="B176" s="22"/>
      <c r="C176" s="23"/>
      <c r="D176" s="23"/>
      <c r="E176" s="23"/>
      <c r="F176" s="23"/>
      <c r="G176" s="23"/>
      <c r="H176" s="23"/>
      <c r="I176" s="23"/>
      <c r="J176" s="23"/>
      <c r="K176" s="23"/>
    </row>
    <row r="177" spans="1:11" s="2" customFormat="1" ht="10.5">
      <c r="A177" s="22"/>
      <c r="B177" s="22"/>
      <c r="C177" s="23"/>
      <c r="D177" s="23"/>
      <c r="E177" s="23"/>
      <c r="F177" s="23"/>
      <c r="G177" s="23"/>
      <c r="H177" s="23"/>
      <c r="I177" s="23"/>
      <c r="J177" s="23"/>
      <c r="K177" s="23"/>
    </row>
    <row r="178" spans="1:11" s="2" customFormat="1" ht="10.5">
      <c r="A178" s="22"/>
      <c r="B178" s="22"/>
      <c r="C178" s="23"/>
      <c r="D178" s="23"/>
      <c r="E178" s="23"/>
      <c r="F178" s="23"/>
      <c r="G178" s="23"/>
      <c r="H178" s="23"/>
      <c r="I178" s="23"/>
      <c r="J178" s="23"/>
      <c r="K178" s="23"/>
    </row>
    <row r="179" spans="1:11" s="2" customFormat="1" ht="10.5">
      <c r="A179" s="22"/>
      <c r="B179" s="22"/>
      <c r="C179" s="23"/>
      <c r="D179" s="23"/>
      <c r="E179" s="23"/>
      <c r="F179" s="23"/>
      <c r="G179" s="23"/>
      <c r="H179" s="23"/>
      <c r="I179" s="23"/>
      <c r="J179" s="23"/>
      <c r="K179" s="23"/>
    </row>
    <row r="180" spans="1:11" s="2" customFormat="1" ht="10.5">
      <c r="A180" s="22"/>
      <c r="B180" s="22"/>
      <c r="C180" s="23"/>
      <c r="D180" s="23"/>
      <c r="E180" s="23"/>
      <c r="F180" s="23"/>
      <c r="G180" s="23"/>
      <c r="H180" s="23"/>
      <c r="I180" s="23"/>
      <c r="J180" s="23"/>
      <c r="K180" s="23"/>
    </row>
    <row r="181" spans="1:11" s="2" customFormat="1" ht="10.5">
      <c r="A181" s="22"/>
      <c r="B181" s="22"/>
      <c r="C181" s="23"/>
      <c r="D181" s="23"/>
      <c r="E181" s="23"/>
      <c r="F181" s="23"/>
      <c r="G181" s="23"/>
      <c r="H181" s="23"/>
      <c r="I181" s="23"/>
      <c r="J181" s="23"/>
      <c r="K181" s="23"/>
    </row>
    <row r="182" spans="1:11" s="2" customFormat="1" ht="10.5">
      <c r="A182" s="22"/>
      <c r="B182" s="22"/>
      <c r="C182" s="23"/>
      <c r="D182" s="23"/>
      <c r="E182" s="23"/>
      <c r="F182" s="23"/>
      <c r="G182" s="23"/>
      <c r="H182" s="23"/>
      <c r="I182" s="23"/>
      <c r="J182" s="23"/>
      <c r="K182" s="23"/>
    </row>
    <row r="183" spans="1:11" s="2" customFormat="1" ht="10.5">
      <c r="A183" s="22"/>
      <c r="B183" s="22"/>
      <c r="C183" s="23"/>
      <c r="D183" s="23"/>
      <c r="E183" s="23"/>
      <c r="F183" s="23"/>
      <c r="G183" s="23"/>
      <c r="H183" s="23"/>
      <c r="I183" s="23"/>
      <c r="J183" s="23"/>
      <c r="K183" s="23"/>
    </row>
    <row r="184" spans="1:11" s="2" customFormat="1" ht="10.5">
      <c r="A184" s="22"/>
      <c r="B184" s="22"/>
      <c r="C184" s="23"/>
      <c r="D184" s="23"/>
      <c r="E184" s="23"/>
      <c r="F184" s="23"/>
      <c r="G184" s="23"/>
      <c r="H184" s="23"/>
      <c r="I184" s="23"/>
      <c r="J184" s="23"/>
      <c r="K184" s="23"/>
    </row>
    <row r="185" spans="1:11" s="2" customFormat="1" ht="10.5">
      <c r="A185" s="22"/>
      <c r="B185" s="22"/>
      <c r="C185" s="23"/>
      <c r="D185" s="23"/>
      <c r="E185" s="23"/>
      <c r="F185" s="23"/>
      <c r="G185" s="23"/>
      <c r="H185" s="23"/>
      <c r="I185" s="23"/>
      <c r="J185" s="23"/>
      <c r="K185" s="23"/>
    </row>
    <row r="186" spans="1:11" s="2" customFormat="1" ht="10.5">
      <c r="A186" s="22"/>
      <c r="B186" s="22"/>
      <c r="C186" s="23"/>
      <c r="D186" s="23"/>
      <c r="E186" s="23"/>
      <c r="F186" s="23"/>
      <c r="G186" s="23"/>
      <c r="H186" s="23"/>
      <c r="I186" s="23"/>
      <c r="J186" s="23"/>
      <c r="K186" s="23"/>
    </row>
    <row r="187" spans="1:11" s="2" customFormat="1" ht="10.5">
      <c r="A187" s="22"/>
      <c r="B187" s="22"/>
      <c r="C187" s="23"/>
      <c r="D187" s="23"/>
      <c r="E187" s="23"/>
      <c r="F187" s="23"/>
      <c r="G187" s="23"/>
      <c r="H187" s="23"/>
      <c r="I187" s="23"/>
      <c r="J187" s="23"/>
      <c r="K187" s="23"/>
    </row>
    <row r="188" spans="1:11" s="2" customFormat="1" ht="10.5">
      <c r="A188" s="22"/>
      <c r="B188" s="22"/>
      <c r="C188" s="23"/>
      <c r="D188" s="23"/>
      <c r="E188" s="23"/>
      <c r="F188" s="23"/>
      <c r="G188" s="23"/>
      <c r="H188" s="23"/>
      <c r="I188" s="23"/>
      <c r="J188" s="23"/>
      <c r="K188" s="23"/>
    </row>
    <row r="189" spans="1:11" s="2" customFormat="1" ht="10.5">
      <c r="A189" s="22"/>
      <c r="B189" s="22"/>
      <c r="C189" s="23"/>
      <c r="D189" s="23"/>
      <c r="E189" s="23"/>
      <c r="F189" s="23"/>
      <c r="G189" s="23"/>
      <c r="H189" s="23"/>
      <c r="I189" s="23"/>
      <c r="J189" s="23"/>
      <c r="K189" s="23"/>
    </row>
    <row r="190" spans="1:11" s="2" customFormat="1" ht="10.5">
      <c r="A190" s="22"/>
      <c r="B190" s="22"/>
      <c r="C190" s="23"/>
      <c r="D190" s="23"/>
      <c r="E190" s="23"/>
      <c r="F190" s="23"/>
      <c r="G190" s="23"/>
      <c r="H190" s="23"/>
      <c r="I190" s="23"/>
      <c r="J190" s="23"/>
      <c r="K190" s="23"/>
    </row>
    <row r="191" spans="1:11" s="2" customFormat="1" ht="10.5">
      <c r="A191" s="22"/>
      <c r="B191" s="22"/>
      <c r="C191" s="23"/>
      <c r="D191" s="23"/>
      <c r="E191" s="23"/>
      <c r="F191" s="23"/>
      <c r="G191" s="23"/>
      <c r="H191" s="23"/>
      <c r="I191" s="23"/>
      <c r="J191" s="23"/>
      <c r="K191" s="23"/>
    </row>
    <row r="192" spans="1:11" s="2" customFormat="1" ht="10.5">
      <c r="A192" s="22"/>
      <c r="B192" s="22"/>
      <c r="C192" s="23"/>
      <c r="D192" s="23"/>
      <c r="E192" s="23"/>
      <c r="F192" s="23"/>
      <c r="G192" s="23"/>
      <c r="H192" s="23"/>
      <c r="I192" s="23"/>
      <c r="J192" s="23"/>
      <c r="K192" s="23"/>
    </row>
    <row r="193" spans="1:11" s="2" customFormat="1" ht="10.5">
      <c r="A193" s="22"/>
      <c r="B193" s="22"/>
      <c r="C193" s="23"/>
      <c r="D193" s="23"/>
      <c r="E193" s="23"/>
      <c r="F193" s="23"/>
      <c r="G193" s="23"/>
      <c r="H193" s="23"/>
      <c r="I193" s="23"/>
      <c r="J193" s="23"/>
      <c r="K193" s="23"/>
    </row>
    <row r="194" spans="1:11" s="2" customFormat="1" ht="10.5">
      <c r="A194" s="22"/>
      <c r="B194" s="22"/>
      <c r="C194" s="23"/>
      <c r="D194" s="23"/>
      <c r="E194" s="23"/>
      <c r="F194" s="23"/>
      <c r="G194" s="23"/>
      <c r="H194" s="23"/>
      <c r="I194" s="23"/>
      <c r="J194" s="23"/>
      <c r="K194" s="23"/>
    </row>
    <row r="195" spans="1:11" s="2" customFormat="1" ht="10.5">
      <c r="A195" s="22"/>
      <c r="B195" s="22"/>
      <c r="C195" s="23"/>
      <c r="D195" s="23"/>
      <c r="E195" s="23"/>
      <c r="F195" s="23"/>
      <c r="G195" s="23"/>
      <c r="H195" s="23"/>
      <c r="I195" s="23"/>
      <c r="J195" s="23"/>
      <c r="K195" s="23"/>
    </row>
    <row r="196" spans="1:11" s="2" customFormat="1" ht="10.5">
      <c r="A196" s="22"/>
      <c r="B196" s="22"/>
      <c r="C196" s="23"/>
      <c r="D196" s="23"/>
      <c r="E196" s="23"/>
      <c r="F196" s="23"/>
      <c r="G196" s="23"/>
      <c r="H196" s="23"/>
      <c r="I196" s="23"/>
      <c r="J196" s="23"/>
      <c r="K196" s="23"/>
    </row>
    <row r="197" spans="1:11" s="2" customFormat="1" ht="10.5">
      <c r="A197" s="22"/>
      <c r="B197" s="22"/>
      <c r="C197" s="23"/>
      <c r="D197" s="23"/>
      <c r="E197" s="23"/>
      <c r="F197" s="23"/>
      <c r="G197" s="23"/>
      <c r="H197" s="23"/>
      <c r="I197" s="23"/>
      <c r="J197" s="23"/>
      <c r="K197" s="23"/>
    </row>
    <row r="198" spans="1:11" s="2" customFormat="1" ht="10.5">
      <c r="A198" s="22"/>
      <c r="B198" s="22"/>
      <c r="C198" s="23"/>
      <c r="D198" s="23"/>
      <c r="E198" s="23"/>
      <c r="F198" s="23"/>
      <c r="G198" s="23"/>
      <c r="H198" s="23"/>
      <c r="I198" s="23"/>
      <c r="J198" s="23"/>
      <c r="K198" s="23"/>
    </row>
    <row r="199" spans="1:11" s="2" customFormat="1" ht="10.5">
      <c r="A199" s="22"/>
      <c r="B199" s="22"/>
      <c r="C199" s="23"/>
      <c r="D199" s="23"/>
      <c r="E199" s="23"/>
      <c r="F199" s="23"/>
      <c r="G199" s="23"/>
      <c r="H199" s="23"/>
      <c r="I199" s="23"/>
      <c r="J199" s="23"/>
      <c r="K199" s="23"/>
    </row>
    <row r="200" spans="1:11" s="2" customFormat="1" ht="10.5">
      <c r="A200" s="22"/>
      <c r="B200" s="22"/>
      <c r="C200" s="23"/>
      <c r="D200" s="23"/>
      <c r="E200" s="23"/>
      <c r="F200" s="23"/>
      <c r="G200" s="23"/>
      <c r="H200" s="23"/>
      <c r="I200" s="23"/>
      <c r="J200" s="23"/>
      <c r="K200" s="23"/>
    </row>
    <row r="201" spans="1:11" s="2" customFormat="1" ht="10.5">
      <c r="A201" s="22"/>
      <c r="B201" s="22"/>
      <c r="C201" s="23"/>
      <c r="D201" s="23"/>
      <c r="E201" s="23"/>
      <c r="F201" s="23"/>
      <c r="G201" s="23"/>
      <c r="H201" s="23"/>
      <c r="I201" s="23"/>
      <c r="J201" s="23"/>
      <c r="K201" s="23"/>
    </row>
    <row r="202" spans="1:11" s="2" customFormat="1" ht="10.5">
      <c r="A202" s="22"/>
      <c r="B202" s="22"/>
      <c r="C202" s="23"/>
      <c r="D202" s="23"/>
      <c r="E202" s="23"/>
      <c r="F202" s="23"/>
      <c r="G202" s="23"/>
      <c r="H202" s="23"/>
      <c r="I202" s="23"/>
      <c r="J202" s="23"/>
      <c r="K202" s="23"/>
    </row>
    <row r="203" spans="1:11" s="2" customFormat="1" ht="10.5">
      <c r="A203" s="22"/>
      <c r="B203" s="22"/>
      <c r="C203" s="23"/>
      <c r="D203" s="23"/>
      <c r="E203" s="23"/>
      <c r="F203" s="23"/>
      <c r="G203" s="23"/>
      <c r="H203" s="23"/>
      <c r="I203" s="23"/>
      <c r="J203" s="23"/>
      <c r="K203" s="23"/>
    </row>
    <row r="204" spans="1:11" s="2" customFormat="1" ht="10.5">
      <c r="A204" s="22"/>
      <c r="B204" s="22"/>
      <c r="C204" s="23"/>
      <c r="D204" s="23"/>
      <c r="E204" s="23"/>
      <c r="F204" s="23"/>
      <c r="G204" s="23"/>
      <c r="H204" s="23"/>
      <c r="I204" s="23"/>
      <c r="J204" s="23"/>
      <c r="K204" s="23"/>
    </row>
    <row r="205" spans="1:11" s="2" customFormat="1" ht="10.5">
      <c r="A205" s="22"/>
      <c r="B205" s="22"/>
      <c r="C205" s="23"/>
      <c r="D205" s="23"/>
      <c r="E205" s="23"/>
      <c r="F205" s="23"/>
      <c r="G205" s="23"/>
      <c r="H205" s="23"/>
      <c r="I205" s="23"/>
      <c r="J205" s="23"/>
      <c r="K205" s="23"/>
    </row>
    <row r="206" spans="1:11" s="2" customFormat="1" ht="10.5">
      <c r="A206" s="22"/>
      <c r="B206" s="22"/>
      <c r="C206" s="23"/>
      <c r="D206" s="23"/>
      <c r="E206" s="23"/>
      <c r="F206" s="23"/>
      <c r="G206" s="23"/>
      <c r="H206" s="23"/>
      <c r="I206" s="23"/>
      <c r="J206" s="23"/>
      <c r="K206" s="23"/>
    </row>
    <row r="207" spans="1:11" s="2" customFormat="1" ht="10.5">
      <c r="A207" s="22"/>
      <c r="B207" s="22"/>
      <c r="C207" s="23"/>
      <c r="D207" s="23"/>
      <c r="E207" s="23"/>
      <c r="F207" s="23"/>
      <c r="G207" s="23"/>
      <c r="H207" s="23"/>
      <c r="I207" s="23"/>
      <c r="J207" s="23"/>
      <c r="K207" s="23"/>
    </row>
    <row r="208" spans="1:11" s="2" customFormat="1" ht="10.5">
      <c r="A208" s="22"/>
      <c r="B208" s="22"/>
      <c r="C208" s="23"/>
      <c r="D208" s="23"/>
      <c r="E208" s="23"/>
      <c r="F208" s="23"/>
      <c r="G208" s="23"/>
      <c r="H208" s="23"/>
      <c r="I208" s="23"/>
      <c r="J208" s="23"/>
      <c r="K208" s="23"/>
    </row>
    <row r="209" spans="1:11" s="2" customFormat="1" ht="10.5">
      <c r="A209" s="22"/>
      <c r="B209" s="22"/>
      <c r="C209" s="23"/>
      <c r="D209" s="23"/>
      <c r="E209" s="23"/>
      <c r="F209" s="23"/>
      <c r="G209" s="23"/>
      <c r="H209" s="23"/>
      <c r="I209" s="23"/>
      <c r="J209" s="23"/>
      <c r="K209" s="23"/>
    </row>
    <row r="210" spans="1:11" s="2" customFormat="1" ht="10.5">
      <c r="A210" s="22"/>
      <c r="B210" s="22"/>
      <c r="C210" s="23"/>
      <c r="D210" s="23"/>
      <c r="E210" s="23"/>
      <c r="F210" s="23"/>
      <c r="G210" s="23"/>
      <c r="H210" s="23"/>
      <c r="I210" s="23"/>
      <c r="J210" s="23"/>
      <c r="K210" s="23"/>
    </row>
    <row r="211" spans="1:11" s="2" customFormat="1" ht="10.5">
      <c r="A211" s="22"/>
      <c r="B211" s="22"/>
      <c r="C211" s="23"/>
      <c r="D211" s="23"/>
      <c r="E211" s="23"/>
      <c r="F211" s="23"/>
      <c r="G211" s="23"/>
      <c r="H211" s="23"/>
      <c r="I211" s="23"/>
      <c r="J211" s="23"/>
      <c r="K211" s="23"/>
    </row>
    <row r="212" spans="1:11" s="2" customFormat="1" ht="10.5">
      <c r="A212" s="22"/>
      <c r="B212" s="22"/>
      <c r="C212" s="23"/>
      <c r="D212" s="23"/>
      <c r="E212" s="23"/>
      <c r="F212" s="23"/>
      <c r="G212" s="23"/>
      <c r="H212" s="23"/>
      <c r="I212" s="23"/>
      <c r="J212" s="23"/>
      <c r="K212" s="23"/>
    </row>
    <row r="213" spans="1:11" s="2" customFormat="1" ht="10.5">
      <c r="A213" s="22"/>
      <c r="B213" s="22"/>
      <c r="C213" s="23"/>
      <c r="D213" s="23"/>
      <c r="E213" s="23"/>
      <c r="F213" s="23"/>
      <c r="G213" s="23"/>
      <c r="H213" s="23"/>
      <c r="I213" s="23"/>
      <c r="J213" s="23"/>
      <c r="K213" s="23"/>
    </row>
    <row r="214" spans="1:11" s="2" customFormat="1" ht="10.5">
      <c r="A214" s="22"/>
      <c r="B214" s="22"/>
      <c r="C214" s="23"/>
      <c r="D214" s="23"/>
      <c r="E214" s="23"/>
      <c r="F214" s="23"/>
      <c r="G214" s="23"/>
      <c r="H214" s="23"/>
      <c r="I214" s="23"/>
      <c r="J214" s="23"/>
      <c r="K214" s="23"/>
    </row>
    <row r="215" spans="1:11" s="2" customFormat="1" ht="10.5">
      <c r="A215" s="22"/>
      <c r="B215" s="22"/>
      <c r="C215" s="23"/>
      <c r="D215" s="23"/>
      <c r="E215" s="23"/>
      <c r="F215" s="23"/>
      <c r="G215" s="23"/>
      <c r="H215" s="23"/>
      <c r="I215" s="23"/>
      <c r="J215" s="23"/>
      <c r="K215" s="23"/>
    </row>
    <row r="216" spans="1:11" s="2" customFormat="1" ht="10.5">
      <c r="A216" s="22"/>
      <c r="B216" s="22"/>
      <c r="C216" s="23"/>
      <c r="D216" s="23"/>
      <c r="E216" s="23"/>
      <c r="F216" s="23"/>
      <c r="G216" s="23"/>
      <c r="H216" s="23"/>
      <c r="I216" s="23"/>
      <c r="J216" s="23"/>
      <c r="K216" s="23"/>
    </row>
    <row r="217" spans="1:11" s="2" customFormat="1" ht="10.5">
      <c r="A217" s="22"/>
      <c r="B217" s="22"/>
      <c r="C217" s="23"/>
      <c r="D217" s="23"/>
      <c r="E217" s="23"/>
      <c r="F217" s="23"/>
      <c r="G217" s="23"/>
      <c r="H217" s="23"/>
      <c r="I217" s="23"/>
      <c r="J217" s="23"/>
      <c r="K217" s="23"/>
    </row>
    <row r="218" spans="1:11" s="2" customFormat="1" ht="10.5">
      <c r="A218" s="22"/>
      <c r="B218" s="22"/>
      <c r="C218" s="23"/>
      <c r="D218" s="23"/>
      <c r="E218" s="23"/>
      <c r="F218" s="23"/>
      <c r="G218" s="23"/>
      <c r="H218" s="23"/>
      <c r="I218" s="23"/>
      <c r="J218" s="23"/>
      <c r="K218" s="23"/>
    </row>
    <row r="219" spans="1:11" s="2" customFormat="1" ht="10.5">
      <c r="A219" s="22"/>
      <c r="B219" s="22"/>
      <c r="C219" s="23"/>
      <c r="D219" s="23"/>
      <c r="E219" s="23"/>
      <c r="F219" s="23"/>
      <c r="G219" s="23"/>
      <c r="H219" s="23"/>
      <c r="I219" s="23"/>
      <c r="J219" s="23"/>
      <c r="K219" s="23"/>
    </row>
    <row r="220" spans="1:11" s="2" customFormat="1" ht="10.5">
      <c r="A220" s="22"/>
      <c r="B220" s="22"/>
      <c r="C220" s="23"/>
      <c r="D220" s="23"/>
      <c r="E220" s="23"/>
      <c r="F220" s="23"/>
      <c r="G220" s="23"/>
      <c r="H220" s="23"/>
      <c r="I220" s="23"/>
      <c r="J220" s="23"/>
      <c r="K220" s="23"/>
    </row>
    <row r="221" spans="1:11" s="2" customFormat="1" ht="10.5">
      <c r="A221" s="22"/>
      <c r="B221" s="22"/>
      <c r="C221" s="23"/>
      <c r="D221" s="23"/>
      <c r="E221" s="23"/>
      <c r="F221" s="23"/>
      <c r="G221" s="23"/>
      <c r="H221" s="23"/>
      <c r="I221" s="23"/>
      <c r="J221" s="23"/>
      <c r="K221" s="23"/>
    </row>
    <row r="222" spans="1:11" s="2" customFormat="1" ht="10.5">
      <c r="A222" s="22"/>
      <c r="B222" s="22"/>
      <c r="C222" s="23"/>
      <c r="D222" s="23"/>
      <c r="E222" s="23"/>
      <c r="F222" s="23"/>
      <c r="G222" s="23"/>
      <c r="H222" s="23"/>
      <c r="I222" s="23"/>
      <c r="J222" s="23"/>
      <c r="K222" s="23"/>
    </row>
    <row r="223" spans="1:11" s="2" customFormat="1" ht="10.5">
      <c r="A223" s="22"/>
      <c r="B223" s="22"/>
      <c r="C223" s="23"/>
      <c r="D223" s="23"/>
      <c r="E223" s="23"/>
      <c r="F223" s="23"/>
      <c r="G223" s="23"/>
      <c r="H223" s="23"/>
      <c r="I223" s="23"/>
      <c r="J223" s="23"/>
      <c r="K223" s="23"/>
    </row>
    <row r="224" spans="1:11" s="2" customFormat="1" ht="10.5">
      <c r="A224" s="22"/>
      <c r="B224" s="22"/>
      <c r="C224" s="23"/>
      <c r="D224" s="23"/>
      <c r="E224" s="23"/>
      <c r="F224" s="23"/>
      <c r="G224" s="23"/>
      <c r="H224" s="23"/>
      <c r="I224" s="23"/>
      <c r="J224" s="23"/>
      <c r="K224" s="23"/>
    </row>
    <row r="225" spans="1:11" s="2" customFormat="1" ht="10.5">
      <c r="A225" s="22"/>
      <c r="B225" s="22"/>
      <c r="C225" s="23"/>
      <c r="D225" s="23"/>
      <c r="E225" s="23"/>
      <c r="F225" s="23"/>
      <c r="G225" s="23"/>
      <c r="H225" s="23"/>
      <c r="I225" s="23"/>
      <c r="J225" s="23"/>
      <c r="K225" s="23"/>
    </row>
    <row r="226" spans="1:11" s="2" customFormat="1" ht="10.5">
      <c r="A226" s="22"/>
      <c r="B226" s="22"/>
      <c r="C226" s="23"/>
      <c r="D226" s="23"/>
      <c r="E226" s="23"/>
      <c r="F226" s="23"/>
      <c r="G226" s="23"/>
      <c r="H226" s="23"/>
      <c r="I226" s="23"/>
      <c r="J226" s="23"/>
      <c r="K226" s="23"/>
    </row>
    <row r="227" spans="1:11" s="2" customFormat="1" ht="10.5">
      <c r="A227" s="22"/>
      <c r="B227" s="22"/>
      <c r="C227" s="23"/>
      <c r="D227" s="23"/>
      <c r="E227" s="23"/>
      <c r="F227" s="23"/>
      <c r="G227" s="23"/>
      <c r="H227" s="23"/>
      <c r="I227" s="23"/>
      <c r="J227" s="23"/>
      <c r="K227" s="23"/>
    </row>
    <row r="228" spans="1:11" s="2" customFormat="1" ht="10.5">
      <c r="A228" s="22"/>
      <c r="B228" s="22"/>
      <c r="C228" s="23"/>
      <c r="D228" s="23"/>
      <c r="E228" s="23"/>
      <c r="F228" s="23"/>
      <c r="G228" s="23"/>
      <c r="H228" s="23"/>
      <c r="I228" s="23"/>
      <c r="J228" s="23"/>
      <c r="K228" s="23"/>
    </row>
    <row r="229" spans="1:11" s="2" customFormat="1" ht="10.5">
      <c r="A229" s="22"/>
      <c r="B229" s="22"/>
      <c r="C229" s="23"/>
      <c r="D229" s="23"/>
      <c r="E229" s="23"/>
      <c r="F229" s="23"/>
      <c r="G229" s="23"/>
      <c r="H229" s="23"/>
      <c r="I229" s="23"/>
      <c r="J229" s="23"/>
      <c r="K229" s="23"/>
    </row>
    <row r="230" spans="1:11" s="2" customFormat="1" ht="10.5">
      <c r="A230" s="22"/>
      <c r="B230" s="22"/>
      <c r="C230" s="23"/>
      <c r="D230" s="23"/>
      <c r="E230" s="23"/>
      <c r="F230" s="23"/>
      <c r="G230" s="23"/>
      <c r="H230" s="23"/>
      <c r="I230" s="23"/>
      <c r="J230" s="23"/>
      <c r="K230" s="23"/>
    </row>
    <row r="231" spans="1:11" s="2" customFormat="1" ht="10.5">
      <c r="A231" s="22"/>
      <c r="B231" s="22"/>
      <c r="C231" s="23"/>
      <c r="D231" s="23"/>
      <c r="E231" s="23"/>
      <c r="F231" s="23"/>
      <c r="G231" s="23"/>
      <c r="H231" s="23"/>
      <c r="I231" s="23"/>
      <c r="J231" s="23"/>
      <c r="K231" s="23"/>
    </row>
    <row r="232" spans="1:11" s="2" customFormat="1" ht="10.5">
      <c r="A232" s="22"/>
      <c r="B232" s="22"/>
      <c r="C232" s="23"/>
      <c r="D232" s="23"/>
      <c r="E232" s="23"/>
      <c r="F232" s="23"/>
      <c r="G232" s="23"/>
      <c r="H232" s="23"/>
      <c r="I232" s="23"/>
      <c r="J232" s="23"/>
      <c r="K232" s="23"/>
    </row>
    <row r="233" spans="1:11" s="2" customFormat="1" ht="10.5">
      <c r="A233" s="22"/>
      <c r="B233" s="22"/>
      <c r="C233" s="23"/>
      <c r="D233" s="23"/>
      <c r="E233" s="23"/>
      <c r="F233" s="23"/>
      <c r="G233" s="23"/>
      <c r="H233" s="23"/>
      <c r="I233" s="23"/>
      <c r="J233" s="23"/>
      <c r="K233" s="23"/>
    </row>
    <row r="234" spans="1:11" s="2" customFormat="1" ht="10.5">
      <c r="A234" s="22"/>
      <c r="B234" s="22"/>
      <c r="C234" s="23"/>
      <c r="D234" s="23"/>
      <c r="E234" s="23"/>
      <c r="F234" s="23"/>
      <c r="G234" s="23"/>
      <c r="H234" s="23"/>
      <c r="I234" s="23"/>
      <c r="J234" s="23"/>
      <c r="K234" s="23"/>
    </row>
    <row r="235" spans="1:11" s="2" customFormat="1" ht="10.5">
      <c r="A235" s="22"/>
      <c r="B235" s="22"/>
      <c r="C235" s="23"/>
      <c r="D235" s="23"/>
      <c r="E235" s="23"/>
      <c r="F235" s="23"/>
      <c r="G235" s="23"/>
      <c r="H235" s="23"/>
      <c r="I235" s="23"/>
      <c r="J235" s="23"/>
      <c r="K235" s="23"/>
    </row>
    <row r="236" spans="1:11" s="2" customFormat="1" ht="10.5">
      <c r="A236" s="22"/>
      <c r="B236" s="22"/>
      <c r="C236" s="23"/>
      <c r="D236" s="23"/>
      <c r="E236" s="23"/>
      <c r="F236" s="23"/>
      <c r="G236" s="23"/>
      <c r="H236" s="23"/>
      <c r="I236" s="23"/>
      <c r="J236" s="23"/>
      <c r="K236" s="23"/>
    </row>
    <row r="237" spans="1:11" s="2" customFormat="1" ht="10.5">
      <c r="A237" s="22"/>
      <c r="B237" s="22"/>
      <c r="C237" s="23"/>
      <c r="D237" s="23"/>
      <c r="E237" s="23"/>
      <c r="F237" s="23"/>
      <c r="G237" s="23"/>
      <c r="H237" s="23"/>
      <c r="I237" s="23"/>
      <c r="J237" s="23"/>
      <c r="K237" s="23"/>
    </row>
    <row r="238" spans="1:11" s="2" customFormat="1" ht="10.5">
      <c r="A238" s="22"/>
      <c r="B238" s="22"/>
      <c r="C238" s="23"/>
      <c r="D238" s="23"/>
      <c r="E238" s="23"/>
      <c r="F238" s="23"/>
      <c r="G238" s="23"/>
      <c r="H238" s="23"/>
      <c r="I238" s="23"/>
      <c r="J238" s="23"/>
      <c r="K238" s="23"/>
    </row>
    <row r="239" spans="1:11" s="2" customFormat="1" ht="10.5">
      <c r="A239" s="22"/>
      <c r="B239" s="22"/>
      <c r="C239" s="23"/>
      <c r="D239" s="23"/>
      <c r="E239" s="23"/>
      <c r="F239" s="23"/>
      <c r="G239" s="23"/>
      <c r="H239" s="23"/>
      <c r="I239" s="23"/>
      <c r="J239" s="23"/>
      <c r="K239" s="23"/>
    </row>
    <row r="240" spans="1:11" s="2" customFormat="1" ht="10.5">
      <c r="A240" s="22"/>
      <c r="B240" s="22"/>
      <c r="C240" s="23"/>
      <c r="D240" s="23"/>
      <c r="E240" s="23"/>
      <c r="F240" s="23"/>
      <c r="G240" s="23"/>
      <c r="H240" s="23"/>
      <c r="I240" s="23"/>
      <c r="J240" s="23"/>
      <c r="K240" s="23"/>
    </row>
    <row r="241" spans="1:11" s="2" customFormat="1" ht="10.5">
      <c r="A241" s="22"/>
      <c r="B241" s="22"/>
      <c r="C241" s="23"/>
      <c r="D241" s="23"/>
      <c r="E241" s="23"/>
      <c r="F241" s="23"/>
      <c r="G241" s="23"/>
      <c r="H241" s="23"/>
      <c r="I241" s="23"/>
      <c r="J241" s="23"/>
      <c r="K241" s="23"/>
    </row>
    <row r="242" spans="1:11" s="2" customFormat="1" ht="10.5">
      <c r="A242" s="22"/>
      <c r="B242" s="22"/>
      <c r="C242" s="23"/>
      <c r="D242" s="23"/>
      <c r="E242" s="23"/>
      <c r="F242" s="23"/>
      <c r="G242" s="23"/>
      <c r="H242" s="23"/>
      <c r="I242" s="23"/>
      <c r="J242" s="23"/>
      <c r="K242" s="23"/>
    </row>
    <row r="243" spans="1:11" s="2" customFormat="1" ht="10.5">
      <c r="A243" s="22"/>
      <c r="B243" s="22"/>
      <c r="C243" s="23"/>
      <c r="D243" s="23"/>
      <c r="E243" s="23"/>
      <c r="F243" s="23"/>
      <c r="G243" s="23"/>
      <c r="H243" s="23"/>
      <c r="I243" s="23"/>
      <c r="J243" s="23"/>
      <c r="K243" s="23"/>
    </row>
    <row r="244" spans="1:11" s="2" customFormat="1" ht="10.5">
      <c r="A244" s="22"/>
      <c r="B244" s="22"/>
      <c r="C244" s="23"/>
      <c r="D244" s="23"/>
      <c r="E244" s="23"/>
      <c r="F244" s="23"/>
      <c r="G244" s="23"/>
      <c r="H244" s="23"/>
      <c r="I244" s="23"/>
      <c r="J244" s="23"/>
      <c r="K244" s="23"/>
    </row>
    <row r="245" spans="1:11" s="2" customFormat="1" ht="10.5">
      <c r="A245" s="22"/>
      <c r="B245" s="22"/>
      <c r="C245" s="23"/>
      <c r="D245" s="23"/>
      <c r="E245" s="23"/>
      <c r="F245" s="23"/>
      <c r="G245" s="23"/>
      <c r="H245" s="23"/>
      <c r="I245" s="23"/>
      <c r="J245" s="23"/>
      <c r="K245" s="23"/>
    </row>
    <row r="246" spans="1:11" s="2" customFormat="1" ht="10.5">
      <c r="A246" s="22"/>
      <c r="B246" s="22"/>
      <c r="C246" s="23"/>
      <c r="D246" s="23"/>
      <c r="E246" s="23"/>
      <c r="F246" s="23"/>
      <c r="G246" s="23"/>
      <c r="H246" s="23"/>
      <c r="I246" s="23"/>
      <c r="J246" s="23"/>
      <c r="K246" s="23"/>
    </row>
    <row r="247" spans="1:11" s="2" customFormat="1" ht="10.5">
      <c r="A247" s="22"/>
      <c r="B247" s="22"/>
      <c r="C247" s="23"/>
      <c r="D247" s="23"/>
      <c r="E247" s="23"/>
      <c r="F247" s="23"/>
      <c r="G247" s="23"/>
      <c r="H247" s="23"/>
      <c r="I247" s="23"/>
      <c r="J247" s="23"/>
      <c r="K247" s="23"/>
    </row>
    <row r="248" spans="1:11" s="2" customFormat="1" ht="10.5">
      <c r="A248" s="22"/>
      <c r="B248" s="22"/>
      <c r="C248" s="23"/>
      <c r="D248" s="23"/>
      <c r="E248" s="23"/>
      <c r="F248" s="23"/>
      <c r="G248" s="23"/>
      <c r="H248" s="23"/>
      <c r="I248" s="23"/>
      <c r="J248" s="23"/>
      <c r="K248" s="23"/>
    </row>
    <row r="249" spans="1:11" s="2" customFormat="1" ht="10.5">
      <c r="A249" s="22"/>
      <c r="B249" s="22"/>
      <c r="C249" s="23"/>
      <c r="D249" s="23"/>
      <c r="E249" s="23"/>
      <c r="F249" s="23"/>
      <c r="G249" s="23"/>
      <c r="H249" s="23"/>
      <c r="I249" s="23"/>
      <c r="J249" s="23"/>
      <c r="K249" s="23"/>
    </row>
    <row r="250" spans="1:11" s="2" customFormat="1" ht="10.5">
      <c r="A250" s="22"/>
      <c r="B250" s="22"/>
      <c r="C250" s="23"/>
      <c r="D250" s="23"/>
      <c r="E250" s="23"/>
      <c r="F250" s="23"/>
      <c r="G250" s="23"/>
      <c r="H250" s="23"/>
      <c r="I250" s="23"/>
      <c r="J250" s="23"/>
      <c r="K250" s="23"/>
    </row>
    <row r="251" spans="1:11" s="2" customFormat="1" ht="10.5">
      <c r="A251" s="22"/>
      <c r="B251" s="22"/>
      <c r="C251" s="23"/>
      <c r="D251" s="23"/>
      <c r="E251" s="23"/>
      <c r="F251" s="23"/>
      <c r="G251" s="23"/>
      <c r="H251" s="23"/>
      <c r="I251" s="23"/>
      <c r="J251" s="23"/>
      <c r="K251" s="23"/>
    </row>
    <row r="252" spans="1:11" s="2" customFormat="1" ht="10.5">
      <c r="A252" s="22"/>
      <c r="B252" s="22"/>
      <c r="C252" s="23"/>
      <c r="D252" s="23"/>
      <c r="E252" s="23"/>
      <c r="F252" s="23"/>
      <c r="G252" s="23"/>
      <c r="H252" s="23"/>
      <c r="I252" s="23"/>
      <c r="J252" s="23"/>
      <c r="K252" s="23"/>
    </row>
    <row r="253" spans="1:11" s="2" customFormat="1" ht="10.5">
      <c r="A253" s="22"/>
      <c r="B253" s="22"/>
      <c r="C253" s="23"/>
      <c r="D253" s="23"/>
      <c r="E253" s="23"/>
      <c r="F253" s="23"/>
      <c r="G253" s="23"/>
      <c r="H253" s="23"/>
      <c r="I253" s="23"/>
      <c r="J253" s="23"/>
      <c r="K253" s="23"/>
    </row>
    <row r="254" spans="1:11" s="2" customFormat="1" ht="10.5">
      <c r="A254" s="22"/>
      <c r="B254" s="22"/>
      <c r="C254" s="23"/>
      <c r="D254" s="23"/>
      <c r="E254" s="23"/>
      <c r="F254" s="23"/>
      <c r="G254" s="23"/>
      <c r="H254" s="23"/>
      <c r="I254" s="23"/>
      <c r="J254" s="23"/>
      <c r="K254" s="23"/>
    </row>
    <row r="255" spans="1:11" s="2" customFormat="1" ht="10.5">
      <c r="A255" s="22"/>
      <c r="B255" s="22"/>
      <c r="C255" s="23"/>
      <c r="D255" s="23"/>
      <c r="E255" s="23"/>
      <c r="F255" s="23"/>
      <c r="G255" s="23"/>
      <c r="H255" s="23"/>
      <c r="I255" s="23"/>
      <c r="J255" s="23"/>
      <c r="K255" s="23"/>
    </row>
    <row r="256" spans="1:11" s="2" customFormat="1" ht="10.5">
      <c r="A256" s="22"/>
      <c r="B256" s="22"/>
      <c r="C256" s="23"/>
      <c r="D256" s="23"/>
      <c r="E256" s="23"/>
      <c r="F256" s="23"/>
      <c r="G256" s="23"/>
      <c r="H256" s="23"/>
      <c r="I256" s="23"/>
      <c r="J256" s="23"/>
      <c r="K256" s="23"/>
    </row>
    <row r="257" spans="1:11" s="2" customFormat="1" ht="10.5">
      <c r="A257" s="22"/>
      <c r="B257" s="22"/>
      <c r="C257" s="23"/>
      <c r="D257" s="23"/>
      <c r="E257" s="23"/>
      <c r="F257" s="23"/>
      <c r="G257" s="23"/>
      <c r="H257" s="23"/>
      <c r="I257" s="23"/>
      <c r="J257" s="23"/>
      <c r="K257" s="23"/>
    </row>
    <row r="258" spans="1:11" s="2" customFormat="1" ht="10.5">
      <c r="A258" s="22"/>
      <c r="B258" s="22"/>
      <c r="C258" s="23"/>
      <c r="D258" s="23"/>
      <c r="E258" s="23"/>
      <c r="F258" s="23"/>
      <c r="G258" s="23"/>
      <c r="H258" s="23"/>
      <c r="I258" s="23"/>
      <c r="J258" s="23"/>
      <c r="K258" s="23"/>
    </row>
    <row r="259" spans="1:11" s="2" customFormat="1" ht="10.5">
      <c r="A259" s="22"/>
      <c r="B259" s="22"/>
      <c r="C259" s="23"/>
      <c r="D259" s="23"/>
      <c r="E259" s="23"/>
      <c r="F259" s="23"/>
      <c r="G259" s="23"/>
      <c r="H259" s="23"/>
      <c r="I259" s="23"/>
      <c r="J259" s="23"/>
      <c r="K259" s="23"/>
    </row>
    <row r="260" spans="1:11" s="2" customFormat="1" ht="10.5">
      <c r="A260" s="22"/>
      <c r="B260" s="22"/>
      <c r="C260" s="23"/>
      <c r="D260" s="23"/>
      <c r="E260" s="23"/>
      <c r="F260" s="23"/>
      <c r="G260" s="23"/>
      <c r="H260" s="23"/>
      <c r="I260" s="23"/>
      <c r="J260" s="23"/>
      <c r="K260" s="23"/>
    </row>
    <row r="261" spans="1:11" s="2" customFormat="1" ht="10.5">
      <c r="A261" s="22"/>
      <c r="B261" s="22"/>
      <c r="C261" s="23"/>
      <c r="D261" s="23"/>
      <c r="E261" s="23"/>
      <c r="F261" s="23"/>
      <c r="G261" s="23"/>
      <c r="H261" s="23"/>
      <c r="I261" s="23"/>
      <c r="J261" s="23"/>
      <c r="K261" s="23"/>
    </row>
    <row r="262" spans="1:11" s="2" customFormat="1" ht="10.5">
      <c r="A262" s="22"/>
      <c r="B262" s="22"/>
      <c r="C262" s="23"/>
      <c r="D262" s="23"/>
      <c r="E262" s="23"/>
      <c r="F262" s="23"/>
      <c r="G262" s="23"/>
      <c r="H262" s="23"/>
      <c r="I262" s="23"/>
      <c r="J262" s="23"/>
      <c r="K262" s="23"/>
    </row>
    <row r="263" spans="1:11" s="2" customFormat="1" ht="10.5">
      <c r="A263" s="22"/>
      <c r="B263" s="22"/>
      <c r="C263" s="23"/>
      <c r="D263" s="23"/>
      <c r="E263" s="23"/>
      <c r="F263" s="23"/>
      <c r="G263" s="23"/>
      <c r="H263" s="23"/>
      <c r="I263" s="23"/>
      <c r="J263" s="23"/>
      <c r="K263" s="23"/>
    </row>
    <row r="264" spans="1:11" s="2" customFormat="1" ht="10.5">
      <c r="A264" s="22"/>
      <c r="B264" s="22"/>
      <c r="C264" s="23"/>
      <c r="D264" s="23"/>
      <c r="E264" s="23"/>
      <c r="F264" s="23"/>
      <c r="G264" s="23"/>
      <c r="H264" s="23"/>
      <c r="I264" s="23"/>
      <c r="J264" s="23"/>
      <c r="K264" s="23"/>
    </row>
    <row r="265" spans="1:11" s="2" customFormat="1" ht="10.5">
      <c r="A265" s="22"/>
      <c r="B265" s="22"/>
      <c r="C265" s="23"/>
      <c r="D265" s="23"/>
      <c r="E265" s="23"/>
      <c r="F265" s="23"/>
      <c r="G265" s="23"/>
      <c r="H265" s="23"/>
      <c r="I265" s="23"/>
      <c r="J265" s="23"/>
      <c r="K265" s="23"/>
    </row>
    <row r="266" spans="1:11" s="2" customFormat="1" ht="10.5">
      <c r="A266" s="22"/>
      <c r="B266" s="22"/>
      <c r="C266" s="23"/>
      <c r="D266" s="23"/>
      <c r="E266" s="23"/>
      <c r="F266" s="23"/>
      <c r="G266" s="23"/>
      <c r="H266" s="23"/>
      <c r="I266" s="23"/>
      <c r="J266" s="23"/>
      <c r="K266" s="23"/>
    </row>
    <row r="267" spans="1:11" s="2" customFormat="1" ht="10.5">
      <c r="A267" s="22"/>
      <c r="B267" s="22"/>
      <c r="C267" s="23"/>
      <c r="D267" s="23"/>
      <c r="E267" s="23"/>
      <c r="F267" s="23"/>
      <c r="G267" s="23"/>
      <c r="H267" s="23"/>
      <c r="I267" s="23"/>
      <c r="J267" s="23"/>
      <c r="K267" s="23"/>
    </row>
    <row r="268" spans="1:11" s="2" customFormat="1" ht="10.5">
      <c r="A268" s="22"/>
      <c r="B268" s="22"/>
      <c r="C268" s="23"/>
      <c r="D268" s="23"/>
      <c r="E268" s="23"/>
      <c r="F268" s="23"/>
      <c r="G268" s="23"/>
      <c r="H268" s="23"/>
      <c r="I268" s="23"/>
      <c r="J268" s="23"/>
      <c r="K268" s="23"/>
    </row>
    <row r="269" spans="1:11" s="2" customFormat="1" ht="10.5">
      <c r="A269" s="22"/>
      <c r="B269" s="22"/>
      <c r="C269" s="23"/>
      <c r="D269" s="23"/>
      <c r="E269" s="23"/>
      <c r="F269" s="23"/>
      <c r="G269" s="23"/>
      <c r="H269" s="23"/>
      <c r="I269" s="23"/>
      <c r="J269" s="23"/>
      <c r="K269" s="23"/>
    </row>
    <row r="270" spans="1:11" s="2" customFormat="1" ht="10.5">
      <c r="A270" s="22"/>
      <c r="B270" s="22"/>
      <c r="C270" s="23"/>
      <c r="D270" s="23"/>
      <c r="E270" s="23"/>
      <c r="F270" s="23"/>
      <c r="G270" s="23"/>
      <c r="H270" s="23"/>
      <c r="I270" s="23"/>
      <c r="J270" s="23"/>
      <c r="K270" s="23"/>
    </row>
    <row r="271" spans="1:11" s="2" customFormat="1" ht="10.5">
      <c r="A271" s="22"/>
      <c r="B271" s="22"/>
      <c r="C271" s="23"/>
      <c r="D271" s="23"/>
      <c r="E271" s="23"/>
      <c r="F271" s="23"/>
      <c r="G271" s="23"/>
      <c r="H271" s="23"/>
      <c r="I271" s="23"/>
      <c r="J271" s="23"/>
      <c r="K271" s="23"/>
    </row>
    <row r="272" spans="1:11" s="2" customFormat="1" ht="10.5">
      <c r="A272" s="22"/>
      <c r="B272" s="22"/>
      <c r="C272" s="23"/>
      <c r="D272" s="23"/>
      <c r="E272" s="23"/>
      <c r="F272" s="23"/>
      <c r="G272" s="23"/>
      <c r="H272" s="23"/>
      <c r="I272" s="23"/>
      <c r="J272" s="23"/>
      <c r="K272" s="23"/>
    </row>
    <row r="273" spans="1:11" s="2" customFormat="1" ht="10.5">
      <c r="A273" s="22"/>
      <c r="B273" s="22"/>
      <c r="C273" s="23"/>
      <c r="D273" s="23"/>
      <c r="E273" s="23"/>
      <c r="F273" s="23"/>
      <c r="G273" s="23"/>
      <c r="H273" s="23"/>
      <c r="I273" s="23"/>
      <c r="J273" s="23"/>
      <c r="K273" s="23"/>
    </row>
    <row r="274" spans="1:11" s="2" customFormat="1" ht="10.5">
      <c r="A274" s="22"/>
      <c r="B274" s="22"/>
      <c r="C274" s="23"/>
      <c r="D274" s="23"/>
      <c r="E274" s="23"/>
      <c r="F274" s="23"/>
      <c r="G274" s="23"/>
      <c r="H274" s="23"/>
      <c r="I274" s="23"/>
      <c r="J274" s="23"/>
      <c r="K274" s="23"/>
    </row>
    <row r="275" spans="1:11" s="2" customFormat="1" ht="10.5">
      <c r="A275" s="22"/>
      <c r="B275" s="22"/>
      <c r="C275" s="23"/>
      <c r="D275" s="23"/>
      <c r="E275" s="23"/>
      <c r="F275" s="23"/>
      <c r="G275" s="23"/>
      <c r="H275" s="23"/>
      <c r="I275" s="23"/>
      <c r="J275" s="23"/>
      <c r="K275" s="23"/>
    </row>
    <row r="276" spans="1:11" s="2" customFormat="1" ht="10.5">
      <c r="A276" s="22"/>
      <c r="B276" s="22"/>
      <c r="C276" s="23"/>
      <c r="D276" s="23"/>
      <c r="E276" s="23"/>
      <c r="F276" s="23"/>
      <c r="G276" s="23"/>
      <c r="H276" s="23"/>
      <c r="I276" s="23"/>
      <c r="J276" s="23"/>
      <c r="K276" s="23"/>
    </row>
    <row r="277" spans="1:11" s="2" customFormat="1" ht="10.5">
      <c r="A277" s="22"/>
      <c r="B277" s="22"/>
      <c r="C277" s="23"/>
      <c r="D277" s="23"/>
      <c r="E277" s="23"/>
      <c r="F277" s="23"/>
      <c r="G277" s="23"/>
      <c r="H277" s="23"/>
      <c r="I277" s="23"/>
      <c r="J277" s="23"/>
      <c r="K277" s="23"/>
    </row>
    <row r="278" spans="1:11" s="2" customFormat="1" ht="10.5">
      <c r="A278" s="22"/>
      <c r="B278" s="22"/>
      <c r="C278" s="23"/>
      <c r="D278" s="23"/>
      <c r="E278" s="23"/>
      <c r="F278" s="23"/>
      <c r="G278" s="23"/>
      <c r="H278" s="23"/>
      <c r="I278" s="23"/>
      <c r="J278" s="23"/>
      <c r="K278" s="23"/>
    </row>
    <row r="279" spans="1:11" s="2" customFormat="1" ht="10.5">
      <c r="A279" s="22"/>
      <c r="B279" s="22"/>
      <c r="C279" s="23"/>
      <c r="D279" s="23"/>
      <c r="E279" s="23"/>
      <c r="F279" s="23"/>
      <c r="G279" s="23"/>
      <c r="H279" s="23"/>
      <c r="I279" s="23"/>
      <c r="J279" s="23"/>
      <c r="K279" s="23"/>
    </row>
    <row r="280" spans="1:11" s="2" customFormat="1" ht="10.5">
      <c r="A280" s="22"/>
      <c r="B280" s="22"/>
      <c r="C280" s="23"/>
      <c r="D280" s="23"/>
      <c r="E280" s="23"/>
      <c r="F280" s="23"/>
      <c r="G280" s="23"/>
      <c r="H280" s="23"/>
      <c r="I280" s="23"/>
      <c r="J280" s="23"/>
      <c r="K280" s="23"/>
    </row>
    <row r="281" spans="1:11" s="2" customFormat="1" ht="10.5">
      <c r="A281" s="22"/>
      <c r="B281" s="22"/>
      <c r="C281" s="23"/>
      <c r="D281" s="23"/>
      <c r="E281" s="23"/>
      <c r="F281" s="23"/>
      <c r="G281" s="23"/>
      <c r="H281" s="23"/>
      <c r="I281" s="23"/>
      <c r="J281" s="23"/>
      <c r="K281" s="23"/>
    </row>
    <row r="282" spans="1:11" s="2" customFormat="1" ht="10.5">
      <c r="A282" s="22"/>
      <c r="B282" s="22"/>
      <c r="C282" s="23"/>
      <c r="D282" s="23"/>
      <c r="E282" s="23"/>
      <c r="F282" s="23"/>
      <c r="G282" s="23"/>
      <c r="H282" s="23"/>
      <c r="I282" s="23"/>
      <c r="J282" s="23"/>
      <c r="K282" s="23"/>
    </row>
    <row r="283" spans="1:11" s="2" customFormat="1" ht="10.5">
      <c r="A283" s="22"/>
      <c r="B283" s="22"/>
      <c r="C283" s="23"/>
      <c r="D283" s="23"/>
      <c r="E283" s="23"/>
      <c r="F283" s="23"/>
      <c r="G283" s="23"/>
      <c r="H283" s="23"/>
      <c r="I283" s="23"/>
      <c r="J283" s="23"/>
      <c r="K283" s="23"/>
    </row>
    <row r="284" spans="1:11" s="2" customFormat="1" ht="10.5">
      <c r="A284" s="22"/>
      <c r="B284" s="22"/>
      <c r="C284" s="23"/>
      <c r="D284" s="23"/>
      <c r="E284" s="23"/>
      <c r="F284" s="23"/>
      <c r="G284" s="23"/>
      <c r="H284" s="23"/>
      <c r="I284" s="23"/>
      <c r="J284" s="23"/>
      <c r="K284" s="23"/>
    </row>
    <row r="285" spans="1:11" s="2" customFormat="1" ht="10.5">
      <c r="A285" s="22"/>
      <c r="B285" s="22"/>
      <c r="C285" s="23"/>
      <c r="D285" s="23"/>
      <c r="E285" s="23"/>
      <c r="F285" s="23"/>
      <c r="G285" s="23"/>
      <c r="H285" s="23"/>
      <c r="I285" s="23"/>
      <c r="J285" s="23"/>
      <c r="K285" s="23"/>
    </row>
    <row r="286" spans="1:11" s="2" customFormat="1" ht="10.5">
      <c r="A286" s="22"/>
      <c r="B286" s="22"/>
      <c r="C286" s="23"/>
      <c r="D286" s="23"/>
      <c r="E286" s="23"/>
      <c r="F286" s="23"/>
      <c r="G286" s="23"/>
      <c r="H286" s="23"/>
      <c r="I286" s="23"/>
      <c r="J286" s="23"/>
      <c r="K286" s="23"/>
    </row>
    <row r="287" spans="1:11" s="2" customFormat="1" ht="10.5">
      <c r="A287" s="22"/>
      <c r="B287" s="22"/>
      <c r="C287" s="23"/>
      <c r="D287" s="23"/>
      <c r="E287" s="23"/>
      <c r="F287" s="23"/>
      <c r="G287" s="23"/>
      <c r="H287" s="23"/>
      <c r="I287" s="23"/>
      <c r="J287" s="23"/>
      <c r="K287" s="23"/>
    </row>
    <row r="288" spans="1:11" s="2" customFormat="1" ht="10.5">
      <c r="A288" s="22"/>
      <c r="B288" s="22"/>
      <c r="C288" s="23"/>
      <c r="D288" s="23"/>
      <c r="E288" s="23"/>
      <c r="F288" s="23"/>
      <c r="G288" s="23"/>
      <c r="H288" s="23"/>
      <c r="I288" s="23"/>
      <c r="J288" s="23"/>
      <c r="K288" s="23"/>
    </row>
    <row r="289" spans="1:11" s="2" customFormat="1" ht="10.5">
      <c r="A289" s="22"/>
      <c r="B289" s="22"/>
      <c r="C289" s="23"/>
      <c r="D289" s="23"/>
      <c r="E289" s="23"/>
      <c r="F289" s="23"/>
      <c r="G289" s="23"/>
      <c r="H289" s="23"/>
      <c r="I289" s="23"/>
      <c r="J289" s="23"/>
      <c r="K289" s="23"/>
    </row>
    <row r="290" spans="1:11" s="2" customFormat="1" ht="10.5">
      <c r="A290" s="22"/>
      <c r="B290" s="22"/>
      <c r="C290" s="23"/>
      <c r="D290" s="23"/>
      <c r="E290" s="23"/>
      <c r="F290" s="23"/>
      <c r="G290" s="23"/>
      <c r="H290" s="23"/>
      <c r="I290" s="23"/>
      <c r="J290" s="23"/>
      <c r="K290" s="23"/>
    </row>
    <row r="291" spans="1:11" s="2" customFormat="1" ht="10.5">
      <c r="A291" s="22"/>
      <c r="B291" s="22"/>
      <c r="C291" s="23"/>
      <c r="D291" s="23"/>
      <c r="E291" s="23"/>
      <c r="F291" s="23"/>
      <c r="G291" s="23"/>
      <c r="H291" s="23"/>
      <c r="I291" s="23"/>
      <c r="J291" s="23"/>
      <c r="K291" s="23"/>
    </row>
    <row r="292" spans="1:11" s="2" customFormat="1" ht="10.5">
      <c r="A292" s="22"/>
      <c r="B292" s="22"/>
      <c r="C292" s="23"/>
      <c r="D292" s="23"/>
      <c r="E292" s="23"/>
      <c r="F292" s="23"/>
      <c r="G292" s="23"/>
      <c r="H292" s="23"/>
      <c r="I292" s="23"/>
      <c r="J292" s="23"/>
      <c r="K292" s="23"/>
    </row>
    <row r="293" spans="1:11" s="2" customFormat="1" ht="10.5">
      <c r="A293" s="22"/>
      <c r="B293" s="22"/>
      <c r="C293" s="23"/>
      <c r="D293" s="23"/>
      <c r="E293" s="23"/>
      <c r="F293" s="23"/>
      <c r="G293" s="23"/>
      <c r="H293" s="23"/>
      <c r="I293" s="23"/>
      <c r="J293" s="23"/>
      <c r="K293" s="23"/>
    </row>
    <row r="294" spans="1:11" s="2" customFormat="1" ht="10.5">
      <c r="A294" s="22"/>
      <c r="B294" s="22"/>
      <c r="C294" s="23"/>
      <c r="D294" s="23"/>
      <c r="E294" s="23"/>
      <c r="F294" s="23"/>
      <c r="G294" s="23"/>
      <c r="H294" s="23"/>
      <c r="I294" s="23"/>
      <c r="J294" s="23"/>
      <c r="K294" s="23"/>
    </row>
    <row r="295" spans="1:11" s="2" customFormat="1" ht="10.5">
      <c r="A295" s="22"/>
      <c r="B295" s="22"/>
      <c r="C295" s="23"/>
      <c r="D295" s="23"/>
      <c r="E295" s="23"/>
      <c r="F295" s="23"/>
      <c r="G295" s="23"/>
      <c r="H295" s="23"/>
      <c r="I295" s="23"/>
      <c r="J295" s="23"/>
      <c r="K295" s="23"/>
    </row>
    <row r="296" spans="1:11" s="2" customFormat="1" ht="10.5">
      <c r="A296" s="22"/>
      <c r="B296" s="22"/>
      <c r="C296" s="23"/>
      <c r="D296" s="23"/>
      <c r="E296" s="23"/>
      <c r="F296" s="23"/>
      <c r="G296" s="23"/>
      <c r="H296" s="23"/>
      <c r="I296" s="23"/>
      <c r="J296" s="23"/>
      <c r="K296" s="23"/>
    </row>
    <row r="297" spans="1:11" s="2" customFormat="1" ht="10.5">
      <c r="A297" s="22"/>
      <c r="B297" s="22"/>
      <c r="C297" s="23"/>
      <c r="D297" s="23"/>
      <c r="E297" s="23"/>
      <c r="F297" s="23"/>
      <c r="G297" s="23"/>
      <c r="H297" s="23"/>
      <c r="I297" s="23"/>
      <c r="J297" s="23"/>
      <c r="K297" s="23"/>
    </row>
    <row r="298" spans="1:11" s="2" customFormat="1" ht="10.5">
      <c r="A298" s="22"/>
      <c r="B298" s="22"/>
      <c r="C298" s="23"/>
      <c r="D298" s="23"/>
      <c r="E298" s="23"/>
      <c r="F298" s="23"/>
      <c r="G298" s="23"/>
      <c r="H298" s="23"/>
      <c r="I298" s="23"/>
      <c r="J298" s="23"/>
      <c r="K298" s="23"/>
    </row>
    <row r="299" spans="1:11" s="2" customFormat="1" ht="10.5">
      <c r="A299" s="22"/>
      <c r="B299" s="22"/>
      <c r="C299" s="23"/>
      <c r="D299" s="23"/>
      <c r="E299" s="23"/>
      <c r="F299" s="23"/>
      <c r="G299" s="23"/>
      <c r="H299" s="23"/>
      <c r="I299" s="23"/>
      <c r="J299" s="23"/>
      <c r="K299" s="23"/>
    </row>
    <row r="300" spans="1:11" s="2" customFormat="1" ht="10.5">
      <c r="A300" s="22"/>
      <c r="B300" s="22"/>
      <c r="C300" s="23"/>
      <c r="D300" s="23"/>
      <c r="E300" s="23"/>
      <c r="F300" s="23"/>
      <c r="G300" s="23"/>
      <c r="H300" s="23"/>
      <c r="I300" s="23"/>
      <c r="J300" s="23"/>
      <c r="K300" s="23"/>
    </row>
    <row r="301" spans="1:11" s="2" customFormat="1" ht="10.5">
      <c r="A301" s="22"/>
      <c r="B301" s="22"/>
      <c r="C301" s="23"/>
      <c r="D301" s="23"/>
      <c r="E301" s="23"/>
      <c r="F301" s="23"/>
      <c r="G301" s="23"/>
      <c r="H301" s="23"/>
      <c r="I301" s="23"/>
      <c r="J301" s="23"/>
      <c r="K301" s="23"/>
    </row>
    <row r="302" spans="1:11" s="2" customFormat="1" ht="10.5">
      <c r="A302" s="22"/>
      <c r="B302" s="22"/>
      <c r="C302" s="23"/>
      <c r="D302" s="23"/>
      <c r="E302" s="23"/>
      <c r="F302" s="23"/>
      <c r="G302" s="23"/>
      <c r="H302" s="23"/>
      <c r="I302" s="23"/>
      <c r="J302" s="23"/>
      <c r="K302" s="23"/>
    </row>
    <row r="303" spans="1:11" s="2" customFormat="1" ht="10.5">
      <c r="A303" s="22"/>
      <c r="B303" s="22"/>
      <c r="C303" s="23"/>
      <c r="D303" s="23"/>
      <c r="E303" s="23"/>
      <c r="F303" s="23"/>
      <c r="G303" s="23"/>
      <c r="H303" s="23"/>
      <c r="I303" s="23"/>
      <c r="J303" s="23"/>
      <c r="K303" s="23"/>
    </row>
    <row r="304" spans="1:11" s="2" customFormat="1" ht="10.5">
      <c r="A304" s="22"/>
      <c r="B304" s="22"/>
      <c r="C304" s="23"/>
      <c r="D304" s="23"/>
      <c r="E304" s="23"/>
      <c r="F304" s="23"/>
      <c r="G304" s="23"/>
      <c r="H304" s="23"/>
      <c r="I304" s="23"/>
      <c r="J304" s="23"/>
      <c r="K304" s="23"/>
    </row>
    <row r="305" spans="1:11" s="2" customFormat="1" ht="10.5">
      <c r="A305" s="22"/>
      <c r="B305" s="22"/>
      <c r="C305" s="23"/>
      <c r="D305" s="23"/>
      <c r="E305" s="23"/>
      <c r="F305" s="23"/>
      <c r="G305" s="23"/>
      <c r="H305" s="23"/>
      <c r="I305" s="23"/>
      <c r="J305" s="23"/>
      <c r="K305" s="23"/>
    </row>
    <row r="306" spans="1:11" s="2" customFormat="1" ht="10.5">
      <c r="A306" s="22"/>
      <c r="B306" s="22"/>
      <c r="C306" s="23"/>
      <c r="D306" s="23"/>
      <c r="E306" s="23"/>
      <c r="F306" s="23"/>
      <c r="G306" s="23"/>
      <c r="H306" s="23"/>
      <c r="I306" s="23"/>
      <c r="J306" s="23"/>
      <c r="K306" s="23"/>
    </row>
    <row r="307" spans="1:11" s="2" customFormat="1" ht="10.5">
      <c r="A307" s="22"/>
      <c r="B307" s="22"/>
      <c r="C307" s="23"/>
      <c r="D307" s="23"/>
      <c r="E307" s="23"/>
      <c r="F307" s="23"/>
      <c r="G307" s="23"/>
      <c r="H307" s="23"/>
      <c r="I307" s="23"/>
      <c r="J307" s="23"/>
      <c r="K307" s="23"/>
    </row>
    <row r="308" spans="1:11" s="2" customFormat="1" ht="10.5">
      <c r="A308" s="22"/>
      <c r="B308" s="22"/>
      <c r="C308" s="23"/>
      <c r="D308" s="23"/>
      <c r="E308" s="23"/>
      <c r="F308" s="23"/>
      <c r="G308" s="23"/>
      <c r="H308" s="23"/>
      <c r="I308" s="23"/>
      <c r="J308" s="23"/>
      <c r="K308" s="23"/>
    </row>
    <row r="309" spans="1:11" s="2" customFormat="1" ht="10.5">
      <c r="A309" s="22"/>
      <c r="B309" s="22"/>
      <c r="C309" s="23"/>
      <c r="D309" s="23"/>
      <c r="E309" s="23"/>
      <c r="F309" s="23"/>
      <c r="G309" s="23"/>
      <c r="H309" s="23"/>
      <c r="I309" s="23"/>
      <c r="J309" s="23"/>
      <c r="K309" s="23"/>
    </row>
    <row r="310" spans="1:11" s="2" customFormat="1" ht="10.5">
      <c r="A310" s="22"/>
      <c r="B310" s="22"/>
      <c r="C310" s="23"/>
      <c r="D310" s="23"/>
      <c r="E310" s="23"/>
      <c r="F310" s="23"/>
      <c r="G310" s="23"/>
      <c r="H310" s="23"/>
      <c r="I310" s="23"/>
      <c r="J310" s="23"/>
      <c r="K310" s="23"/>
    </row>
    <row r="311" spans="1:11" s="2" customFormat="1" ht="10.5">
      <c r="A311" s="22"/>
      <c r="B311" s="22"/>
      <c r="C311" s="23"/>
      <c r="D311" s="23"/>
      <c r="E311" s="23"/>
      <c r="F311" s="23"/>
      <c r="G311" s="23"/>
      <c r="H311" s="23"/>
      <c r="I311" s="23"/>
      <c r="J311" s="23"/>
      <c r="K311" s="23"/>
    </row>
    <row r="312" spans="1:11" s="2" customFormat="1" ht="10.5">
      <c r="A312" s="22"/>
      <c r="B312" s="22"/>
      <c r="C312" s="23"/>
      <c r="D312" s="23"/>
      <c r="E312" s="23"/>
      <c r="F312" s="23"/>
      <c r="G312" s="23"/>
      <c r="H312" s="23"/>
      <c r="I312" s="23"/>
      <c r="J312" s="23"/>
      <c r="K312" s="23"/>
    </row>
    <row r="313" spans="1:11" s="2" customFormat="1" ht="10.5">
      <c r="A313" s="22"/>
      <c r="B313" s="22"/>
      <c r="C313" s="23"/>
      <c r="D313" s="23"/>
      <c r="E313" s="23"/>
      <c r="F313" s="23"/>
      <c r="G313" s="23"/>
      <c r="H313" s="23"/>
      <c r="I313" s="23"/>
      <c r="J313" s="23"/>
      <c r="K313" s="23"/>
    </row>
    <row r="314" spans="1:11" s="2" customFormat="1" ht="10.5">
      <c r="A314" s="22"/>
      <c r="B314" s="22"/>
      <c r="C314" s="23"/>
      <c r="D314" s="23"/>
      <c r="E314" s="23"/>
      <c r="F314" s="23"/>
      <c r="G314" s="23"/>
      <c r="H314" s="23"/>
      <c r="I314" s="23"/>
      <c r="J314" s="23"/>
      <c r="K314" s="23"/>
    </row>
    <row r="315" spans="1:11" s="2" customFormat="1" ht="10.5">
      <c r="A315" s="22"/>
      <c r="B315" s="22"/>
      <c r="C315" s="23"/>
      <c r="D315" s="23"/>
      <c r="E315" s="23"/>
      <c r="F315" s="23"/>
      <c r="G315" s="23"/>
      <c r="H315" s="23"/>
      <c r="I315" s="23"/>
      <c r="J315" s="23"/>
      <c r="K315" s="23"/>
    </row>
    <row r="316" spans="1:11" s="2" customFormat="1" ht="10.5">
      <c r="A316" s="22"/>
      <c r="B316" s="22"/>
      <c r="C316" s="23"/>
      <c r="D316" s="23"/>
      <c r="E316" s="23"/>
      <c r="F316" s="23"/>
      <c r="G316" s="23"/>
      <c r="H316" s="23"/>
      <c r="I316" s="23"/>
      <c r="J316" s="23"/>
      <c r="K316" s="23"/>
    </row>
    <row r="317" spans="1:11" s="2" customFormat="1" ht="10.5">
      <c r="A317" s="22"/>
      <c r="B317" s="22"/>
      <c r="C317" s="23"/>
      <c r="D317" s="23"/>
      <c r="E317" s="23"/>
      <c r="F317" s="23"/>
      <c r="G317" s="23"/>
      <c r="H317" s="23"/>
      <c r="I317" s="23"/>
      <c r="J317" s="23"/>
      <c r="K317" s="23"/>
    </row>
    <row r="318" spans="1:11" s="2" customFormat="1" ht="10.5">
      <c r="A318" s="22"/>
      <c r="B318" s="22"/>
      <c r="C318" s="23"/>
      <c r="D318" s="23"/>
      <c r="E318" s="23"/>
      <c r="F318" s="23"/>
      <c r="G318" s="23"/>
      <c r="H318" s="23"/>
      <c r="I318" s="23"/>
      <c r="J318" s="23"/>
      <c r="K318" s="23"/>
    </row>
    <row r="319" spans="1:11" s="2" customFormat="1" ht="10.5">
      <c r="A319" s="22"/>
      <c r="B319" s="22"/>
      <c r="C319" s="23"/>
      <c r="D319" s="23"/>
      <c r="E319" s="23"/>
      <c r="F319" s="23"/>
      <c r="G319" s="23"/>
      <c r="H319" s="23"/>
      <c r="I319" s="23"/>
      <c r="J319" s="23"/>
      <c r="K319" s="23"/>
    </row>
    <row r="320" spans="1:11" s="2" customFormat="1" ht="10.5">
      <c r="A320" s="22"/>
      <c r="B320" s="22"/>
      <c r="C320" s="23"/>
      <c r="D320" s="23"/>
      <c r="E320" s="23"/>
      <c r="F320" s="23"/>
      <c r="G320" s="23"/>
      <c r="H320" s="23"/>
      <c r="I320" s="23"/>
      <c r="J320" s="23"/>
      <c r="K320" s="23"/>
    </row>
    <row r="321" spans="1:11" s="2" customFormat="1" ht="10.5">
      <c r="A321" s="22"/>
      <c r="B321" s="22"/>
      <c r="C321" s="23"/>
      <c r="D321" s="23"/>
      <c r="E321" s="23"/>
      <c r="F321" s="23"/>
      <c r="G321" s="23"/>
      <c r="H321" s="23"/>
      <c r="I321" s="23"/>
      <c r="J321" s="23"/>
      <c r="K321" s="23"/>
    </row>
    <row r="322" spans="1:11" s="2" customFormat="1" ht="10.5">
      <c r="A322" s="22"/>
      <c r="B322" s="22"/>
      <c r="C322" s="23"/>
      <c r="D322" s="23"/>
      <c r="E322" s="23"/>
      <c r="F322" s="23"/>
      <c r="G322" s="23"/>
      <c r="H322" s="23"/>
      <c r="I322" s="23"/>
      <c r="J322" s="23"/>
      <c r="K322" s="23"/>
    </row>
    <row r="323" spans="1:11" s="2" customFormat="1" ht="10.5">
      <c r="A323" s="22"/>
      <c r="B323" s="22"/>
      <c r="C323" s="23"/>
      <c r="D323" s="23"/>
      <c r="E323" s="23"/>
      <c r="F323" s="23"/>
      <c r="G323" s="23"/>
      <c r="H323" s="23"/>
      <c r="I323" s="23"/>
      <c r="J323" s="23"/>
      <c r="K323" s="23"/>
    </row>
    <row r="324" spans="1:11" s="2" customFormat="1" ht="10.5">
      <c r="A324" s="22"/>
      <c r="B324" s="22"/>
      <c r="C324" s="23"/>
      <c r="D324" s="23"/>
      <c r="E324" s="23"/>
      <c r="F324" s="23"/>
      <c r="G324" s="23"/>
      <c r="H324" s="23"/>
      <c r="I324" s="23"/>
      <c r="J324" s="23"/>
      <c r="K324" s="23"/>
    </row>
    <row r="325" spans="1:11" s="2" customFormat="1" ht="10.5">
      <c r="A325" s="22"/>
      <c r="B325" s="22"/>
      <c r="C325" s="23"/>
      <c r="D325" s="23"/>
      <c r="E325" s="23"/>
      <c r="F325" s="23"/>
      <c r="G325" s="23"/>
      <c r="H325" s="23"/>
      <c r="I325" s="23"/>
      <c r="J325" s="23"/>
      <c r="K325" s="23"/>
    </row>
    <row r="326" spans="1:11" s="2" customFormat="1" ht="10.5">
      <c r="A326" s="22"/>
      <c r="B326" s="22"/>
      <c r="C326" s="23"/>
      <c r="D326" s="23"/>
      <c r="E326" s="23"/>
      <c r="F326" s="23"/>
      <c r="G326" s="23"/>
      <c r="H326" s="23"/>
      <c r="I326" s="23"/>
      <c r="J326" s="23"/>
      <c r="K326" s="23"/>
    </row>
    <row r="327" spans="1:11" s="2" customFormat="1" ht="10.5">
      <c r="A327" s="22"/>
      <c r="B327" s="22"/>
      <c r="C327" s="23"/>
      <c r="D327" s="23"/>
      <c r="E327" s="23"/>
      <c r="F327" s="23"/>
      <c r="G327" s="23"/>
      <c r="H327" s="23"/>
      <c r="I327" s="23"/>
      <c r="J327" s="23"/>
      <c r="K327" s="23"/>
    </row>
    <row r="328" spans="1:11" s="2" customFormat="1" ht="10.5">
      <c r="A328" s="22"/>
      <c r="B328" s="22"/>
      <c r="C328" s="23"/>
      <c r="D328" s="23"/>
      <c r="E328" s="23"/>
      <c r="F328" s="23"/>
      <c r="G328" s="23"/>
      <c r="H328" s="23"/>
      <c r="I328" s="23"/>
      <c r="J328" s="23"/>
      <c r="K328" s="23"/>
    </row>
    <row r="329" spans="1:11" s="2" customFormat="1" ht="10.5">
      <c r="A329" s="22"/>
      <c r="B329" s="22"/>
      <c r="C329" s="23"/>
      <c r="D329" s="23"/>
      <c r="E329" s="23"/>
      <c r="F329" s="23"/>
      <c r="G329" s="23"/>
      <c r="H329" s="23"/>
      <c r="I329" s="23"/>
      <c r="J329" s="23"/>
      <c r="K329" s="23"/>
    </row>
    <row r="330" spans="1:11" s="2" customFormat="1" ht="10.5">
      <c r="A330" s="22"/>
      <c r="B330" s="22"/>
      <c r="C330" s="23"/>
      <c r="D330" s="23"/>
      <c r="E330" s="23"/>
      <c r="F330" s="23"/>
      <c r="G330" s="23"/>
      <c r="H330" s="23"/>
      <c r="I330" s="23"/>
      <c r="J330" s="23"/>
      <c r="K330" s="23"/>
    </row>
    <row r="331" spans="1:11" s="2" customFormat="1" ht="10.5">
      <c r="A331" s="22"/>
      <c r="B331" s="22"/>
      <c r="C331" s="23"/>
      <c r="D331" s="23"/>
      <c r="E331" s="23"/>
      <c r="F331" s="23"/>
      <c r="G331" s="23"/>
      <c r="H331" s="23"/>
      <c r="I331" s="23"/>
      <c r="J331" s="23"/>
      <c r="K331" s="23"/>
    </row>
    <row r="332" spans="1:11" s="2" customFormat="1" ht="10.5">
      <c r="A332" s="22"/>
      <c r="B332" s="22"/>
      <c r="C332" s="23"/>
      <c r="D332" s="23"/>
      <c r="E332" s="23"/>
      <c r="F332" s="23"/>
      <c r="G332" s="23"/>
      <c r="H332" s="23"/>
      <c r="I332" s="23"/>
      <c r="J332" s="23"/>
      <c r="K332" s="23"/>
    </row>
    <row r="333" spans="1:11" s="2" customFormat="1" ht="10.5">
      <c r="A333" s="22"/>
      <c r="B333" s="22"/>
      <c r="C333" s="23"/>
      <c r="D333" s="23"/>
      <c r="E333" s="23"/>
      <c r="F333" s="23"/>
      <c r="G333" s="23"/>
      <c r="H333" s="23"/>
      <c r="I333" s="23"/>
      <c r="J333" s="23"/>
      <c r="K333" s="23"/>
    </row>
    <row r="334" spans="1:11" s="2" customFormat="1" ht="10.5">
      <c r="A334" s="22"/>
      <c r="B334" s="22"/>
      <c r="C334" s="23"/>
      <c r="D334" s="23"/>
      <c r="E334" s="23"/>
      <c r="F334" s="23"/>
      <c r="G334" s="23"/>
      <c r="H334" s="23"/>
      <c r="I334" s="23"/>
      <c r="J334" s="23"/>
      <c r="K334" s="23"/>
    </row>
    <row r="335" spans="1:11" s="2" customFormat="1" ht="10.5">
      <c r="A335" s="22"/>
      <c r="B335" s="22"/>
      <c r="C335" s="23"/>
      <c r="D335" s="23"/>
      <c r="E335" s="23"/>
      <c r="F335" s="23"/>
      <c r="G335" s="23"/>
      <c r="H335" s="23"/>
      <c r="I335" s="23"/>
      <c r="J335" s="23"/>
      <c r="K335" s="23"/>
    </row>
    <row r="336" spans="1:11" s="2" customFormat="1" ht="10.5">
      <c r="A336" s="22"/>
      <c r="B336" s="22"/>
      <c r="C336" s="23"/>
      <c r="D336" s="23"/>
      <c r="E336" s="23"/>
      <c r="F336" s="23"/>
      <c r="G336" s="23"/>
      <c r="H336" s="23"/>
      <c r="I336" s="23"/>
      <c r="J336" s="23"/>
      <c r="K336" s="23"/>
    </row>
    <row r="337" spans="1:11" s="2" customFormat="1" ht="10.5">
      <c r="A337" s="22"/>
      <c r="B337" s="22"/>
      <c r="C337" s="23"/>
      <c r="D337" s="23"/>
      <c r="E337" s="23"/>
      <c r="F337" s="23"/>
      <c r="G337" s="23"/>
      <c r="H337" s="23"/>
      <c r="I337" s="23"/>
      <c r="J337" s="23"/>
      <c r="K337" s="23"/>
    </row>
    <row r="338" spans="1:11" s="2" customFormat="1" ht="10.5">
      <c r="A338" s="22"/>
      <c r="B338" s="22"/>
      <c r="C338" s="23"/>
      <c r="D338" s="23"/>
      <c r="E338" s="23"/>
      <c r="F338" s="23"/>
      <c r="G338" s="23"/>
      <c r="H338" s="23"/>
      <c r="I338" s="23"/>
      <c r="J338" s="23"/>
      <c r="K338" s="23"/>
    </row>
    <row r="339" spans="1:11" s="2" customFormat="1" ht="10.5">
      <c r="A339" s="22"/>
      <c r="B339" s="22"/>
      <c r="C339" s="23"/>
      <c r="D339" s="23"/>
      <c r="E339" s="23"/>
      <c r="F339" s="23"/>
      <c r="G339" s="23"/>
      <c r="H339" s="23"/>
      <c r="I339" s="23"/>
      <c r="J339" s="23"/>
      <c r="K339" s="23"/>
    </row>
    <row r="340" spans="1:11" s="2" customFormat="1" ht="10.5">
      <c r="A340" s="22"/>
      <c r="B340" s="22"/>
      <c r="C340" s="23"/>
      <c r="D340" s="23"/>
      <c r="E340" s="23"/>
      <c r="F340" s="23"/>
      <c r="G340" s="23"/>
      <c r="H340" s="23"/>
      <c r="I340" s="23"/>
      <c r="J340" s="23"/>
      <c r="K340" s="23"/>
    </row>
    <row r="341" spans="1:11" s="2" customFormat="1" ht="10.5">
      <c r="A341" s="22"/>
      <c r="B341" s="22"/>
      <c r="C341" s="23"/>
      <c r="D341" s="23"/>
      <c r="E341" s="23"/>
      <c r="F341" s="23"/>
      <c r="G341" s="23"/>
      <c r="H341" s="23"/>
      <c r="I341" s="23"/>
      <c r="J341" s="23"/>
      <c r="K341" s="23"/>
    </row>
    <row r="342" spans="1:11" s="2" customFormat="1" ht="10.5">
      <c r="A342" s="22"/>
      <c r="B342" s="22"/>
      <c r="C342" s="23"/>
      <c r="D342" s="23"/>
      <c r="E342" s="23"/>
      <c r="F342" s="23"/>
      <c r="G342" s="23"/>
      <c r="H342" s="23"/>
      <c r="I342" s="23"/>
      <c r="J342" s="23"/>
      <c r="K342" s="23"/>
    </row>
    <row r="343" spans="1:11" s="2" customFormat="1" ht="10.5">
      <c r="A343" s="22"/>
      <c r="B343" s="22"/>
      <c r="C343" s="23"/>
      <c r="D343" s="23"/>
      <c r="E343" s="23"/>
      <c r="F343" s="23"/>
      <c r="G343" s="23"/>
      <c r="H343" s="23"/>
      <c r="I343" s="23"/>
      <c r="J343" s="23"/>
      <c r="K343" s="23"/>
    </row>
    <row r="344" spans="1:11" s="2" customFormat="1" ht="10.5">
      <c r="A344" s="22"/>
      <c r="B344" s="22"/>
      <c r="C344" s="23"/>
      <c r="D344" s="23"/>
      <c r="E344" s="23"/>
      <c r="F344" s="23"/>
      <c r="G344" s="23"/>
      <c r="H344" s="23"/>
      <c r="I344" s="23"/>
      <c r="J344" s="23"/>
      <c r="K344" s="23"/>
    </row>
    <row r="345" spans="1:11" s="2" customFormat="1" ht="10.5">
      <c r="A345" s="22"/>
      <c r="B345" s="22"/>
      <c r="C345" s="23"/>
      <c r="D345" s="23"/>
      <c r="E345" s="23"/>
      <c r="F345" s="23"/>
      <c r="G345" s="23"/>
      <c r="H345" s="23"/>
      <c r="I345" s="23"/>
      <c r="J345" s="23"/>
      <c r="K345" s="23"/>
    </row>
    <row r="346" spans="1:11" s="2" customFormat="1" ht="10.5">
      <c r="A346" s="22"/>
      <c r="B346" s="22"/>
      <c r="C346" s="23"/>
      <c r="D346" s="23"/>
      <c r="E346" s="23"/>
      <c r="F346" s="23"/>
      <c r="G346" s="23"/>
      <c r="H346" s="23"/>
      <c r="I346" s="23"/>
      <c r="J346" s="23"/>
      <c r="K346" s="23"/>
    </row>
    <row r="347" spans="1:11" s="2" customFormat="1" ht="10.5">
      <c r="A347" s="22"/>
      <c r="B347" s="22"/>
      <c r="C347" s="23"/>
      <c r="D347" s="23"/>
      <c r="E347" s="23"/>
      <c r="F347" s="23"/>
      <c r="G347" s="23"/>
      <c r="H347" s="23"/>
      <c r="I347" s="23"/>
      <c r="J347" s="23"/>
      <c r="K347" s="23"/>
    </row>
    <row r="348" spans="1:11" s="2" customFormat="1" ht="10.5">
      <c r="A348" s="22"/>
      <c r="B348" s="22"/>
      <c r="C348" s="23"/>
      <c r="D348" s="23"/>
      <c r="E348" s="23"/>
      <c r="F348" s="23"/>
      <c r="G348" s="23"/>
      <c r="H348" s="23"/>
      <c r="I348" s="23"/>
      <c r="J348" s="23"/>
      <c r="K348" s="23"/>
    </row>
    <row r="349" spans="1:11" s="2" customFormat="1" ht="10.5">
      <c r="A349" s="22"/>
      <c r="B349" s="22"/>
      <c r="C349" s="23"/>
      <c r="D349" s="23"/>
      <c r="E349" s="23"/>
      <c r="F349" s="23"/>
      <c r="G349" s="23"/>
      <c r="H349" s="23"/>
      <c r="I349" s="23"/>
      <c r="J349" s="23"/>
      <c r="K349" s="23"/>
    </row>
    <row r="350" spans="1:11" s="2" customFormat="1" ht="10.5">
      <c r="A350" s="22"/>
      <c r="B350" s="22"/>
      <c r="C350" s="23"/>
      <c r="D350" s="23"/>
      <c r="E350" s="23"/>
      <c r="F350" s="23"/>
      <c r="G350" s="23"/>
      <c r="H350" s="23"/>
      <c r="I350" s="23"/>
      <c r="J350" s="23"/>
      <c r="K350" s="23"/>
    </row>
    <row r="351" spans="1:11" s="2" customFormat="1" ht="10.5">
      <c r="A351" s="22"/>
      <c r="B351" s="22"/>
      <c r="C351" s="23"/>
      <c r="D351" s="23"/>
      <c r="E351" s="23"/>
      <c r="F351" s="23"/>
      <c r="G351" s="23"/>
      <c r="H351" s="23"/>
      <c r="I351" s="23"/>
      <c r="J351" s="23"/>
      <c r="K351" s="23"/>
    </row>
    <row r="352" spans="1:11" s="2" customFormat="1" ht="10.5">
      <c r="A352" s="22"/>
      <c r="B352" s="22"/>
      <c r="C352" s="23"/>
      <c r="D352" s="23"/>
      <c r="E352" s="23"/>
      <c r="F352" s="23"/>
      <c r="G352" s="23"/>
      <c r="H352" s="23"/>
      <c r="I352" s="23"/>
      <c r="J352" s="23"/>
      <c r="K352" s="23"/>
    </row>
    <row r="353" spans="1:11" s="2" customFormat="1" ht="10.5">
      <c r="A353" s="22"/>
      <c r="B353" s="22"/>
      <c r="C353" s="23"/>
      <c r="D353" s="23"/>
      <c r="E353" s="23"/>
      <c r="F353" s="23"/>
      <c r="G353" s="23"/>
      <c r="H353" s="23"/>
      <c r="I353" s="23"/>
      <c r="J353" s="23"/>
      <c r="K353" s="23"/>
    </row>
    <row r="354" spans="1:11" s="2" customFormat="1" ht="10.5">
      <c r="A354" s="22"/>
      <c r="B354" s="22"/>
      <c r="C354" s="23"/>
      <c r="D354" s="23"/>
      <c r="E354" s="23"/>
      <c r="F354" s="23"/>
      <c r="G354" s="23"/>
      <c r="H354" s="23"/>
      <c r="I354" s="23"/>
      <c r="J354" s="23"/>
      <c r="K354" s="23"/>
    </row>
    <row r="355" spans="1:11" s="2" customFormat="1" ht="10.5">
      <c r="A355" s="22"/>
      <c r="B355" s="22"/>
      <c r="C355" s="23"/>
      <c r="D355" s="23"/>
      <c r="E355" s="23"/>
      <c r="F355" s="23"/>
      <c r="G355" s="23"/>
      <c r="H355" s="23"/>
      <c r="I355" s="23"/>
      <c r="J355" s="23"/>
      <c r="K355" s="23"/>
    </row>
    <row r="356" spans="1:11" s="2" customFormat="1" ht="10.5">
      <c r="A356" s="22"/>
      <c r="B356" s="22"/>
      <c r="C356" s="23"/>
      <c r="D356" s="23"/>
      <c r="E356" s="23"/>
      <c r="F356" s="23"/>
      <c r="G356" s="23"/>
      <c r="H356" s="23"/>
      <c r="I356" s="23"/>
      <c r="J356" s="23"/>
      <c r="K356" s="23"/>
    </row>
    <row r="357" spans="1:11" s="2" customFormat="1" ht="10.5">
      <c r="A357" s="22"/>
      <c r="B357" s="22"/>
      <c r="C357" s="23"/>
      <c r="D357" s="23"/>
      <c r="E357" s="23"/>
      <c r="F357" s="23"/>
      <c r="G357" s="23"/>
      <c r="H357" s="23"/>
      <c r="I357" s="23"/>
      <c r="J357" s="23"/>
      <c r="K357" s="23"/>
    </row>
    <row r="358" spans="1:11" s="2" customFormat="1" ht="10.5">
      <c r="A358" s="22"/>
      <c r="B358" s="22"/>
      <c r="C358" s="23"/>
      <c r="D358" s="23"/>
      <c r="E358" s="23"/>
      <c r="F358" s="23"/>
      <c r="G358" s="23"/>
      <c r="H358" s="23"/>
      <c r="I358" s="23"/>
      <c r="J358" s="23"/>
      <c r="K358" s="23"/>
    </row>
    <row r="359" spans="1:11" s="2" customFormat="1" ht="10.5">
      <c r="A359" s="22"/>
      <c r="B359" s="22"/>
      <c r="C359" s="23"/>
      <c r="D359" s="23"/>
      <c r="E359" s="23"/>
      <c r="F359" s="23"/>
      <c r="G359" s="23"/>
      <c r="H359" s="23"/>
      <c r="I359" s="23"/>
      <c r="J359" s="23"/>
      <c r="K359" s="23"/>
    </row>
    <row r="360" spans="1:11" s="2" customFormat="1" ht="10.5">
      <c r="A360" s="22"/>
      <c r="B360" s="22"/>
      <c r="C360" s="23"/>
      <c r="D360" s="23"/>
      <c r="E360" s="23"/>
      <c r="F360" s="23"/>
      <c r="G360" s="23"/>
      <c r="H360" s="23"/>
      <c r="I360" s="23"/>
      <c r="J360" s="23"/>
      <c r="K360" s="23"/>
    </row>
    <row r="361" spans="1:11" s="2" customFormat="1" ht="10.5">
      <c r="A361" s="22"/>
      <c r="B361" s="22"/>
      <c r="C361" s="23"/>
      <c r="D361" s="23"/>
      <c r="E361" s="23"/>
      <c r="F361" s="23"/>
      <c r="G361" s="23"/>
      <c r="H361" s="23"/>
      <c r="I361" s="23"/>
      <c r="J361" s="23"/>
      <c r="K361" s="23"/>
    </row>
    <row r="362" spans="1:11" s="2" customFormat="1" ht="10.5">
      <c r="A362" s="22"/>
      <c r="B362" s="22"/>
      <c r="C362" s="23"/>
      <c r="D362" s="23"/>
      <c r="E362" s="23"/>
      <c r="F362" s="23"/>
      <c r="G362" s="23"/>
      <c r="H362" s="23"/>
      <c r="I362" s="23"/>
      <c r="J362" s="23"/>
      <c r="K362" s="23"/>
    </row>
    <row r="363" spans="1:11" s="2" customFormat="1" ht="10.5">
      <c r="A363" s="22"/>
      <c r="B363" s="22"/>
      <c r="C363" s="23"/>
      <c r="D363" s="23"/>
      <c r="E363" s="23"/>
      <c r="F363" s="23"/>
      <c r="G363" s="23"/>
      <c r="H363" s="23"/>
      <c r="I363" s="23"/>
      <c r="J363" s="23"/>
      <c r="K363" s="23"/>
    </row>
    <row r="364" spans="1:11" s="2" customFormat="1" ht="10.5">
      <c r="A364" s="22"/>
      <c r="B364" s="22"/>
      <c r="C364" s="23"/>
      <c r="D364" s="23"/>
      <c r="E364" s="23"/>
      <c r="F364" s="23"/>
      <c r="G364" s="23"/>
      <c r="H364" s="23"/>
      <c r="I364" s="23"/>
      <c r="J364" s="23"/>
      <c r="K364" s="23"/>
    </row>
    <row r="365" spans="1:11" s="2" customFormat="1" ht="10.5">
      <c r="A365" s="22"/>
      <c r="B365" s="22"/>
      <c r="C365" s="23"/>
      <c r="D365" s="23"/>
      <c r="E365" s="23"/>
      <c r="F365" s="23"/>
      <c r="G365" s="23"/>
      <c r="H365" s="23"/>
      <c r="I365" s="23"/>
      <c r="J365" s="23"/>
      <c r="K365" s="23"/>
    </row>
    <row r="366" spans="1:11" s="2" customFormat="1" ht="10.5">
      <c r="A366" s="22"/>
      <c r="B366" s="22"/>
      <c r="C366" s="23"/>
      <c r="D366" s="23"/>
      <c r="E366" s="23"/>
      <c r="F366" s="23"/>
      <c r="G366" s="23"/>
      <c r="H366" s="23"/>
      <c r="I366" s="23"/>
      <c r="J366" s="23"/>
      <c r="K366" s="23"/>
    </row>
    <row r="367" spans="1:11" s="2" customFormat="1" ht="10.5">
      <c r="A367" s="22"/>
      <c r="B367" s="22"/>
      <c r="C367" s="23"/>
      <c r="D367" s="23"/>
      <c r="E367" s="23"/>
      <c r="F367" s="23"/>
      <c r="G367" s="23"/>
      <c r="H367" s="23"/>
      <c r="I367" s="23"/>
      <c r="J367" s="23"/>
      <c r="K367" s="23"/>
    </row>
    <row r="368" spans="1:11" s="2" customFormat="1" ht="10.5">
      <c r="A368" s="22"/>
      <c r="B368" s="22"/>
      <c r="C368" s="23"/>
      <c r="D368" s="23"/>
      <c r="E368" s="23"/>
      <c r="F368" s="23"/>
      <c r="G368" s="23"/>
      <c r="H368" s="23"/>
      <c r="I368" s="23"/>
      <c r="J368" s="23"/>
      <c r="K368" s="23"/>
    </row>
    <row r="369" spans="1:11" s="2" customFormat="1" ht="10.5">
      <c r="A369" s="22"/>
      <c r="B369" s="22"/>
      <c r="C369" s="23"/>
      <c r="D369" s="23"/>
      <c r="E369" s="23"/>
      <c r="F369" s="23"/>
      <c r="G369" s="23"/>
      <c r="H369" s="23"/>
      <c r="I369" s="23"/>
      <c r="J369" s="23"/>
      <c r="K369" s="23"/>
    </row>
    <row r="370" spans="1:11" s="2" customFormat="1" ht="10.5">
      <c r="A370" s="22"/>
      <c r="B370" s="22"/>
      <c r="C370" s="23"/>
      <c r="D370" s="23"/>
      <c r="E370" s="23"/>
      <c r="F370" s="23"/>
      <c r="G370" s="23"/>
      <c r="H370" s="23"/>
      <c r="I370" s="23"/>
      <c r="J370" s="23"/>
      <c r="K370" s="23"/>
    </row>
    <row r="371" spans="1:11" s="2" customFormat="1" ht="10.5">
      <c r="A371" s="22"/>
      <c r="B371" s="22"/>
      <c r="C371" s="23"/>
      <c r="D371" s="23"/>
      <c r="E371" s="23"/>
      <c r="F371" s="23"/>
      <c r="G371" s="23"/>
      <c r="H371" s="23"/>
      <c r="I371" s="23"/>
      <c r="J371" s="23"/>
      <c r="K371" s="23"/>
    </row>
    <row r="372" spans="1:11" s="2" customFormat="1" ht="10.5">
      <c r="A372" s="22"/>
      <c r="B372" s="22"/>
      <c r="C372" s="23"/>
      <c r="D372" s="23"/>
      <c r="E372" s="23"/>
      <c r="F372" s="23"/>
      <c r="G372" s="23"/>
      <c r="H372" s="23"/>
      <c r="I372" s="23"/>
      <c r="J372" s="23"/>
      <c r="K372" s="23"/>
    </row>
    <row r="373" spans="1:11" s="2" customFormat="1" ht="10.5">
      <c r="A373" s="22"/>
      <c r="B373" s="22"/>
      <c r="C373" s="23"/>
      <c r="D373" s="23"/>
      <c r="E373" s="23"/>
      <c r="F373" s="23"/>
      <c r="G373" s="23"/>
      <c r="H373" s="23"/>
      <c r="I373" s="23"/>
      <c r="J373" s="23"/>
      <c r="K373" s="23"/>
    </row>
    <row r="374" spans="1:11" s="2" customFormat="1" ht="10.5">
      <c r="A374" s="22"/>
      <c r="B374" s="22"/>
      <c r="C374" s="23"/>
      <c r="D374" s="23"/>
      <c r="E374" s="23"/>
      <c r="F374" s="23"/>
      <c r="G374" s="23"/>
      <c r="H374" s="23"/>
      <c r="I374" s="23"/>
      <c r="J374" s="23"/>
      <c r="K374" s="23"/>
    </row>
    <row r="375" spans="1:11" s="2" customFormat="1" ht="10.5">
      <c r="A375" s="22"/>
      <c r="B375" s="22"/>
      <c r="C375" s="23"/>
      <c r="D375" s="23"/>
      <c r="E375" s="23"/>
      <c r="F375" s="23"/>
      <c r="G375" s="23"/>
      <c r="H375" s="23"/>
      <c r="I375" s="23"/>
      <c r="J375" s="23"/>
      <c r="K375" s="23"/>
    </row>
    <row r="376" spans="1:11" s="2" customFormat="1" ht="10.5">
      <c r="A376" s="22"/>
      <c r="B376" s="22"/>
      <c r="C376" s="23"/>
      <c r="D376" s="23"/>
      <c r="E376" s="23"/>
      <c r="F376" s="23"/>
      <c r="G376" s="23"/>
      <c r="H376" s="23"/>
      <c r="I376" s="23"/>
      <c r="J376" s="23"/>
      <c r="K376" s="23"/>
    </row>
    <row r="377" spans="1:11" s="2" customFormat="1" ht="10.5">
      <c r="A377" s="22"/>
      <c r="B377" s="22"/>
      <c r="C377" s="23"/>
      <c r="D377" s="23"/>
      <c r="E377" s="23"/>
      <c r="F377" s="23"/>
      <c r="G377" s="23"/>
      <c r="H377" s="23"/>
      <c r="I377" s="23"/>
      <c r="J377" s="23"/>
      <c r="K377" s="23"/>
    </row>
    <row r="378" spans="1:11" s="2" customFormat="1" ht="10.5">
      <c r="A378" s="22"/>
      <c r="B378" s="22"/>
      <c r="C378" s="23"/>
      <c r="D378" s="23"/>
      <c r="E378" s="23"/>
      <c r="F378" s="23"/>
      <c r="G378" s="23"/>
      <c r="H378" s="23"/>
      <c r="I378" s="23"/>
      <c r="J378" s="23"/>
      <c r="K378" s="23"/>
    </row>
    <row r="379" spans="1:11" s="2" customFormat="1" ht="10.5">
      <c r="A379" s="22"/>
      <c r="B379" s="22"/>
      <c r="C379" s="23"/>
      <c r="D379" s="23"/>
      <c r="E379" s="23"/>
      <c r="F379" s="23"/>
      <c r="G379" s="23"/>
      <c r="H379" s="23"/>
      <c r="I379" s="23"/>
      <c r="J379" s="23"/>
      <c r="K379" s="23"/>
    </row>
    <row r="380" spans="1:11" s="2" customFormat="1" ht="10.5">
      <c r="A380" s="22"/>
      <c r="B380" s="22"/>
      <c r="C380" s="23"/>
      <c r="D380" s="23"/>
      <c r="E380" s="23"/>
      <c r="F380" s="23"/>
      <c r="G380" s="23"/>
      <c r="H380" s="23"/>
      <c r="I380" s="23"/>
      <c r="J380" s="23"/>
      <c r="K380" s="23"/>
    </row>
    <row r="381" spans="1:11" s="2" customFormat="1" ht="10.5">
      <c r="A381" s="22"/>
      <c r="B381" s="22"/>
      <c r="C381" s="23"/>
      <c r="D381" s="23"/>
      <c r="E381" s="23"/>
      <c r="F381" s="23"/>
      <c r="G381" s="23"/>
      <c r="H381" s="23"/>
      <c r="I381" s="23"/>
      <c r="J381" s="23"/>
      <c r="K381" s="23"/>
    </row>
    <row r="382" spans="1:11" s="2" customFormat="1" ht="10.5">
      <c r="A382" s="22"/>
      <c r="B382" s="22"/>
      <c r="C382" s="23"/>
      <c r="D382" s="23"/>
      <c r="E382" s="23"/>
      <c r="F382" s="23"/>
      <c r="G382" s="23"/>
      <c r="H382" s="23"/>
      <c r="I382" s="23"/>
      <c r="J382" s="23"/>
      <c r="K382" s="23"/>
    </row>
    <row r="383" spans="1:11" s="2" customFormat="1" ht="10.5">
      <c r="A383" s="22"/>
      <c r="B383" s="22"/>
      <c r="C383" s="23"/>
      <c r="D383" s="23"/>
      <c r="E383" s="23"/>
      <c r="F383" s="23"/>
      <c r="G383" s="23"/>
      <c r="H383" s="23"/>
      <c r="I383" s="23"/>
      <c r="J383" s="23"/>
      <c r="K383" s="23"/>
    </row>
    <row r="384" spans="1:11" s="2" customFormat="1" ht="10.5">
      <c r="A384" s="22"/>
      <c r="B384" s="22"/>
      <c r="C384" s="23"/>
      <c r="D384" s="23"/>
      <c r="E384" s="23"/>
      <c r="F384" s="23"/>
      <c r="G384" s="23"/>
      <c r="H384" s="23"/>
      <c r="I384" s="23"/>
      <c r="J384" s="23"/>
      <c r="K384" s="23"/>
    </row>
    <row r="385" spans="1:11" s="2" customFormat="1" ht="10.5">
      <c r="A385" s="22"/>
      <c r="B385" s="22"/>
      <c r="C385" s="23"/>
      <c r="D385" s="23"/>
      <c r="E385" s="23"/>
      <c r="F385" s="23"/>
      <c r="G385" s="23"/>
      <c r="H385" s="23"/>
      <c r="I385" s="23"/>
      <c r="J385" s="23"/>
      <c r="K385" s="23"/>
    </row>
    <row r="386" spans="1:11" s="2" customFormat="1" ht="10.5">
      <c r="A386" s="22"/>
      <c r="B386" s="22"/>
      <c r="C386" s="23"/>
      <c r="D386" s="23"/>
      <c r="E386" s="23"/>
      <c r="F386" s="23"/>
      <c r="G386" s="23"/>
      <c r="H386" s="23"/>
      <c r="I386" s="23"/>
      <c r="J386" s="23"/>
      <c r="K386" s="23"/>
    </row>
    <row r="387" spans="1:11" s="2" customFormat="1" ht="10.5">
      <c r="A387" s="22"/>
      <c r="B387" s="22"/>
      <c r="C387" s="23"/>
      <c r="D387" s="23"/>
      <c r="E387" s="23"/>
      <c r="F387" s="23"/>
      <c r="G387" s="23"/>
      <c r="H387" s="23"/>
      <c r="I387" s="23"/>
      <c r="J387" s="23"/>
      <c r="K387" s="23"/>
    </row>
    <row r="388" spans="1:11" s="2" customFormat="1" ht="10.5">
      <c r="A388" s="22"/>
      <c r="B388" s="22"/>
      <c r="C388" s="23"/>
      <c r="D388" s="23"/>
      <c r="E388" s="23"/>
      <c r="F388" s="23"/>
      <c r="G388" s="23"/>
      <c r="H388" s="23"/>
      <c r="I388" s="23"/>
      <c r="J388" s="23"/>
      <c r="K388" s="23"/>
    </row>
    <row r="389" spans="1:11" s="2" customFormat="1" ht="10.5">
      <c r="A389" s="22"/>
      <c r="B389" s="22"/>
      <c r="C389" s="23"/>
      <c r="D389" s="23"/>
      <c r="E389" s="23"/>
      <c r="F389" s="23"/>
      <c r="G389" s="23"/>
      <c r="H389" s="23"/>
      <c r="I389" s="23"/>
      <c r="J389" s="23"/>
      <c r="K389" s="23"/>
    </row>
    <row r="390" spans="1:11" s="2" customFormat="1" ht="10.5">
      <c r="A390" s="22"/>
      <c r="B390" s="22"/>
      <c r="C390" s="23"/>
      <c r="D390" s="23"/>
      <c r="E390" s="23"/>
      <c r="F390" s="23"/>
      <c r="G390" s="23"/>
      <c r="H390" s="23"/>
      <c r="I390" s="23"/>
      <c r="J390" s="23"/>
      <c r="K390" s="23"/>
    </row>
    <row r="391" spans="1:11" s="2" customFormat="1" ht="10.5">
      <c r="A391" s="22"/>
      <c r="B391" s="22"/>
      <c r="C391" s="23"/>
      <c r="D391" s="23"/>
      <c r="E391" s="23"/>
      <c r="F391" s="23"/>
      <c r="G391" s="23"/>
      <c r="H391" s="23"/>
      <c r="I391" s="23"/>
      <c r="J391" s="23"/>
      <c r="K391" s="23"/>
    </row>
    <row r="392" spans="1:11" s="2" customFormat="1" ht="10.5">
      <c r="A392" s="22"/>
      <c r="B392" s="22"/>
      <c r="C392" s="23"/>
      <c r="D392" s="23"/>
      <c r="E392" s="23"/>
      <c r="F392" s="23"/>
      <c r="G392" s="23"/>
      <c r="H392" s="23"/>
      <c r="I392" s="23"/>
      <c r="J392" s="23"/>
      <c r="K392" s="23"/>
    </row>
    <row r="393" spans="1:11" s="2" customFormat="1" ht="10.5">
      <c r="A393" s="22"/>
      <c r="B393" s="22"/>
      <c r="C393" s="23"/>
      <c r="D393" s="23"/>
      <c r="E393" s="23"/>
      <c r="F393" s="23"/>
      <c r="G393" s="23"/>
      <c r="H393" s="23"/>
      <c r="I393" s="23"/>
      <c r="J393" s="23"/>
      <c r="K393" s="23"/>
    </row>
    <row r="394" spans="1:11" s="2" customFormat="1" ht="10.5">
      <c r="A394" s="22"/>
      <c r="B394" s="22"/>
      <c r="C394" s="23"/>
      <c r="D394" s="23"/>
      <c r="E394" s="23"/>
      <c r="F394" s="23"/>
      <c r="G394" s="23"/>
      <c r="H394" s="23"/>
      <c r="I394" s="23"/>
      <c r="J394" s="23"/>
      <c r="K394" s="23"/>
    </row>
    <row r="395" spans="1:11" s="2" customFormat="1" ht="10.5">
      <c r="A395" s="22"/>
      <c r="B395" s="22"/>
      <c r="C395" s="23"/>
      <c r="D395" s="23"/>
      <c r="E395" s="23"/>
      <c r="F395" s="23"/>
      <c r="G395" s="23"/>
      <c r="H395" s="23"/>
      <c r="I395" s="23"/>
      <c r="J395" s="23"/>
      <c r="K395" s="23"/>
    </row>
    <row r="396" spans="1:11" s="2" customFormat="1" ht="10.5">
      <c r="A396" s="22"/>
      <c r="B396" s="22"/>
      <c r="C396" s="23"/>
      <c r="D396" s="23"/>
      <c r="E396" s="23"/>
      <c r="F396" s="23"/>
      <c r="G396" s="23"/>
      <c r="H396" s="23"/>
      <c r="I396" s="23"/>
      <c r="J396" s="23"/>
      <c r="K396" s="23"/>
    </row>
    <row r="397" spans="1:11" s="2" customFormat="1" ht="10.5">
      <c r="A397" s="22"/>
      <c r="B397" s="22"/>
      <c r="C397" s="23"/>
      <c r="D397" s="23"/>
      <c r="E397" s="23"/>
      <c r="F397" s="23"/>
      <c r="G397" s="23"/>
      <c r="H397" s="23"/>
      <c r="I397" s="23"/>
      <c r="J397" s="23"/>
      <c r="K397" s="23"/>
    </row>
    <row r="398" spans="1:11" s="2" customFormat="1" ht="10.5">
      <c r="A398" s="22"/>
      <c r="B398" s="22"/>
      <c r="C398" s="23"/>
      <c r="D398" s="23"/>
      <c r="E398" s="23"/>
      <c r="F398" s="23"/>
      <c r="G398" s="23"/>
      <c r="H398" s="23"/>
      <c r="I398" s="23"/>
      <c r="J398" s="23"/>
      <c r="K398" s="23"/>
    </row>
    <row r="399" spans="1:11" s="2" customFormat="1" ht="10.5">
      <c r="A399" s="22"/>
      <c r="B399" s="22"/>
      <c r="C399" s="23"/>
      <c r="D399" s="23"/>
      <c r="E399" s="23"/>
      <c r="F399" s="23"/>
      <c r="G399" s="23"/>
      <c r="H399" s="23"/>
      <c r="I399" s="23"/>
      <c r="J399" s="23"/>
      <c r="K399" s="23"/>
    </row>
    <row r="400" spans="1:11" s="2" customFormat="1" ht="10.5">
      <c r="A400" s="22"/>
      <c r="B400" s="22"/>
      <c r="C400" s="23"/>
      <c r="D400" s="23"/>
      <c r="E400" s="23"/>
      <c r="F400" s="23"/>
      <c r="G400" s="23"/>
      <c r="H400" s="23"/>
      <c r="I400" s="23"/>
      <c r="J400" s="23"/>
      <c r="K400" s="23"/>
    </row>
    <row r="401" spans="1:11" s="2" customFormat="1" ht="10.5">
      <c r="A401" s="22"/>
      <c r="B401" s="22"/>
      <c r="C401" s="23"/>
      <c r="D401" s="23"/>
      <c r="E401" s="23"/>
      <c r="F401" s="23"/>
      <c r="G401" s="23"/>
      <c r="H401" s="23"/>
      <c r="I401" s="23"/>
      <c r="J401" s="23"/>
      <c r="K401" s="23"/>
    </row>
    <row r="402" spans="1:11" s="2" customFormat="1" ht="10.5">
      <c r="A402" s="22"/>
      <c r="B402" s="22"/>
      <c r="C402" s="23"/>
      <c r="D402" s="23"/>
      <c r="E402" s="23"/>
      <c r="F402" s="23"/>
      <c r="G402" s="23"/>
      <c r="H402" s="23"/>
      <c r="I402" s="23"/>
      <c r="J402" s="23"/>
      <c r="K402" s="23"/>
    </row>
    <row r="403" spans="1:11" s="2" customFormat="1" ht="10.5">
      <c r="A403" s="22"/>
      <c r="B403" s="22"/>
      <c r="C403" s="23"/>
      <c r="D403" s="23"/>
      <c r="E403" s="23"/>
      <c r="F403" s="23"/>
      <c r="G403" s="23"/>
      <c r="H403" s="23"/>
      <c r="I403" s="23"/>
      <c r="J403" s="23"/>
      <c r="K403" s="23"/>
    </row>
    <row r="404" spans="1:11" s="2" customFormat="1" ht="10.5">
      <c r="A404" s="22"/>
      <c r="B404" s="22"/>
      <c r="C404" s="23"/>
      <c r="D404" s="23"/>
      <c r="E404" s="23"/>
      <c r="F404" s="23"/>
      <c r="G404" s="23"/>
      <c r="H404" s="23"/>
      <c r="I404" s="23"/>
      <c r="J404" s="23"/>
      <c r="K404" s="23"/>
    </row>
    <row r="405" spans="1:11" s="2" customFormat="1" ht="10.5">
      <c r="A405" s="22"/>
      <c r="B405" s="22"/>
      <c r="C405" s="23"/>
      <c r="D405" s="23"/>
      <c r="E405" s="23"/>
      <c r="F405" s="23"/>
      <c r="G405" s="23"/>
      <c r="H405" s="23"/>
      <c r="I405" s="23"/>
      <c r="J405" s="23"/>
      <c r="K405" s="23"/>
    </row>
    <row r="406" spans="1:11" s="2" customFormat="1" ht="10.5">
      <c r="A406" s="22"/>
      <c r="B406" s="22"/>
      <c r="C406" s="23"/>
      <c r="D406" s="23"/>
      <c r="E406" s="23"/>
      <c r="F406" s="23"/>
      <c r="G406" s="23"/>
      <c r="H406" s="23"/>
      <c r="I406" s="23"/>
      <c r="J406" s="23"/>
      <c r="K406" s="23"/>
    </row>
    <row r="407" spans="1:11" s="2" customFormat="1" ht="10.5">
      <c r="A407" s="22"/>
      <c r="B407" s="22"/>
      <c r="C407" s="23"/>
      <c r="D407" s="23"/>
      <c r="E407" s="23"/>
      <c r="F407" s="23"/>
      <c r="G407" s="23"/>
      <c r="H407" s="23"/>
      <c r="I407" s="23"/>
      <c r="J407" s="23"/>
      <c r="K407" s="23"/>
    </row>
    <row r="408" spans="1:11" s="2" customFormat="1" ht="10.5">
      <c r="A408" s="22"/>
      <c r="B408" s="22"/>
      <c r="C408" s="23"/>
      <c r="D408" s="23"/>
      <c r="E408" s="23"/>
      <c r="F408" s="23"/>
      <c r="G408" s="23"/>
      <c r="H408" s="23"/>
      <c r="I408" s="23"/>
      <c r="J408" s="23"/>
      <c r="K408" s="23"/>
    </row>
    <row r="409" spans="1:11" s="2" customFormat="1" ht="10.5">
      <c r="A409" s="22"/>
      <c r="B409" s="22"/>
      <c r="C409" s="23"/>
      <c r="D409" s="23"/>
      <c r="E409" s="23"/>
      <c r="F409" s="23"/>
      <c r="G409" s="23"/>
      <c r="H409" s="23"/>
      <c r="I409" s="23"/>
      <c r="J409" s="23"/>
      <c r="K409" s="23"/>
    </row>
    <row r="410" spans="1:11" s="2" customFormat="1" ht="10.5">
      <c r="A410" s="22"/>
      <c r="B410" s="22"/>
      <c r="C410" s="23"/>
      <c r="D410" s="23"/>
      <c r="E410" s="23"/>
      <c r="F410" s="23"/>
      <c r="G410" s="23"/>
      <c r="H410" s="23"/>
      <c r="I410" s="23"/>
      <c r="J410" s="23"/>
      <c r="K410" s="23"/>
    </row>
    <row r="411" spans="1:11" s="2" customFormat="1" ht="10.5">
      <c r="A411" s="22"/>
      <c r="B411" s="22"/>
      <c r="C411" s="23"/>
      <c r="D411" s="23"/>
      <c r="E411" s="23"/>
      <c r="F411" s="23"/>
      <c r="G411" s="23"/>
      <c r="H411" s="23"/>
      <c r="I411" s="23"/>
      <c r="J411" s="23"/>
      <c r="K411" s="23"/>
    </row>
    <row r="412" spans="1:11" s="2" customFormat="1" ht="10.5">
      <c r="A412" s="22"/>
      <c r="B412" s="22"/>
      <c r="C412" s="23"/>
      <c r="D412" s="23"/>
      <c r="E412" s="23"/>
      <c r="F412" s="23"/>
      <c r="G412" s="23"/>
      <c r="H412" s="23"/>
      <c r="I412" s="23"/>
      <c r="J412" s="23"/>
      <c r="K412" s="23"/>
    </row>
    <row r="413" spans="1:11" s="2" customFormat="1" ht="10.5">
      <c r="A413" s="22"/>
      <c r="B413" s="22"/>
      <c r="C413" s="23"/>
      <c r="D413" s="23"/>
      <c r="E413" s="23"/>
      <c r="F413" s="23"/>
      <c r="G413" s="23"/>
      <c r="H413" s="23"/>
      <c r="I413" s="23"/>
      <c r="J413" s="23"/>
      <c r="K413" s="23"/>
    </row>
    <row r="414" spans="1:11" s="2" customFormat="1" ht="10.5">
      <c r="A414" s="22"/>
      <c r="B414" s="22"/>
      <c r="C414" s="23"/>
      <c r="D414" s="23"/>
      <c r="E414" s="23"/>
      <c r="F414" s="23"/>
      <c r="G414" s="23"/>
      <c r="H414" s="23"/>
      <c r="I414" s="23"/>
      <c r="J414" s="23"/>
      <c r="K414" s="23"/>
    </row>
    <row r="415" spans="1:11" s="2" customFormat="1" ht="10.5">
      <c r="A415" s="22"/>
      <c r="B415" s="22"/>
      <c r="C415" s="23"/>
      <c r="D415" s="23"/>
      <c r="E415" s="23"/>
      <c r="F415" s="23"/>
      <c r="G415" s="23"/>
      <c r="H415" s="23"/>
      <c r="I415" s="23"/>
      <c r="J415" s="23"/>
      <c r="K415" s="23"/>
    </row>
    <row r="416" spans="1:11" s="2" customFormat="1" ht="10.5">
      <c r="A416" s="22"/>
      <c r="B416" s="22"/>
      <c r="C416" s="23"/>
      <c r="D416" s="23"/>
      <c r="E416" s="23"/>
      <c r="F416" s="23"/>
      <c r="G416" s="23"/>
      <c r="H416" s="23"/>
      <c r="I416" s="23"/>
      <c r="J416" s="23"/>
      <c r="K416" s="23"/>
    </row>
    <row r="417" spans="1:11" s="2" customFormat="1" ht="10.5">
      <c r="A417" s="22"/>
      <c r="B417" s="22"/>
      <c r="C417" s="23"/>
      <c r="D417" s="23"/>
      <c r="E417" s="23"/>
      <c r="F417" s="23"/>
      <c r="G417" s="23"/>
      <c r="H417" s="23"/>
      <c r="I417" s="23"/>
      <c r="J417" s="23"/>
      <c r="K417" s="23"/>
    </row>
    <row r="418" spans="1:11" s="2" customFormat="1" ht="10.5">
      <c r="A418" s="22"/>
      <c r="B418" s="22"/>
      <c r="C418" s="23"/>
      <c r="D418" s="23"/>
      <c r="E418" s="23"/>
      <c r="F418" s="23"/>
      <c r="G418" s="23"/>
      <c r="H418" s="23"/>
      <c r="I418" s="23"/>
      <c r="J418" s="23"/>
      <c r="K418" s="23"/>
    </row>
    <row r="419" spans="1:11" s="2" customFormat="1" ht="10.5">
      <c r="A419" s="22"/>
      <c r="B419" s="22"/>
      <c r="C419" s="23"/>
      <c r="D419" s="23"/>
      <c r="E419" s="23"/>
      <c r="F419" s="23"/>
      <c r="G419" s="23"/>
      <c r="H419" s="23"/>
      <c r="I419" s="23"/>
      <c r="J419" s="23"/>
      <c r="K419" s="23"/>
    </row>
    <row r="420" spans="1:11" s="2" customFormat="1" ht="10.5">
      <c r="A420" s="22"/>
      <c r="B420" s="22"/>
      <c r="C420" s="23"/>
      <c r="D420" s="23"/>
      <c r="E420" s="23"/>
      <c r="F420" s="23"/>
      <c r="G420" s="23"/>
      <c r="H420" s="23"/>
      <c r="I420" s="23"/>
      <c r="J420" s="23"/>
      <c r="K420" s="23"/>
    </row>
    <row r="421" spans="1:11" s="2" customFormat="1" ht="10.5">
      <c r="A421" s="22"/>
      <c r="B421" s="22"/>
      <c r="C421" s="23"/>
      <c r="D421" s="23"/>
      <c r="E421" s="23"/>
      <c r="F421" s="23"/>
      <c r="G421" s="23"/>
      <c r="H421" s="23"/>
      <c r="I421" s="23"/>
      <c r="J421" s="23"/>
      <c r="K421" s="23"/>
    </row>
    <row r="422" spans="1:11" s="2" customFormat="1" ht="10.5">
      <c r="A422" s="22"/>
      <c r="B422" s="22"/>
      <c r="C422" s="23"/>
      <c r="D422" s="23"/>
      <c r="E422" s="23"/>
      <c r="F422" s="23"/>
      <c r="G422" s="23"/>
      <c r="H422" s="23"/>
      <c r="I422" s="23"/>
      <c r="J422" s="23"/>
      <c r="K422" s="23"/>
    </row>
    <row r="423" spans="1:11" s="2" customFormat="1" ht="10.5">
      <c r="A423" s="22"/>
      <c r="B423" s="22"/>
      <c r="C423" s="23"/>
      <c r="D423" s="23"/>
      <c r="E423" s="23"/>
      <c r="F423" s="23"/>
      <c r="G423" s="23"/>
      <c r="H423" s="23"/>
      <c r="I423" s="23"/>
      <c r="J423" s="23"/>
      <c r="K423" s="23"/>
    </row>
    <row r="424" spans="1:11" s="2" customFormat="1" ht="10.5">
      <c r="A424" s="22"/>
      <c r="B424" s="22"/>
      <c r="C424" s="23"/>
      <c r="D424" s="23"/>
      <c r="E424" s="23"/>
      <c r="F424" s="23"/>
      <c r="G424" s="23"/>
      <c r="H424" s="23"/>
      <c r="I424" s="23"/>
      <c r="J424" s="23"/>
      <c r="K424" s="23"/>
    </row>
    <row r="425" spans="1:11" s="2" customFormat="1" ht="10.5">
      <c r="A425" s="22"/>
      <c r="B425" s="22"/>
      <c r="C425" s="23"/>
      <c r="D425" s="23"/>
      <c r="E425" s="23"/>
      <c r="F425" s="23"/>
      <c r="G425" s="23"/>
      <c r="H425" s="23"/>
      <c r="I425" s="23"/>
      <c r="J425" s="23"/>
      <c r="K425" s="23"/>
    </row>
    <row r="426" spans="1:11" s="2" customFormat="1" ht="10.5">
      <c r="A426" s="22"/>
      <c r="B426" s="22"/>
      <c r="C426" s="23"/>
      <c r="D426" s="23"/>
      <c r="E426" s="23"/>
      <c r="F426" s="23"/>
      <c r="G426" s="23"/>
      <c r="H426" s="23"/>
      <c r="I426" s="23"/>
      <c r="J426" s="23"/>
      <c r="K426" s="23"/>
    </row>
    <row r="427" spans="1:11" s="2" customFormat="1" ht="10.5">
      <c r="A427" s="22"/>
      <c r="B427" s="22"/>
      <c r="C427" s="23"/>
      <c r="D427" s="23"/>
      <c r="E427" s="23"/>
      <c r="F427" s="23"/>
      <c r="G427" s="23"/>
      <c r="H427" s="23"/>
      <c r="I427" s="23"/>
      <c r="J427" s="23"/>
      <c r="K427" s="23"/>
    </row>
    <row r="428" spans="1:11" s="2" customFormat="1" ht="10.5">
      <c r="A428" s="22"/>
      <c r="B428" s="22"/>
      <c r="C428" s="23"/>
      <c r="D428" s="23"/>
      <c r="E428" s="23"/>
      <c r="F428" s="23"/>
      <c r="G428" s="23"/>
      <c r="H428" s="23"/>
      <c r="I428" s="23"/>
      <c r="J428" s="23"/>
      <c r="K428" s="23"/>
    </row>
    <row r="429" spans="1:11" s="2" customFormat="1" ht="10.5">
      <c r="A429" s="22"/>
      <c r="B429" s="22"/>
      <c r="C429" s="23"/>
      <c r="D429" s="23"/>
      <c r="E429" s="23"/>
      <c r="F429" s="23"/>
      <c r="G429" s="23"/>
      <c r="H429" s="23"/>
      <c r="I429" s="23"/>
      <c r="J429" s="23"/>
      <c r="K429" s="23"/>
    </row>
    <row r="430" spans="1:11" s="2" customFormat="1" ht="10.5">
      <c r="A430" s="22"/>
      <c r="B430" s="22"/>
      <c r="C430" s="23"/>
      <c r="D430" s="23"/>
      <c r="E430" s="23"/>
      <c r="F430" s="23"/>
      <c r="G430" s="23"/>
      <c r="H430" s="23"/>
      <c r="I430" s="23"/>
      <c r="J430" s="23"/>
      <c r="K430" s="23"/>
    </row>
    <row r="431" spans="1:11" s="2" customFormat="1" ht="10.5">
      <c r="A431" s="22"/>
      <c r="B431" s="22"/>
      <c r="C431" s="23"/>
      <c r="D431" s="23"/>
      <c r="E431" s="23"/>
      <c r="F431" s="23"/>
      <c r="G431" s="23"/>
      <c r="H431" s="23"/>
      <c r="I431" s="23"/>
      <c r="J431" s="23"/>
      <c r="K431" s="23"/>
    </row>
    <row r="432" spans="1:11" s="2" customFormat="1" ht="10.5">
      <c r="A432" s="22"/>
      <c r="B432" s="22"/>
      <c r="C432" s="23"/>
      <c r="D432" s="23"/>
      <c r="E432" s="23"/>
      <c r="F432" s="23"/>
      <c r="G432" s="23"/>
      <c r="H432" s="23"/>
      <c r="I432" s="23"/>
      <c r="J432" s="23"/>
      <c r="K432" s="23"/>
    </row>
    <row r="433" spans="1:11" s="2" customFormat="1" ht="10.5">
      <c r="A433" s="22"/>
      <c r="B433" s="22"/>
      <c r="C433" s="23"/>
      <c r="D433" s="23"/>
      <c r="E433" s="23"/>
      <c r="F433" s="23"/>
      <c r="G433" s="23"/>
      <c r="H433" s="23"/>
      <c r="I433" s="23"/>
      <c r="J433" s="23"/>
      <c r="K433" s="23"/>
    </row>
    <row r="434" spans="1:11" s="2" customFormat="1" ht="10.5">
      <c r="A434" s="22"/>
      <c r="B434" s="22"/>
      <c r="C434" s="23"/>
      <c r="D434" s="23"/>
      <c r="E434" s="23"/>
      <c r="F434" s="23"/>
      <c r="G434" s="23"/>
      <c r="H434" s="23"/>
      <c r="I434" s="23"/>
      <c r="J434" s="23"/>
      <c r="K434" s="23"/>
    </row>
    <row r="435" spans="1:11" s="2" customFormat="1" ht="10.5">
      <c r="A435" s="22"/>
      <c r="B435" s="22"/>
      <c r="C435" s="23"/>
      <c r="D435" s="23"/>
      <c r="E435" s="23"/>
      <c r="F435" s="23"/>
      <c r="G435" s="23"/>
      <c r="H435" s="23"/>
      <c r="I435" s="23"/>
      <c r="J435" s="23"/>
      <c r="K435" s="23"/>
    </row>
    <row r="436" spans="1:11" s="2" customFormat="1" ht="10.5">
      <c r="A436" s="22"/>
      <c r="B436" s="22"/>
      <c r="C436" s="23"/>
      <c r="D436" s="23"/>
      <c r="E436" s="23"/>
      <c r="F436" s="23"/>
      <c r="G436" s="23"/>
      <c r="H436" s="23"/>
      <c r="I436" s="23"/>
      <c r="J436" s="23"/>
      <c r="K436" s="23"/>
    </row>
    <row r="437" spans="1:11" s="2" customFormat="1" ht="10.5">
      <c r="A437" s="22"/>
      <c r="B437" s="22"/>
      <c r="C437" s="23"/>
      <c r="D437" s="23"/>
      <c r="E437" s="23"/>
      <c r="F437" s="23"/>
      <c r="G437" s="23"/>
      <c r="H437" s="23"/>
      <c r="I437" s="23"/>
      <c r="J437" s="23"/>
      <c r="K437" s="23"/>
    </row>
    <row r="438" spans="1:11" s="2" customFormat="1" ht="10.5">
      <c r="A438" s="22"/>
      <c r="B438" s="22"/>
      <c r="C438" s="23"/>
      <c r="D438" s="23"/>
      <c r="E438" s="23"/>
      <c r="F438" s="23"/>
      <c r="G438" s="23"/>
      <c r="H438" s="23"/>
      <c r="I438" s="23"/>
      <c r="J438" s="23"/>
      <c r="K438" s="23"/>
    </row>
    <row r="439" spans="1:11" s="2" customFormat="1" ht="10.5">
      <c r="A439" s="22"/>
      <c r="B439" s="22"/>
      <c r="C439" s="23"/>
      <c r="D439" s="23"/>
      <c r="E439" s="23"/>
      <c r="F439" s="23"/>
      <c r="G439" s="23"/>
      <c r="H439" s="23"/>
      <c r="I439" s="23"/>
      <c r="J439" s="23"/>
      <c r="K439" s="23"/>
    </row>
    <row r="440" spans="1:11" s="2" customFormat="1" ht="10.5">
      <c r="A440" s="22"/>
      <c r="B440" s="22"/>
      <c r="C440" s="23"/>
      <c r="D440" s="23"/>
      <c r="E440" s="23"/>
      <c r="F440" s="23"/>
      <c r="G440" s="23"/>
      <c r="H440" s="23"/>
      <c r="I440" s="23"/>
      <c r="J440" s="23"/>
      <c r="K440" s="23"/>
    </row>
    <row r="441" spans="1:11" s="2" customFormat="1" ht="10.5">
      <c r="A441" s="22"/>
      <c r="B441" s="22"/>
      <c r="C441" s="23"/>
      <c r="D441" s="23"/>
      <c r="E441" s="23"/>
      <c r="F441" s="23"/>
      <c r="G441" s="23"/>
      <c r="H441" s="23"/>
      <c r="I441" s="23"/>
      <c r="J441" s="23"/>
      <c r="K441" s="23"/>
    </row>
    <row r="442" spans="1:11" s="2" customFormat="1" ht="10.5">
      <c r="A442" s="22"/>
      <c r="B442" s="22"/>
      <c r="C442" s="23"/>
      <c r="D442" s="23"/>
      <c r="E442" s="23"/>
      <c r="F442" s="23"/>
      <c r="G442" s="23"/>
      <c r="H442" s="23"/>
      <c r="I442" s="23"/>
      <c r="J442" s="23"/>
      <c r="K442" s="23"/>
    </row>
    <row r="443" spans="1:11" s="2" customFormat="1" ht="10.5">
      <c r="A443" s="22"/>
      <c r="B443" s="22"/>
      <c r="C443" s="23"/>
      <c r="D443" s="23"/>
      <c r="E443" s="23"/>
      <c r="F443" s="23"/>
      <c r="G443" s="23"/>
      <c r="H443" s="23"/>
      <c r="I443" s="23"/>
      <c r="J443" s="23"/>
      <c r="K443" s="23"/>
    </row>
    <row r="444" spans="1:11" s="2" customFormat="1" ht="10.5">
      <c r="A444" s="22"/>
      <c r="B444" s="22"/>
      <c r="C444" s="23"/>
      <c r="D444" s="23"/>
      <c r="E444" s="23"/>
      <c r="F444" s="23"/>
      <c r="G444" s="23"/>
      <c r="H444" s="23"/>
      <c r="I444" s="23"/>
      <c r="J444" s="23"/>
      <c r="K444" s="23"/>
    </row>
    <row r="445" spans="1:11" s="2" customFormat="1" ht="10.5">
      <c r="A445" s="22"/>
      <c r="B445" s="22"/>
      <c r="C445" s="23"/>
      <c r="D445" s="23"/>
      <c r="E445" s="23"/>
      <c r="F445" s="23"/>
      <c r="G445" s="23"/>
      <c r="H445" s="23"/>
      <c r="I445" s="23"/>
      <c r="J445" s="23"/>
      <c r="K445" s="23"/>
    </row>
    <row r="446" spans="1:11" s="2" customFormat="1" ht="10.5">
      <c r="A446" s="22"/>
      <c r="B446" s="22"/>
      <c r="C446" s="23"/>
      <c r="D446" s="23"/>
      <c r="E446" s="23"/>
      <c r="F446" s="23"/>
      <c r="G446" s="23"/>
      <c r="H446" s="23"/>
      <c r="I446" s="23"/>
      <c r="J446" s="23"/>
      <c r="K446" s="23"/>
    </row>
    <row r="447" spans="1:11" s="2" customFormat="1" ht="10.5">
      <c r="A447" s="22"/>
      <c r="B447" s="22"/>
      <c r="C447" s="23"/>
      <c r="D447" s="23"/>
      <c r="E447" s="23"/>
      <c r="F447" s="23"/>
      <c r="G447" s="23"/>
      <c r="H447" s="23"/>
      <c r="I447" s="23"/>
      <c r="J447" s="23"/>
      <c r="K447" s="23"/>
    </row>
    <row r="448" spans="1:11" s="2" customFormat="1" ht="10.5">
      <c r="A448" s="22"/>
      <c r="B448" s="22"/>
      <c r="C448" s="23"/>
      <c r="D448" s="23"/>
      <c r="E448" s="23"/>
      <c r="F448" s="23"/>
      <c r="G448" s="23"/>
      <c r="H448" s="23"/>
      <c r="I448" s="23"/>
      <c r="J448" s="23"/>
      <c r="K448" s="23"/>
    </row>
    <row r="449" spans="1:11" s="2" customFormat="1" ht="10.5">
      <c r="A449" s="22"/>
      <c r="B449" s="22"/>
      <c r="C449" s="23"/>
      <c r="D449" s="23"/>
      <c r="E449" s="23"/>
      <c r="F449" s="23"/>
      <c r="G449" s="23"/>
      <c r="H449" s="23"/>
      <c r="I449" s="23"/>
      <c r="J449" s="23"/>
      <c r="K449" s="23"/>
    </row>
    <row r="450" spans="1:11" s="2" customFormat="1" ht="10.5">
      <c r="A450" s="22"/>
      <c r="B450" s="22"/>
      <c r="C450" s="23"/>
      <c r="D450" s="23"/>
      <c r="E450" s="23"/>
      <c r="F450" s="23"/>
      <c r="G450" s="23"/>
      <c r="H450" s="23"/>
      <c r="I450" s="23"/>
      <c r="J450" s="23"/>
      <c r="K450" s="23"/>
    </row>
    <row r="451" spans="1:11" s="2" customFormat="1" ht="10.5">
      <c r="A451" s="22"/>
      <c r="B451" s="22"/>
      <c r="C451" s="23"/>
      <c r="D451" s="23"/>
      <c r="E451" s="23"/>
      <c r="F451" s="23"/>
      <c r="G451" s="23"/>
      <c r="H451" s="23"/>
      <c r="I451" s="23"/>
      <c r="J451" s="23"/>
      <c r="K451" s="23"/>
    </row>
    <row r="452" spans="1:11" s="2" customFormat="1" ht="10.5">
      <c r="A452" s="22"/>
      <c r="B452" s="22"/>
      <c r="C452" s="23"/>
      <c r="D452" s="23"/>
      <c r="E452" s="23"/>
      <c r="F452" s="23"/>
      <c r="G452" s="23"/>
      <c r="H452" s="23"/>
      <c r="I452" s="23"/>
      <c r="J452" s="23"/>
      <c r="K452" s="23"/>
    </row>
    <row r="453" spans="1:11" s="2" customFormat="1" ht="10.5">
      <c r="A453" s="22"/>
      <c r="B453" s="22"/>
      <c r="C453" s="23"/>
      <c r="D453" s="23"/>
      <c r="E453" s="23"/>
      <c r="F453" s="23"/>
      <c r="G453" s="23"/>
      <c r="H453" s="23"/>
      <c r="I453" s="23"/>
      <c r="J453" s="23"/>
      <c r="K453" s="23"/>
    </row>
    <row r="454" spans="1:11" s="2" customFormat="1" ht="10.5">
      <c r="A454" s="22"/>
      <c r="B454" s="22"/>
      <c r="C454" s="23"/>
      <c r="D454" s="23"/>
      <c r="E454" s="23"/>
      <c r="F454" s="23"/>
      <c r="G454" s="23"/>
      <c r="H454" s="23"/>
      <c r="I454" s="23"/>
      <c r="J454" s="23"/>
      <c r="K454" s="23"/>
    </row>
    <row r="455" spans="1:11" s="2" customFormat="1" ht="10.5">
      <c r="A455" s="22"/>
      <c r="B455" s="22"/>
      <c r="C455" s="23"/>
      <c r="D455" s="23"/>
      <c r="E455" s="23"/>
      <c r="F455" s="23"/>
      <c r="G455" s="23"/>
      <c r="H455" s="23"/>
      <c r="I455" s="23"/>
      <c r="J455" s="23"/>
      <c r="K455" s="23"/>
    </row>
    <row r="456" spans="1:11" s="2" customFormat="1" ht="10.5">
      <c r="A456" s="22"/>
      <c r="B456" s="22"/>
      <c r="C456" s="23"/>
      <c r="D456" s="23"/>
      <c r="E456" s="23"/>
      <c r="F456" s="23"/>
      <c r="G456" s="23"/>
      <c r="H456" s="23"/>
      <c r="I456" s="23"/>
      <c r="J456" s="23"/>
      <c r="K456" s="23"/>
    </row>
    <row r="457" spans="1:11" s="2" customFormat="1" ht="10.5">
      <c r="A457" s="22"/>
      <c r="B457" s="22"/>
      <c r="C457" s="23"/>
      <c r="D457" s="23"/>
      <c r="E457" s="23"/>
      <c r="F457" s="23"/>
      <c r="G457" s="23"/>
      <c r="H457" s="23"/>
      <c r="I457" s="23"/>
      <c r="J457" s="23"/>
      <c r="K457" s="23"/>
    </row>
    <row r="458" spans="1:11" s="2" customFormat="1" ht="10.5">
      <c r="A458" s="22"/>
      <c r="B458" s="22"/>
      <c r="C458" s="23"/>
      <c r="D458" s="23"/>
      <c r="E458" s="23"/>
      <c r="F458" s="23"/>
      <c r="G458" s="23"/>
      <c r="H458" s="23"/>
      <c r="I458" s="23"/>
      <c r="J458" s="23"/>
      <c r="K458" s="23"/>
    </row>
    <row r="459" spans="1:11" s="2" customFormat="1" ht="10.5">
      <c r="A459" s="22"/>
      <c r="B459" s="22"/>
      <c r="C459" s="23"/>
      <c r="D459" s="23"/>
      <c r="E459" s="23"/>
      <c r="F459" s="23"/>
      <c r="G459" s="23"/>
      <c r="H459" s="23"/>
      <c r="I459" s="23"/>
      <c r="J459" s="23"/>
      <c r="K459" s="23"/>
    </row>
    <row r="460" spans="1:11" s="2" customFormat="1" ht="10.5">
      <c r="A460" s="22"/>
      <c r="B460" s="22"/>
      <c r="C460" s="23"/>
      <c r="D460" s="23"/>
      <c r="E460" s="23"/>
      <c r="F460" s="23"/>
      <c r="G460" s="23"/>
      <c r="H460" s="23"/>
      <c r="I460" s="23"/>
      <c r="J460" s="23"/>
      <c r="K460" s="23"/>
    </row>
    <row r="461" spans="1:11" s="2" customFormat="1" ht="10.5">
      <c r="A461" s="22"/>
      <c r="B461" s="22"/>
      <c r="C461" s="23"/>
      <c r="D461" s="23"/>
      <c r="E461" s="23"/>
      <c r="F461" s="23"/>
      <c r="G461" s="23"/>
      <c r="H461" s="23"/>
      <c r="I461" s="23"/>
      <c r="J461" s="23"/>
      <c r="K461" s="23"/>
    </row>
    <row r="462" spans="1:11" s="2" customFormat="1" ht="10.5">
      <c r="A462" s="22"/>
      <c r="B462" s="22"/>
      <c r="C462" s="23"/>
      <c r="D462" s="23"/>
      <c r="E462" s="23"/>
      <c r="F462" s="23"/>
      <c r="G462" s="23"/>
      <c r="H462" s="23"/>
      <c r="I462" s="23"/>
      <c r="J462" s="23"/>
      <c r="K462" s="23"/>
    </row>
    <row r="463" spans="1:11" s="2" customFormat="1" ht="10.5">
      <c r="A463" s="22"/>
      <c r="B463" s="22"/>
      <c r="C463" s="23"/>
      <c r="D463" s="23"/>
      <c r="E463" s="23"/>
      <c r="F463" s="23"/>
      <c r="G463" s="23"/>
      <c r="H463" s="23"/>
      <c r="I463" s="23"/>
      <c r="J463" s="23"/>
      <c r="K463" s="23"/>
    </row>
    <row r="464" spans="1:11" s="2" customFormat="1" ht="10.5">
      <c r="A464" s="22"/>
      <c r="B464" s="22"/>
      <c r="C464" s="23"/>
      <c r="D464" s="23"/>
      <c r="E464" s="23"/>
      <c r="F464" s="23"/>
      <c r="G464" s="23"/>
      <c r="H464" s="23"/>
      <c r="I464" s="23"/>
      <c r="J464" s="23"/>
      <c r="K464" s="23"/>
    </row>
    <row r="465" spans="1:11" s="2" customFormat="1" ht="10.5">
      <c r="A465" s="22"/>
      <c r="B465" s="22"/>
      <c r="C465" s="23"/>
      <c r="D465" s="23"/>
      <c r="E465" s="23"/>
      <c r="F465" s="23"/>
      <c r="G465" s="23"/>
      <c r="H465" s="23"/>
      <c r="I465" s="23"/>
      <c r="J465" s="23"/>
      <c r="K465" s="23"/>
    </row>
    <row r="466" spans="1:11" s="2" customFormat="1" ht="10.5">
      <c r="A466" s="22"/>
      <c r="B466" s="22"/>
      <c r="C466" s="23"/>
      <c r="D466" s="23"/>
      <c r="E466" s="23"/>
      <c r="F466" s="23"/>
      <c r="G466" s="23"/>
      <c r="H466" s="23"/>
      <c r="I466" s="23"/>
      <c r="J466" s="23"/>
      <c r="K466" s="23"/>
    </row>
    <row r="467" spans="1:11" s="2" customFormat="1" ht="10.5">
      <c r="A467" s="22"/>
      <c r="B467" s="22"/>
      <c r="C467" s="23"/>
      <c r="D467" s="23"/>
      <c r="E467" s="23"/>
      <c r="F467" s="23"/>
      <c r="G467" s="23"/>
      <c r="H467" s="23"/>
      <c r="I467" s="23"/>
      <c r="J467" s="23"/>
      <c r="K467" s="23"/>
    </row>
    <row r="468" spans="1:11" s="2" customFormat="1" ht="10.5">
      <c r="A468" s="22"/>
      <c r="B468" s="22"/>
      <c r="C468" s="23"/>
      <c r="D468" s="23"/>
      <c r="E468" s="23"/>
      <c r="F468" s="23"/>
      <c r="G468" s="23"/>
      <c r="H468" s="23"/>
      <c r="I468" s="23"/>
      <c r="J468" s="23"/>
      <c r="K468" s="23"/>
    </row>
    <row r="469" spans="1:11" s="2" customFormat="1" ht="10.5">
      <c r="A469" s="22"/>
      <c r="B469" s="22"/>
      <c r="C469" s="23"/>
      <c r="D469" s="23"/>
      <c r="E469" s="23"/>
      <c r="F469" s="23"/>
      <c r="G469" s="23"/>
      <c r="H469" s="23"/>
      <c r="I469" s="23"/>
      <c r="J469" s="23"/>
      <c r="K469" s="23"/>
    </row>
    <row r="470" spans="1:11" s="2" customFormat="1" ht="10.5">
      <c r="A470" s="22"/>
      <c r="B470" s="22"/>
      <c r="C470" s="23"/>
      <c r="D470" s="23"/>
      <c r="E470" s="23"/>
      <c r="F470" s="23"/>
      <c r="G470" s="23"/>
      <c r="H470" s="23"/>
      <c r="I470" s="23"/>
      <c r="J470" s="23"/>
      <c r="K470" s="23"/>
    </row>
    <row r="471" spans="1:11" s="2" customFormat="1" ht="10.5">
      <c r="A471" s="22"/>
      <c r="B471" s="22"/>
      <c r="C471" s="23"/>
      <c r="D471" s="23"/>
      <c r="E471" s="23"/>
      <c r="F471" s="23"/>
      <c r="G471" s="23"/>
      <c r="H471" s="23"/>
      <c r="I471" s="23"/>
      <c r="J471" s="23"/>
      <c r="K471" s="23"/>
    </row>
    <row r="472" spans="1:11" s="2" customFormat="1" ht="10.5">
      <c r="A472" s="22"/>
      <c r="B472" s="22"/>
      <c r="C472" s="23"/>
      <c r="D472" s="23"/>
      <c r="E472" s="23"/>
      <c r="F472" s="23"/>
      <c r="G472" s="23"/>
      <c r="H472" s="23"/>
      <c r="I472" s="23"/>
      <c r="J472" s="23"/>
      <c r="K472" s="23"/>
    </row>
    <row r="473" spans="1:11" s="2" customFormat="1" ht="10.5">
      <c r="A473" s="22"/>
      <c r="B473" s="22"/>
      <c r="C473" s="23"/>
      <c r="D473" s="23"/>
      <c r="E473" s="23"/>
      <c r="F473" s="23"/>
      <c r="G473" s="23"/>
      <c r="H473" s="23"/>
      <c r="I473" s="23"/>
      <c r="J473" s="23"/>
      <c r="K473" s="23"/>
    </row>
    <row r="474" spans="1:11" s="2" customFormat="1" ht="10.5">
      <c r="A474" s="22"/>
      <c r="B474" s="22"/>
      <c r="C474" s="23"/>
      <c r="D474" s="23"/>
      <c r="E474" s="23"/>
      <c r="F474" s="23"/>
      <c r="G474" s="23"/>
      <c r="H474" s="23"/>
      <c r="I474" s="23"/>
      <c r="J474" s="23"/>
      <c r="K474" s="23"/>
    </row>
    <row r="475" spans="1:11" s="2" customFormat="1" ht="10.5">
      <c r="A475" s="22"/>
      <c r="B475" s="22"/>
      <c r="C475" s="23"/>
      <c r="D475" s="23"/>
      <c r="E475" s="23"/>
      <c r="F475" s="23"/>
      <c r="G475" s="23"/>
      <c r="H475" s="23"/>
      <c r="I475" s="23"/>
      <c r="J475" s="23"/>
      <c r="K475" s="23"/>
    </row>
    <row r="476" spans="1:11" s="2" customFormat="1" ht="10.5">
      <c r="A476" s="22"/>
      <c r="B476" s="22"/>
      <c r="C476" s="23"/>
      <c r="D476" s="23"/>
      <c r="E476" s="23"/>
      <c r="F476" s="23"/>
      <c r="G476" s="23"/>
      <c r="H476" s="23"/>
      <c r="I476" s="23"/>
      <c r="J476" s="23"/>
      <c r="K476" s="23"/>
    </row>
    <row r="477" spans="1:11" s="2" customFormat="1" ht="10.5">
      <c r="A477" s="22"/>
      <c r="B477" s="22"/>
      <c r="C477" s="23"/>
      <c r="D477" s="23"/>
      <c r="E477" s="23"/>
      <c r="F477" s="23"/>
      <c r="G477" s="23"/>
      <c r="H477" s="23"/>
      <c r="I477" s="23"/>
      <c r="J477" s="23"/>
      <c r="K477" s="23"/>
    </row>
    <row r="478" spans="1:11" s="2" customFormat="1" ht="10.5">
      <c r="A478" s="22"/>
      <c r="B478" s="22"/>
      <c r="C478" s="23"/>
      <c r="D478" s="23"/>
      <c r="E478" s="23"/>
      <c r="F478" s="23"/>
      <c r="G478" s="23"/>
      <c r="H478" s="23"/>
      <c r="I478" s="23"/>
      <c r="J478" s="23"/>
      <c r="K478" s="23"/>
    </row>
    <row r="479" spans="1:11" s="2" customFormat="1" ht="10.5">
      <c r="A479" s="22"/>
      <c r="B479" s="22"/>
      <c r="C479" s="23"/>
      <c r="D479" s="23"/>
      <c r="E479" s="23"/>
      <c r="F479" s="23"/>
      <c r="G479" s="23"/>
      <c r="H479" s="23"/>
      <c r="I479" s="23"/>
      <c r="J479" s="23"/>
      <c r="K479" s="23"/>
    </row>
    <row r="480" spans="1:11" s="2" customFormat="1" ht="10.5">
      <c r="A480" s="22"/>
      <c r="B480" s="22"/>
      <c r="C480" s="23"/>
      <c r="D480" s="23"/>
      <c r="E480" s="23"/>
      <c r="F480" s="23"/>
      <c r="G480" s="23"/>
      <c r="H480" s="23"/>
      <c r="I480" s="23"/>
      <c r="J480" s="23"/>
      <c r="K480" s="23"/>
    </row>
    <row r="481" spans="1:11" s="2" customFormat="1" ht="10.5">
      <c r="A481" s="22"/>
      <c r="B481" s="22"/>
      <c r="C481" s="23"/>
      <c r="D481" s="23"/>
      <c r="E481" s="23"/>
      <c r="F481" s="23"/>
      <c r="G481" s="23"/>
      <c r="H481" s="23"/>
      <c r="I481" s="23"/>
      <c r="J481" s="23"/>
      <c r="K481" s="23"/>
    </row>
    <row r="482" spans="1:11" s="2" customFormat="1" ht="10.5">
      <c r="A482" s="22"/>
      <c r="B482" s="22"/>
      <c r="C482" s="23"/>
      <c r="D482" s="23"/>
      <c r="E482" s="23"/>
      <c r="F482" s="23"/>
      <c r="G482" s="23"/>
      <c r="H482" s="23"/>
      <c r="I482" s="23"/>
      <c r="J482" s="23"/>
      <c r="K482" s="23"/>
    </row>
    <row r="483" spans="1:11" s="2" customFormat="1" ht="10.5">
      <c r="A483" s="22"/>
      <c r="B483" s="22"/>
      <c r="C483" s="23"/>
      <c r="D483" s="23"/>
      <c r="E483" s="23"/>
      <c r="F483" s="23"/>
      <c r="G483" s="23"/>
      <c r="H483" s="23"/>
      <c r="I483" s="23"/>
      <c r="J483" s="23"/>
      <c r="K483" s="23"/>
    </row>
    <row r="484" spans="1:11" s="2" customFormat="1" ht="10.5">
      <c r="A484" s="22"/>
      <c r="B484" s="22"/>
      <c r="C484" s="23"/>
      <c r="D484" s="23"/>
      <c r="E484" s="23"/>
      <c r="F484" s="23"/>
      <c r="G484" s="23"/>
      <c r="H484" s="23"/>
      <c r="I484" s="23"/>
      <c r="J484" s="23"/>
      <c r="K484" s="23"/>
    </row>
    <row r="485" spans="1:11" s="2" customFormat="1" ht="10.5">
      <c r="A485" s="22"/>
      <c r="B485" s="22"/>
      <c r="C485" s="23"/>
      <c r="D485" s="23"/>
      <c r="E485" s="23"/>
      <c r="F485" s="23"/>
      <c r="G485" s="23"/>
      <c r="H485" s="23"/>
      <c r="I485" s="23"/>
      <c r="J485" s="23"/>
      <c r="K485" s="23"/>
    </row>
    <row r="486" spans="1:11" s="2" customFormat="1" ht="10.5">
      <c r="A486" s="22"/>
      <c r="B486" s="22"/>
      <c r="C486" s="23"/>
      <c r="D486" s="23"/>
      <c r="E486" s="23"/>
      <c r="F486" s="23"/>
      <c r="G486" s="23"/>
      <c r="H486" s="23"/>
      <c r="I486" s="23"/>
      <c r="J486" s="23"/>
      <c r="K486" s="23"/>
    </row>
    <row r="487" spans="1:11" s="2" customFormat="1" ht="10.5">
      <c r="A487" s="22"/>
      <c r="B487" s="22"/>
      <c r="C487" s="23"/>
      <c r="D487" s="23"/>
      <c r="E487" s="23"/>
      <c r="F487" s="23"/>
      <c r="G487" s="23"/>
      <c r="H487" s="23"/>
      <c r="I487" s="23"/>
      <c r="J487" s="23"/>
      <c r="K487" s="23"/>
    </row>
    <row r="488" spans="1:11" s="2" customFormat="1" ht="10.5">
      <c r="A488" s="22"/>
      <c r="B488" s="22"/>
      <c r="C488" s="23"/>
      <c r="D488" s="23"/>
      <c r="E488" s="23"/>
      <c r="F488" s="23"/>
      <c r="G488" s="23"/>
      <c r="H488" s="23"/>
      <c r="I488" s="23"/>
      <c r="J488" s="23"/>
      <c r="K488" s="23"/>
    </row>
    <row r="489" spans="1:11" s="2" customFormat="1" ht="10.5">
      <c r="A489" s="22"/>
      <c r="B489" s="22"/>
      <c r="C489" s="23"/>
      <c r="D489" s="23"/>
      <c r="E489" s="23"/>
      <c r="F489" s="23"/>
      <c r="G489" s="23"/>
      <c r="H489" s="23"/>
      <c r="I489" s="23"/>
      <c r="J489" s="23"/>
      <c r="K489" s="23"/>
    </row>
    <row r="490" spans="1:11" s="2" customFormat="1" ht="10.5">
      <c r="A490" s="22"/>
      <c r="B490" s="22"/>
      <c r="C490" s="23"/>
      <c r="D490" s="23"/>
      <c r="E490" s="23"/>
      <c r="F490" s="23"/>
      <c r="G490" s="23"/>
      <c r="H490" s="23"/>
      <c r="I490" s="23"/>
      <c r="J490" s="23"/>
      <c r="K490" s="23"/>
    </row>
    <row r="491" spans="1:11" s="2" customFormat="1" ht="10.5">
      <c r="A491" s="22"/>
      <c r="B491" s="22"/>
      <c r="C491" s="23"/>
      <c r="D491" s="23"/>
      <c r="E491" s="23"/>
      <c r="F491" s="23"/>
      <c r="G491" s="23"/>
      <c r="H491" s="23"/>
      <c r="I491" s="23"/>
      <c r="J491" s="23"/>
      <c r="K491" s="23"/>
    </row>
    <row r="492" spans="1:11" s="2" customFormat="1" ht="10.5">
      <c r="A492" s="22"/>
      <c r="B492" s="22"/>
      <c r="C492" s="23"/>
      <c r="D492" s="23"/>
      <c r="E492" s="23"/>
      <c r="F492" s="23"/>
      <c r="G492" s="23"/>
      <c r="H492" s="23"/>
      <c r="I492" s="23"/>
      <c r="J492" s="23"/>
      <c r="K492" s="23"/>
    </row>
    <row r="493" spans="1:11" s="2" customFormat="1" ht="10.5">
      <c r="A493" s="22"/>
      <c r="B493" s="22"/>
      <c r="C493" s="23"/>
      <c r="D493" s="23"/>
      <c r="E493" s="23"/>
      <c r="F493" s="23"/>
      <c r="G493" s="23"/>
      <c r="H493" s="23"/>
      <c r="I493" s="23"/>
      <c r="J493" s="23"/>
      <c r="K493" s="23"/>
    </row>
    <row r="494" spans="1:11" s="2" customFormat="1" ht="10.5">
      <c r="A494" s="22"/>
      <c r="B494" s="22"/>
      <c r="C494" s="23"/>
      <c r="D494" s="23"/>
      <c r="E494" s="23"/>
      <c r="F494" s="23"/>
      <c r="G494" s="23"/>
      <c r="H494" s="23"/>
      <c r="I494" s="23"/>
      <c r="J494" s="23"/>
      <c r="K494" s="23"/>
    </row>
    <row r="495" spans="1:11" s="2" customFormat="1" ht="10.5">
      <c r="A495" s="22"/>
      <c r="B495" s="22"/>
      <c r="C495" s="23"/>
      <c r="D495" s="23"/>
      <c r="E495" s="23"/>
      <c r="F495" s="23"/>
      <c r="G495" s="23"/>
      <c r="H495" s="23"/>
      <c r="I495" s="23"/>
      <c r="J495" s="23"/>
      <c r="K495" s="23"/>
    </row>
    <row r="496" spans="1:11" s="2" customFormat="1" ht="10.5">
      <c r="A496" s="22"/>
      <c r="B496" s="22"/>
      <c r="C496" s="23"/>
      <c r="D496" s="23"/>
      <c r="E496" s="23"/>
      <c r="F496" s="23"/>
      <c r="G496" s="23"/>
      <c r="H496" s="23"/>
      <c r="I496" s="23"/>
      <c r="J496" s="23"/>
      <c r="K496" s="23"/>
    </row>
    <row r="497" spans="1:11" s="2" customFormat="1" ht="10.5">
      <c r="A497" s="22"/>
      <c r="B497" s="22"/>
      <c r="C497" s="23"/>
      <c r="D497" s="23"/>
      <c r="E497" s="23"/>
      <c r="F497" s="23"/>
      <c r="G497" s="23"/>
      <c r="H497" s="23"/>
      <c r="I497" s="23"/>
      <c r="J497" s="23"/>
      <c r="K497" s="23"/>
    </row>
    <row r="498" spans="1:11" s="2" customFormat="1" ht="10.5">
      <c r="A498" s="22"/>
      <c r="B498" s="22"/>
      <c r="C498" s="23"/>
      <c r="D498" s="23"/>
      <c r="E498" s="23"/>
      <c r="F498" s="23"/>
      <c r="G498" s="23"/>
      <c r="H498" s="23"/>
      <c r="I498" s="23"/>
      <c r="J498" s="23"/>
      <c r="K498" s="23"/>
    </row>
    <row r="499" spans="1:11" s="2" customFormat="1" ht="10.5">
      <c r="A499" s="22"/>
      <c r="B499" s="22"/>
      <c r="C499" s="23"/>
      <c r="D499" s="23"/>
      <c r="E499" s="23"/>
      <c r="F499" s="23"/>
      <c r="G499" s="23"/>
      <c r="H499" s="23"/>
      <c r="I499" s="23"/>
      <c r="J499" s="23"/>
      <c r="K499" s="23"/>
    </row>
    <row r="500" spans="1:11" s="2" customFormat="1" ht="10.5">
      <c r="A500" s="22"/>
      <c r="B500" s="22"/>
      <c r="C500" s="23"/>
      <c r="D500" s="23"/>
      <c r="E500" s="23"/>
      <c r="F500" s="23"/>
      <c r="G500" s="23"/>
      <c r="H500" s="23"/>
      <c r="I500" s="23"/>
      <c r="J500" s="23"/>
      <c r="K500" s="23"/>
    </row>
    <row r="501" spans="1:11" s="2" customFormat="1" ht="10.5">
      <c r="A501" s="22"/>
      <c r="B501" s="22"/>
      <c r="C501" s="23"/>
      <c r="D501" s="23"/>
      <c r="E501" s="23"/>
      <c r="F501" s="23"/>
      <c r="G501" s="23"/>
      <c r="H501" s="23"/>
      <c r="I501" s="23"/>
      <c r="J501" s="23"/>
      <c r="K501" s="23"/>
    </row>
    <row r="502" spans="1:11" s="2" customFormat="1" ht="10.5">
      <c r="A502" s="22"/>
      <c r="B502" s="22"/>
      <c r="C502" s="23"/>
      <c r="D502" s="23"/>
      <c r="E502" s="23"/>
      <c r="F502" s="23"/>
      <c r="G502" s="23"/>
      <c r="H502" s="23"/>
      <c r="I502" s="23"/>
      <c r="J502" s="23"/>
      <c r="K502" s="23"/>
    </row>
    <row r="503" spans="1:11" s="2" customFormat="1" ht="10.5">
      <c r="A503" s="22"/>
      <c r="B503" s="22"/>
      <c r="C503" s="23"/>
      <c r="D503" s="23"/>
      <c r="E503" s="23"/>
      <c r="F503" s="23"/>
      <c r="G503" s="23"/>
      <c r="H503" s="23"/>
      <c r="I503" s="23"/>
      <c r="J503" s="23"/>
      <c r="K503" s="23"/>
    </row>
    <row r="504" spans="1:11" s="2" customFormat="1" ht="10.5">
      <c r="A504" s="22"/>
      <c r="B504" s="22"/>
      <c r="C504" s="23"/>
      <c r="D504" s="23"/>
      <c r="E504" s="23"/>
      <c r="F504" s="23"/>
      <c r="G504" s="23"/>
      <c r="H504" s="23"/>
      <c r="I504" s="23"/>
      <c r="J504" s="23"/>
      <c r="K504" s="23"/>
    </row>
    <row r="505" spans="1:11" s="2" customFormat="1" ht="10.5">
      <c r="A505" s="22"/>
      <c r="B505" s="22"/>
      <c r="C505" s="23"/>
      <c r="D505" s="23"/>
      <c r="E505" s="23"/>
      <c r="F505" s="23"/>
      <c r="G505" s="23"/>
      <c r="H505" s="23"/>
      <c r="I505" s="23"/>
      <c r="J505" s="23"/>
      <c r="K505" s="23"/>
    </row>
    <row r="506" spans="1:11" s="2" customFormat="1" ht="10.5">
      <c r="A506" s="22"/>
      <c r="B506" s="22"/>
      <c r="C506" s="23"/>
      <c r="D506" s="23"/>
      <c r="E506" s="23"/>
      <c r="F506" s="23"/>
      <c r="G506" s="23"/>
      <c r="H506" s="23"/>
      <c r="I506" s="23"/>
      <c r="J506" s="23"/>
      <c r="K506" s="23"/>
    </row>
    <row r="507" spans="1:11" s="2" customFormat="1" ht="10.5">
      <c r="A507" s="22"/>
      <c r="B507" s="22"/>
      <c r="C507" s="23"/>
      <c r="D507" s="23"/>
      <c r="E507" s="23"/>
      <c r="F507" s="23"/>
      <c r="G507" s="23"/>
      <c r="H507" s="23"/>
      <c r="I507" s="23"/>
      <c r="J507" s="23"/>
      <c r="K507" s="23"/>
    </row>
    <row r="508" spans="1:11" s="2" customFormat="1" ht="10.5">
      <c r="A508" s="22"/>
      <c r="B508" s="22"/>
      <c r="C508" s="23"/>
      <c r="D508" s="23"/>
      <c r="E508" s="23"/>
      <c r="F508" s="23"/>
      <c r="G508" s="23"/>
      <c r="H508" s="23"/>
      <c r="I508" s="23"/>
      <c r="J508" s="23"/>
      <c r="K508" s="23"/>
    </row>
    <row r="509" spans="1:11" s="2" customFormat="1" ht="10.5">
      <c r="A509" s="22"/>
      <c r="B509" s="22"/>
      <c r="C509" s="23"/>
      <c r="D509" s="23"/>
      <c r="E509" s="23"/>
      <c r="F509" s="23"/>
      <c r="G509" s="23"/>
      <c r="H509" s="23"/>
      <c r="I509" s="23"/>
      <c r="J509" s="23"/>
      <c r="K509" s="23"/>
    </row>
    <row r="510" spans="1:11" s="2" customFormat="1" ht="10.5">
      <c r="A510" s="22"/>
      <c r="B510" s="22"/>
      <c r="C510" s="23"/>
      <c r="D510" s="23"/>
      <c r="E510" s="23"/>
      <c r="F510" s="23"/>
      <c r="G510" s="23"/>
      <c r="H510" s="23"/>
      <c r="I510" s="23"/>
      <c r="J510" s="23"/>
      <c r="K510" s="23"/>
    </row>
    <row r="511" spans="1:11" s="2" customFormat="1" ht="10.5">
      <c r="A511" s="22"/>
      <c r="B511" s="22"/>
      <c r="C511" s="23"/>
      <c r="D511" s="23"/>
      <c r="E511" s="23"/>
      <c r="F511" s="23"/>
      <c r="G511" s="23"/>
      <c r="H511" s="23"/>
      <c r="I511" s="23"/>
      <c r="J511" s="23"/>
      <c r="K511" s="23"/>
    </row>
    <row r="512" spans="1:11" s="2" customFormat="1" ht="10.5">
      <c r="A512" s="22"/>
      <c r="B512" s="22"/>
      <c r="C512" s="23"/>
      <c r="D512" s="23"/>
      <c r="E512" s="23"/>
      <c r="F512" s="23"/>
      <c r="G512" s="23"/>
      <c r="H512" s="23"/>
      <c r="I512" s="23"/>
      <c r="J512" s="23"/>
      <c r="K512" s="23"/>
    </row>
    <row r="513" spans="1:11" s="2" customFormat="1" ht="10.5">
      <c r="A513" s="22"/>
      <c r="B513" s="22"/>
      <c r="C513" s="23"/>
      <c r="D513" s="23"/>
      <c r="E513" s="23"/>
      <c r="F513" s="23"/>
      <c r="G513" s="23"/>
      <c r="H513" s="23"/>
      <c r="I513" s="23"/>
      <c r="J513" s="23"/>
      <c r="K513" s="23"/>
    </row>
    <row r="514" spans="1:11" s="2" customFormat="1" ht="10.5">
      <c r="A514" s="22"/>
      <c r="B514" s="22"/>
      <c r="C514" s="23"/>
      <c r="D514" s="23"/>
      <c r="E514" s="23"/>
      <c r="F514" s="23"/>
      <c r="G514" s="23"/>
      <c r="H514" s="23"/>
      <c r="I514" s="23"/>
      <c r="J514" s="23"/>
      <c r="K514" s="23"/>
    </row>
    <row r="515" spans="1:11" s="2" customFormat="1" ht="10.5">
      <c r="A515" s="22"/>
      <c r="B515" s="22"/>
      <c r="C515" s="23"/>
      <c r="D515" s="23"/>
      <c r="E515" s="23"/>
      <c r="F515" s="23"/>
      <c r="G515" s="23"/>
      <c r="H515" s="23"/>
      <c r="I515" s="23"/>
      <c r="J515" s="23"/>
      <c r="K515" s="23"/>
    </row>
    <row r="516" spans="1:11" s="2" customFormat="1" ht="10.5">
      <c r="A516" s="22"/>
      <c r="B516" s="22"/>
      <c r="C516" s="23"/>
      <c r="D516" s="23"/>
      <c r="E516" s="23"/>
      <c r="F516" s="23"/>
      <c r="G516" s="23"/>
      <c r="H516" s="23"/>
      <c r="I516" s="23"/>
      <c r="J516" s="23"/>
      <c r="K516" s="23"/>
    </row>
    <row r="517" spans="1:11" s="2" customFormat="1" ht="10.5">
      <c r="A517" s="22"/>
      <c r="B517" s="22"/>
      <c r="C517" s="23"/>
      <c r="D517" s="23"/>
      <c r="E517" s="23"/>
      <c r="F517" s="23"/>
      <c r="G517" s="23"/>
      <c r="H517" s="23"/>
      <c r="I517" s="23"/>
      <c r="J517" s="23"/>
      <c r="K517" s="23"/>
    </row>
    <row r="518" spans="1:11" s="2" customFormat="1" ht="10.5">
      <c r="A518" s="22"/>
      <c r="B518" s="22"/>
      <c r="C518" s="23"/>
      <c r="D518" s="23"/>
      <c r="E518" s="23"/>
      <c r="F518" s="23"/>
      <c r="G518" s="23"/>
      <c r="H518" s="23"/>
      <c r="I518" s="23"/>
      <c r="J518" s="23"/>
      <c r="K518" s="23"/>
    </row>
    <row r="519" spans="1:11" s="2" customFormat="1" ht="10.5">
      <c r="A519" s="22"/>
      <c r="B519" s="22"/>
      <c r="C519" s="23"/>
      <c r="D519" s="23"/>
      <c r="E519" s="23"/>
      <c r="F519" s="23"/>
      <c r="G519" s="23"/>
      <c r="H519" s="23"/>
      <c r="I519" s="23"/>
      <c r="J519" s="23"/>
      <c r="K519" s="23"/>
    </row>
    <row r="520" spans="1:11" s="2" customFormat="1" ht="10.5">
      <c r="A520" s="22"/>
      <c r="B520" s="22"/>
      <c r="C520" s="23"/>
      <c r="D520" s="23"/>
      <c r="E520" s="23"/>
      <c r="F520" s="23"/>
      <c r="G520" s="23"/>
      <c r="H520" s="23"/>
      <c r="I520" s="23"/>
      <c r="J520" s="23"/>
      <c r="K520" s="23"/>
    </row>
    <row r="521" spans="1:11" s="2" customFormat="1" ht="10.5">
      <c r="A521" s="22"/>
      <c r="B521" s="22"/>
      <c r="C521" s="23"/>
      <c r="D521" s="23"/>
      <c r="E521" s="23"/>
      <c r="F521" s="23"/>
      <c r="G521" s="23"/>
      <c r="H521" s="23"/>
      <c r="I521" s="23"/>
      <c r="J521" s="23"/>
      <c r="K521" s="23"/>
    </row>
    <row r="522" spans="1:11" s="2" customFormat="1" ht="10.5">
      <c r="A522" s="22"/>
      <c r="B522" s="22"/>
      <c r="C522" s="23"/>
      <c r="D522" s="23"/>
      <c r="E522" s="23"/>
      <c r="F522" s="23"/>
      <c r="G522" s="23"/>
      <c r="H522" s="23"/>
      <c r="I522" s="23"/>
      <c r="J522" s="23"/>
      <c r="K522" s="23"/>
    </row>
    <row r="523" spans="1:11" s="2" customFormat="1" ht="10.5">
      <c r="A523" s="22"/>
      <c r="B523" s="22"/>
      <c r="C523" s="23"/>
      <c r="D523" s="23"/>
      <c r="E523" s="23"/>
      <c r="F523" s="23"/>
      <c r="G523" s="23"/>
      <c r="H523" s="23"/>
      <c r="I523" s="23"/>
      <c r="J523" s="23"/>
      <c r="K523" s="23"/>
    </row>
    <row r="524" spans="1:11" s="2" customFormat="1" ht="10.5">
      <c r="A524" s="22"/>
      <c r="B524" s="22"/>
      <c r="C524" s="23"/>
      <c r="D524" s="23"/>
      <c r="E524" s="23"/>
      <c r="F524" s="23"/>
      <c r="G524" s="23"/>
      <c r="H524" s="23"/>
      <c r="I524" s="23"/>
      <c r="J524" s="23"/>
      <c r="K524" s="23"/>
    </row>
    <row r="525" spans="1:11" s="2" customFormat="1" ht="10.5">
      <c r="A525" s="22"/>
      <c r="B525" s="22"/>
      <c r="C525" s="23"/>
      <c r="D525" s="23"/>
      <c r="E525" s="23"/>
      <c r="F525" s="23"/>
      <c r="G525" s="23"/>
      <c r="H525" s="23"/>
      <c r="I525" s="23"/>
      <c r="J525" s="23"/>
      <c r="K525" s="23"/>
    </row>
    <row r="526" spans="1:11" s="2" customFormat="1" ht="10.5">
      <c r="A526" s="22"/>
      <c r="B526" s="22"/>
      <c r="C526" s="23"/>
      <c r="D526" s="23"/>
      <c r="E526" s="23"/>
      <c r="F526" s="23"/>
      <c r="G526" s="23"/>
      <c r="H526" s="23"/>
      <c r="I526" s="23"/>
      <c r="J526" s="23"/>
      <c r="K526" s="23"/>
    </row>
    <row r="527" spans="1:11" s="2" customFormat="1" ht="10.5">
      <c r="A527" s="22"/>
      <c r="B527" s="22"/>
      <c r="C527" s="23"/>
      <c r="D527" s="23"/>
      <c r="E527" s="23"/>
      <c r="F527" s="23"/>
      <c r="G527" s="23"/>
      <c r="H527" s="23"/>
      <c r="I527" s="23"/>
      <c r="J527" s="23"/>
      <c r="K527" s="23"/>
    </row>
    <row r="528" spans="1:11" s="2" customFormat="1" ht="10.5">
      <c r="A528" s="22"/>
      <c r="B528" s="22"/>
      <c r="C528" s="23"/>
      <c r="D528" s="23"/>
      <c r="E528" s="23"/>
      <c r="F528" s="23"/>
      <c r="G528" s="23"/>
      <c r="H528" s="23"/>
      <c r="I528" s="23"/>
      <c r="J528" s="23"/>
      <c r="K528" s="23"/>
    </row>
    <row r="529" spans="1:11" s="2" customFormat="1" ht="10.5">
      <c r="A529" s="22"/>
      <c r="B529" s="22"/>
      <c r="C529" s="23"/>
      <c r="D529" s="23"/>
      <c r="E529" s="23"/>
      <c r="F529" s="23"/>
      <c r="G529" s="23"/>
      <c r="H529" s="23"/>
      <c r="I529" s="23"/>
      <c r="J529" s="23"/>
      <c r="K529" s="23"/>
    </row>
    <row r="530" spans="1:11" s="2" customFormat="1" ht="10.5">
      <c r="A530" s="22"/>
      <c r="B530" s="22"/>
      <c r="C530" s="23"/>
      <c r="D530" s="23"/>
      <c r="E530" s="23"/>
      <c r="F530" s="23"/>
      <c r="G530" s="23"/>
      <c r="H530" s="23"/>
      <c r="I530" s="23"/>
      <c r="J530" s="23"/>
      <c r="K530" s="23"/>
    </row>
    <row r="531" spans="1:11" s="2" customFormat="1" ht="10.5">
      <c r="A531" s="22"/>
      <c r="B531" s="22"/>
      <c r="C531" s="23"/>
      <c r="D531" s="23"/>
      <c r="E531" s="23"/>
      <c r="F531" s="23"/>
      <c r="G531" s="23"/>
      <c r="H531" s="23"/>
      <c r="I531" s="23"/>
      <c r="J531" s="23"/>
      <c r="K531" s="23"/>
    </row>
    <row r="532" spans="1:11" s="2" customFormat="1" ht="10.5">
      <c r="A532" s="22"/>
      <c r="B532" s="22"/>
      <c r="C532" s="23"/>
      <c r="D532" s="23"/>
      <c r="E532" s="23"/>
      <c r="F532" s="23"/>
      <c r="G532" s="23"/>
      <c r="H532" s="23"/>
      <c r="I532" s="23"/>
      <c r="J532" s="23"/>
      <c r="K532" s="23"/>
    </row>
    <row r="533" spans="1:11" s="2" customFormat="1" ht="10.5">
      <c r="A533" s="22"/>
      <c r="B533" s="22"/>
      <c r="C533" s="23"/>
      <c r="D533" s="23"/>
      <c r="E533" s="23"/>
      <c r="F533" s="23"/>
      <c r="G533" s="23"/>
      <c r="H533" s="23"/>
      <c r="I533" s="23"/>
      <c r="J533" s="23"/>
      <c r="K533" s="23"/>
    </row>
    <row r="534" spans="1:11" s="2" customFormat="1" ht="10.5">
      <c r="A534" s="22"/>
      <c r="B534" s="22"/>
      <c r="C534" s="23"/>
      <c r="D534" s="23"/>
      <c r="E534" s="23"/>
      <c r="F534" s="23"/>
      <c r="G534" s="23"/>
      <c r="H534" s="23"/>
      <c r="I534" s="23"/>
      <c r="J534" s="23"/>
      <c r="K534" s="23"/>
    </row>
    <row r="535" spans="1:11" s="2" customFormat="1" ht="10.5">
      <c r="A535" s="22"/>
      <c r="B535" s="22"/>
      <c r="C535" s="23"/>
      <c r="D535" s="23"/>
      <c r="E535" s="23"/>
      <c r="F535" s="23"/>
      <c r="G535" s="23"/>
      <c r="H535" s="23"/>
      <c r="I535" s="23"/>
      <c r="J535" s="23"/>
      <c r="K535" s="23"/>
    </row>
    <row r="536" spans="1:11" s="2" customFormat="1" ht="10.5">
      <c r="A536" s="22"/>
      <c r="B536" s="22"/>
      <c r="C536" s="23"/>
      <c r="D536" s="23"/>
      <c r="E536" s="23"/>
      <c r="F536" s="23"/>
      <c r="G536" s="23"/>
      <c r="H536" s="23"/>
      <c r="I536" s="23"/>
      <c r="J536" s="23"/>
      <c r="K536" s="23"/>
    </row>
    <row r="537" spans="1:11" s="2" customFormat="1" ht="10.5">
      <c r="A537" s="22"/>
      <c r="B537" s="22"/>
      <c r="C537" s="23"/>
      <c r="D537" s="23"/>
      <c r="E537" s="23"/>
      <c r="F537" s="23"/>
      <c r="G537" s="23"/>
      <c r="H537" s="23"/>
      <c r="I537" s="23"/>
      <c r="J537" s="23"/>
      <c r="K537" s="23"/>
    </row>
    <row r="538" spans="1:11" s="2" customFormat="1" ht="10.5">
      <c r="A538" s="22"/>
      <c r="B538" s="22"/>
      <c r="C538" s="23"/>
      <c r="D538" s="23"/>
      <c r="E538" s="23"/>
      <c r="F538" s="23"/>
      <c r="G538" s="23"/>
      <c r="H538" s="23"/>
      <c r="I538" s="23"/>
      <c r="J538" s="23"/>
      <c r="K538" s="23"/>
    </row>
    <row r="539" spans="1:11" s="2" customFormat="1" ht="10.5">
      <c r="A539" s="22"/>
      <c r="B539" s="22"/>
      <c r="C539" s="23"/>
      <c r="D539" s="23"/>
      <c r="E539" s="23"/>
      <c r="F539" s="23"/>
      <c r="G539" s="23"/>
      <c r="H539" s="23"/>
      <c r="I539" s="23"/>
      <c r="J539" s="23"/>
      <c r="K539" s="23"/>
    </row>
    <row r="540" spans="1:11" s="2" customFormat="1" ht="10.5">
      <c r="A540" s="22"/>
      <c r="B540" s="22"/>
      <c r="C540" s="23"/>
      <c r="D540" s="23"/>
      <c r="E540" s="23"/>
      <c r="F540" s="23"/>
      <c r="G540" s="23"/>
      <c r="H540" s="23"/>
      <c r="I540" s="23"/>
      <c r="J540" s="23"/>
      <c r="K540" s="23"/>
    </row>
    <row r="541" spans="1:11" s="2" customFormat="1" ht="10.5">
      <c r="A541" s="22"/>
      <c r="B541" s="22"/>
      <c r="C541" s="23"/>
      <c r="D541" s="23"/>
      <c r="E541" s="23"/>
      <c r="F541" s="23"/>
      <c r="G541" s="23"/>
      <c r="H541" s="23"/>
      <c r="I541" s="23"/>
      <c r="J541" s="23"/>
      <c r="K541" s="23"/>
    </row>
    <row r="542" spans="1:11" s="2" customFormat="1" ht="10.5">
      <c r="A542" s="22"/>
      <c r="B542" s="22"/>
      <c r="C542" s="23"/>
      <c r="D542" s="23"/>
      <c r="E542" s="23"/>
      <c r="F542" s="23"/>
      <c r="G542" s="23"/>
      <c r="H542" s="23"/>
      <c r="I542" s="23"/>
      <c r="J542" s="23"/>
      <c r="K542" s="23"/>
    </row>
    <row r="543" spans="1:11" s="2" customFormat="1" ht="10.5">
      <c r="A543" s="22"/>
      <c r="B543" s="22"/>
      <c r="C543" s="23"/>
      <c r="D543" s="23"/>
      <c r="E543" s="23"/>
      <c r="F543" s="23"/>
      <c r="G543" s="23"/>
      <c r="H543" s="23"/>
      <c r="I543" s="23"/>
      <c r="J543" s="23"/>
      <c r="K543" s="23"/>
    </row>
    <row r="544" spans="1:11" s="2" customFormat="1" ht="10.5">
      <c r="A544" s="22"/>
      <c r="B544" s="22"/>
      <c r="C544" s="23"/>
      <c r="D544" s="23"/>
      <c r="E544" s="23"/>
      <c r="F544" s="23"/>
      <c r="G544" s="23"/>
      <c r="H544" s="23"/>
      <c r="I544" s="23"/>
      <c r="J544" s="23"/>
      <c r="K544" s="23"/>
    </row>
    <row r="545" spans="1:11" s="2" customFormat="1" ht="10.5">
      <c r="A545" s="22"/>
      <c r="B545" s="22"/>
      <c r="C545" s="23"/>
      <c r="D545" s="23"/>
      <c r="E545" s="23"/>
      <c r="F545" s="23"/>
      <c r="G545" s="23"/>
      <c r="H545" s="23"/>
      <c r="I545" s="23"/>
      <c r="J545" s="23"/>
      <c r="K545" s="23"/>
    </row>
    <row r="546" spans="1:11" s="2" customFormat="1" ht="10.5">
      <c r="A546" s="22"/>
      <c r="B546" s="22"/>
      <c r="C546" s="23"/>
      <c r="D546" s="23"/>
      <c r="E546" s="23"/>
      <c r="F546" s="23"/>
      <c r="G546" s="23"/>
      <c r="H546" s="23"/>
      <c r="I546" s="23"/>
      <c r="J546" s="23"/>
      <c r="K546" s="23"/>
    </row>
    <row r="547" spans="1:11" s="2" customFormat="1" ht="10.5">
      <c r="A547" s="22"/>
      <c r="B547" s="22"/>
      <c r="C547" s="23"/>
      <c r="D547" s="23"/>
      <c r="E547" s="23"/>
      <c r="F547" s="23"/>
      <c r="G547" s="23"/>
      <c r="H547" s="23"/>
      <c r="I547" s="23"/>
      <c r="J547" s="23"/>
      <c r="K547" s="23"/>
    </row>
    <row r="548" spans="1:11" s="2" customFormat="1" ht="10.5">
      <c r="A548" s="22"/>
      <c r="B548" s="22"/>
      <c r="C548" s="23"/>
      <c r="D548" s="23"/>
      <c r="E548" s="23"/>
      <c r="F548" s="23"/>
      <c r="G548" s="23"/>
      <c r="H548" s="23"/>
      <c r="I548" s="23"/>
      <c r="J548" s="23"/>
      <c r="K548" s="23"/>
    </row>
    <row r="549" spans="1:11" s="2" customFormat="1" ht="10.5">
      <c r="A549" s="22"/>
      <c r="B549" s="22"/>
      <c r="C549" s="23"/>
      <c r="D549" s="23"/>
      <c r="E549" s="23"/>
      <c r="F549" s="23"/>
      <c r="G549" s="23"/>
      <c r="H549" s="23"/>
      <c r="I549" s="23"/>
      <c r="J549" s="23"/>
      <c r="K549" s="23"/>
    </row>
    <row r="550" spans="1:11" s="2" customFormat="1" ht="10.5">
      <c r="A550" s="22"/>
      <c r="B550" s="22"/>
      <c r="C550" s="23"/>
      <c r="D550" s="23"/>
      <c r="E550" s="23"/>
      <c r="F550" s="23"/>
      <c r="G550" s="23"/>
      <c r="H550" s="23"/>
      <c r="I550" s="23"/>
      <c r="J550" s="23"/>
      <c r="K550" s="23"/>
    </row>
    <row r="551" spans="1:11" s="2" customFormat="1" ht="10.5">
      <c r="A551" s="22"/>
      <c r="B551" s="22"/>
      <c r="C551" s="23"/>
      <c r="D551" s="23"/>
      <c r="E551" s="23"/>
      <c r="F551" s="23"/>
      <c r="G551" s="23"/>
      <c r="H551" s="23"/>
      <c r="I551" s="23"/>
      <c r="J551" s="23"/>
      <c r="K551" s="23"/>
    </row>
    <row r="552" spans="1:11" s="2" customFormat="1" ht="10.5">
      <c r="A552" s="22"/>
      <c r="B552" s="22"/>
      <c r="C552" s="23"/>
      <c r="D552" s="23"/>
      <c r="E552" s="23"/>
      <c r="F552" s="23"/>
      <c r="G552" s="23"/>
      <c r="H552" s="23"/>
      <c r="I552" s="23"/>
      <c r="J552" s="23"/>
      <c r="K552" s="23"/>
    </row>
    <row r="553" spans="1:11" s="2" customFormat="1" ht="10.5">
      <c r="A553" s="22"/>
      <c r="B553" s="22"/>
      <c r="C553" s="23"/>
      <c r="D553" s="23"/>
      <c r="E553" s="23"/>
      <c r="F553" s="23"/>
      <c r="G553" s="23"/>
      <c r="H553" s="23"/>
      <c r="I553" s="23"/>
      <c r="J553" s="23"/>
      <c r="K553" s="23"/>
    </row>
    <row r="554" spans="1:11" s="2" customFormat="1" ht="10.5">
      <c r="A554" s="22"/>
      <c r="B554" s="22"/>
      <c r="C554" s="23"/>
      <c r="D554" s="23"/>
      <c r="E554" s="23"/>
      <c r="F554" s="23"/>
      <c r="G554" s="23"/>
      <c r="H554" s="23"/>
      <c r="I554" s="23"/>
      <c r="J554" s="23"/>
      <c r="K554" s="23"/>
    </row>
    <row r="555" spans="1:11" s="2" customFormat="1" ht="10.5">
      <c r="A555" s="22"/>
      <c r="B555" s="22"/>
      <c r="C555" s="23"/>
      <c r="D555" s="23"/>
      <c r="E555" s="23"/>
      <c r="F555" s="23"/>
      <c r="G555" s="23"/>
      <c r="H555" s="23"/>
      <c r="I555" s="23"/>
      <c r="J555" s="23"/>
      <c r="K555" s="23"/>
    </row>
    <row r="556" spans="1:11" s="2" customFormat="1" ht="10.5">
      <c r="A556" s="22"/>
      <c r="B556" s="22"/>
      <c r="C556" s="23"/>
      <c r="D556" s="23"/>
      <c r="E556" s="23"/>
      <c r="F556" s="23"/>
      <c r="G556" s="23"/>
      <c r="H556" s="23"/>
      <c r="I556" s="23"/>
      <c r="J556" s="23"/>
      <c r="K556" s="23"/>
    </row>
    <row r="557" spans="1:11" s="2" customFormat="1" ht="10.5">
      <c r="A557" s="22"/>
      <c r="B557" s="22"/>
      <c r="C557" s="23"/>
      <c r="D557" s="23"/>
      <c r="E557" s="23"/>
      <c r="F557" s="23"/>
      <c r="G557" s="23"/>
      <c r="H557" s="23"/>
      <c r="I557" s="23"/>
      <c r="J557" s="23"/>
      <c r="K557" s="23"/>
    </row>
    <row r="558" spans="1:11" s="2" customFormat="1" ht="10.5">
      <c r="A558" s="22"/>
      <c r="B558" s="22"/>
      <c r="C558" s="23"/>
      <c r="D558" s="23"/>
      <c r="E558" s="23"/>
      <c r="F558" s="23"/>
      <c r="G558" s="23"/>
      <c r="H558" s="23"/>
      <c r="I558" s="23"/>
      <c r="J558" s="23"/>
      <c r="K558" s="23"/>
    </row>
    <row r="559" spans="1:11" s="2" customFormat="1" ht="10.5">
      <c r="A559" s="22"/>
      <c r="B559" s="22"/>
      <c r="C559" s="23"/>
      <c r="D559" s="23"/>
      <c r="E559" s="23"/>
      <c r="F559" s="23"/>
      <c r="G559" s="23"/>
      <c r="H559" s="23"/>
      <c r="I559" s="23"/>
      <c r="J559" s="23"/>
      <c r="K559" s="23"/>
    </row>
    <row r="560" spans="1:11" s="2" customFormat="1" ht="10.5">
      <c r="A560" s="22"/>
      <c r="B560" s="22"/>
      <c r="C560" s="23"/>
      <c r="D560" s="23"/>
      <c r="E560" s="23"/>
      <c r="F560" s="23"/>
      <c r="G560" s="23"/>
      <c r="H560" s="23"/>
      <c r="I560" s="23"/>
      <c r="J560" s="23"/>
      <c r="K560" s="23"/>
    </row>
    <row r="561" spans="1:11" s="2" customFormat="1" ht="10.5">
      <c r="A561" s="22"/>
      <c r="B561" s="22"/>
      <c r="C561" s="23"/>
      <c r="D561" s="23"/>
      <c r="E561" s="23"/>
      <c r="F561" s="23"/>
      <c r="G561" s="23"/>
      <c r="H561" s="23"/>
      <c r="I561" s="23"/>
      <c r="J561" s="23"/>
      <c r="K561" s="23"/>
    </row>
    <row r="562" spans="1:11" s="2" customFormat="1" ht="10.5">
      <c r="A562" s="22"/>
      <c r="B562" s="22"/>
      <c r="C562" s="23"/>
      <c r="D562" s="23"/>
      <c r="E562" s="23"/>
      <c r="F562" s="23"/>
      <c r="G562" s="23"/>
      <c r="H562" s="23"/>
      <c r="I562" s="23"/>
      <c r="J562" s="23"/>
      <c r="K562" s="23"/>
    </row>
    <row r="563" spans="1:11" s="2" customFormat="1" ht="10.5">
      <c r="A563" s="22"/>
      <c r="B563" s="22"/>
      <c r="C563" s="23"/>
      <c r="D563" s="23"/>
      <c r="E563" s="23"/>
      <c r="F563" s="23"/>
      <c r="G563" s="23"/>
      <c r="H563" s="23"/>
      <c r="I563" s="23"/>
      <c r="J563" s="23"/>
      <c r="K563" s="23"/>
    </row>
    <row r="564" spans="1:11" s="2" customFormat="1" ht="10.5">
      <c r="A564" s="22"/>
      <c r="B564" s="22"/>
      <c r="C564" s="23"/>
      <c r="D564" s="23"/>
      <c r="E564" s="23"/>
      <c r="F564" s="23"/>
      <c r="G564" s="23"/>
      <c r="H564" s="23"/>
      <c r="I564" s="23"/>
      <c r="J564" s="23"/>
      <c r="K564" s="23"/>
    </row>
    <row r="565" spans="1:11" s="2" customFormat="1" ht="10.5">
      <c r="A565" s="22"/>
      <c r="B565" s="22"/>
      <c r="C565" s="23"/>
      <c r="D565" s="23"/>
      <c r="E565" s="23"/>
      <c r="F565" s="23"/>
      <c r="G565" s="23"/>
      <c r="H565" s="23"/>
      <c r="I565" s="23"/>
      <c r="J565" s="23"/>
      <c r="K565" s="23"/>
    </row>
    <row r="566" spans="1:11" s="2" customFormat="1" ht="10.5">
      <c r="A566" s="22"/>
      <c r="B566" s="22"/>
      <c r="C566" s="23"/>
      <c r="D566" s="23"/>
      <c r="E566" s="23"/>
      <c r="F566" s="23"/>
      <c r="G566" s="23"/>
      <c r="H566" s="23"/>
      <c r="I566" s="23"/>
      <c r="J566" s="23"/>
      <c r="K566" s="23"/>
    </row>
    <row r="567" spans="1:11" s="2" customFormat="1" ht="10.5">
      <c r="A567" s="22"/>
      <c r="B567" s="22"/>
      <c r="C567" s="23"/>
      <c r="D567" s="23"/>
      <c r="E567" s="23"/>
      <c r="F567" s="23"/>
      <c r="G567" s="23"/>
      <c r="H567" s="23"/>
      <c r="I567" s="23"/>
      <c r="J567" s="23"/>
      <c r="K567" s="23"/>
    </row>
    <row r="568" spans="1:11" s="2" customFormat="1" ht="10.5">
      <c r="A568" s="22"/>
      <c r="B568" s="22"/>
      <c r="C568" s="23"/>
      <c r="D568" s="23"/>
      <c r="E568" s="23"/>
      <c r="F568" s="23"/>
      <c r="G568" s="23"/>
      <c r="H568" s="23"/>
      <c r="I568" s="23"/>
      <c r="J568" s="23"/>
      <c r="K568" s="23"/>
    </row>
    <row r="569" spans="1:11" s="2" customFormat="1" ht="10.5">
      <c r="A569" s="22"/>
      <c r="B569" s="22"/>
      <c r="C569" s="23"/>
      <c r="D569" s="23"/>
      <c r="E569" s="23"/>
      <c r="F569" s="23"/>
      <c r="G569" s="23"/>
      <c r="H569" s="23"/>
      <c r="I569" s="23"/>
      <c r="J569" s="23"/>
      <c r="K569" s="23"/>
    </row>
    <row r="570" spans="1:11" s="2" customFormat="1" ht="10.5">
      <c r="A570" s="22"/>
      <c r="B570" s="22"/>
      <c r="C570" s="23"/>
      <c r="D570" s="23"/>
      <c r="E570" s="23"/>
      <c r="F570" s="23"/>
      <c r="G570" s="23"/>
      <c r="H570" s="23"/>
      <c r="I570" s="23"/>
      <c r="J570" s="23"/>
      <c r="K570" s="23"/>
    </row>
    <row r="571" spans="1:11" s="2" customFormat="1" ht="10.5">
      <c r="A571" s="22"/>
      <c r="B571" s="22"/>
      <c r="C571" s="23"/>
      <c r="D571" s="23"/>
      <c r="E571" s="23"/>
      <c r="F571" s="23"/>
      <c r="G571" s="23"/>
      <c r="H571" s="23"/>
      <c r="I571" s="23"/>
      <c r="J571" s="23"/>
      <c r="K571" s="23"/>
    </row>
    <row r="572" spans="1:11" s="2" customFormat="1" ht="10.5">
      <c r="A572" s="22"/>
      <c r="B572" s="22"/>
      <c r="C572" s="23"/>
      <c r="D572" s="23"/>
      <c r="E572" s="23"/>
      <c r="F572" s="23"/>
      <c r="G572" s="23"/>
      <c r="H572" s="23"/>
      <c r="I572" s="23"/>
      <c r="J572" s="23"/>
      <c r="K572" s="23"/>
    </row>
    <row r="573" spans="1:11" s="2" customFormat="1" ht="10.5">
      <c r="A573" s="22"/>
      <c r="B573" s="22"/>
      <c r="C573" s="23"/>
      <c r="D573" s="23"/>
      <c r="E573" s="23"/>
      <c r="F573" s="23"/>
      <c r="G573" s="23"/>
      <c r="H573" s="23"/>
      <c r="I573" s="23"/>
      <c r="J573" s="23"/>
      <c r="K573" s="23"/>
    </row>
    <row r="574" spans="1:11" s="2" customFormat="1" ht="10.5">
      <c r="A574" s="22"/>
      <c r="B574" s="22"/>
      <c r="C574" s="23"/>
      <c r="D574" s="23"/>
      <c r="E574" s="23"/>
      <c r="F574" s="23"/>
      <c r="G574" s="23"/>
      <c r="H574" s="23"/>
      <c r="I574" s="23"/>
      <c r="J574" s="23"/>
      <c r="K574" s="23"/>
    </row>
    <row r="575" spans="1:11" s="2" customFormat="1" ht="10.5">
      <c r="A575" s="22"/>
      <c r="B575" s="22"/>
      <c r="C575" s="23"/>
      <c r="D575" s="23"/>
      <c r="E575" s="23"/>
      <c r="F575" s="23"/>
      <c r="G575" s="23"/>
      <c r="H575" s="23"/>
      <c r="I575" s="23"/>
      <c r="J575" s="23"/>
      <c r="K575" s="23"/>
    </row>
    <row r="576" spans="1:11" s="2" customFormat="1" ht="10.5">
      <c r="A576" s="22"/>
      <c r="B576" s="22"/>
      <c r="C576" s="23"/>
      <c r="D576" s="23"/>
      <c r="E576" s="23"/>
      <c r="F576" s="23"/>
      <c r="G576" s="23"/>
      <c r="H576" s="23"/>
      <c r="I576" s="23"/>
      <c r="J576" s="23"/>
      <c r="K576" s="23"/>
    </row>
    <row r="577" spans="1:11" s="2" customFormat="1" ht="10.5">
      <c r="A577" s="22"/>
      <c r="B577" s="22"/>
      <c r="C577" s="23"/>
      <c r="D577" s="23"/>
      <c r="E577" s="23"/>
      <c r="F577" s="23"/>
      <c r="G577" s="23"/>
      <c r="H577" s="23"/>
      <c r="I577" s="23"/>
      <c r="J577" s="23"/>
      <c r="K577" s="23"/>
    </row>
    <row r="578" spans="1:11" s="2" customFormat="1" ht="10.5">
      <c r="A578" s="22"/>
      <c r="B578" s="22"/>
      <c r="C578" s="23"/>
      <c r="D578" s="23"/>
      <c r="E578" s="23"/>
      <c r="F578" s="23"/>
      <c r="G578" s="23"/>
      <c r="H578" s="23"/>
      <c r="I578" s="23"/>
      <c r="J578" s="23"/>
      <c r="K578" s="23"/>
    </row>
    <row r="579" spans="1:11" s="2" customFormat="1" ht="10.5">
      <c r="A579" s="22"/>
      <c r="B579" s="22"/>
      <c r="C579" s="23"/>
      <c r="D579" s="23"/>
      <c r="E579" s="23"/>
      <c r="F579" s="23"/>
      <c r="G579" s="23"/>
      <c r="H579" s="23"/>
      <c r="I579" s="23"/>
      <c r="J579" s="23"/>
      <c r="K579" s="23"/>
    </row>
    <row r="580" spans="1:11" s="2" customFormat="1" ht="10.5">
      <c r="A580" s="22"/>
      <c r="B580" s="22"/>
      <c r="C580" s="23"/>
      <c r="D580" s="23"/>
      <c r="E580" s="23"/>
      <c r="F580" s="23"/>
      <c r="G580" s="23"/>
      <c r="H580" s="23"/>
      <c r="I580" s="23"/>
      <c r="J580" s="23"/>
      <c r="K580" s="23"/>
    </row>
    <row r="581" spans="1:11" s="2" customFormat="1" ht="10.5">
      <c r="A581" s="22"/>
      <c r="B581" s="22"/>
      <c r="C581" s="23"/>
      <c r="D581" s="23"/>
      <c r="E581" s="23"/>
      <c r="F581" s="23"/>
      <c r="G581" s="23"/>
      <c r="H581" s="23"/>
      <c r="I581" s="23"/>
      <c r="J581" s="23"/>
      <c r="K581" s="23"/>
    </row>
    <row r="582" spans="1:11" s="2" customFormat="1" ht="10.5">
      <c r="A582" s="22"/>
      <c r="B582" s="22"/>
      <c r="C582" s="23"/>
      <c r="D582" s="23"/>
      <c r="E582" s="23"/>
      <c r="F582" s="23"/>
      <c r="G582" s="23"/>
      <c r="H582" s="23"/>
      <c r="I582" s="23"/>
      <c r="J582" s="23"/>
      <c r="K582" s="23"/>
    </row>
    <row r="583" spans="1:11" s="2" customFormat="1" ht="10.5">
      <c r="A583" s="22"/>
      <c r="B583" s="22"/>
      <c r="C583" s="23"/>
      <c r="D583" s="23"/>
      <c r="E583" s="23"/>
      <c r="F583" s="23"/>
      <c r="G583" s="23"/>
      <c r="H583" s="23"/>
      <c r="I583" s="23"/>
      <c r="J583" s="23"/>
      <c r="K583" s="23"/>
    </row>
    <row r="584" spans="1:11" s="2" customFormat="1" ht="10.5">
      <c r="A584" s="22"/>
      <c r="B584" s="22"/>
      <c r="C584" s="23"/>
      <c r="D584" s="23"/>
      <c r="E584" s="23"/>
      <c r="F584" s="23"/>
      <c r="G584" s="23"/>
      <c r="H584" s="23"/>
      <c r="I584" s="23"/>
      <c r="J584" s="23"/>
      <c r="K584" s="23"/>
    </row>
    <row r="585" spans="1:11" s="2" customFormat="1" ht="10.5">
      <c r="A585" s="22"/>
      <c r="B585" s="22"/>
      <c r="C585" s="23"/>
      <c r="D585" s="23"/>
      <c r="E585" s="23"/>
      <c r="F585" s="23"/>
      <c r="G585" s="23"/>
      <c r="H585" s="23"/>
      <c r="I585" s="23"/>
      <c r="J585" s="23"/>
      <c r="K585" s="23"/>
    </row>
    <row r="586" spans="1:11" s="2" customFormat="1" ht="10.5">
      <c r="A586" s="22"/>
      <c r="B586" s="22"/>
      <c r="C586" s="23"/>
      <c r="D586" s="23"/>
      <c r="E586" s="23"/>
      <c r="F586" s="23"/>
      <c r="G586" s="23"/>
      <c r="H586" s="23"/>
      <c r="I586" s="23"/>
      <c r="J586" s="23"/>
      <c r="K586" s="23"/>
    </row>
    <row r="587" spans="1:11" s="2" customFormat="1" ht="10.5">
      <c r="A587" s="22"/>
      <c r="B587" s="22"/>
      <c r="C587" s="23"/>
      <c r="D587" s="23"/>
      <c r="E587" s="23"/>
      <c r="F587" s="23"/>
      <c r="G587" s="23"/>
      <c r="H587" s="23"/>
      <c r="I587" s="23"/>
      <c r="J587" s="23"/>
      <c r="K587" s="23"/>
    </row>
    <row r="588" spans="1:11" s="2" customFormat="1" ht="10.5">
      <c r="A588" s="22"/>
      <c r="B588" s="22"/>
      <c r="C588" s="23"/>
      <c r="D588" s="23"/>
      <c r="E588" s="23"/>
      <c r="F588" s="23"/>
      <c r="G588" s="23"/>
      <c r="H588" s="23"/>
      <c r="I588" s="23"/>
      <c r="J588" s="23"/>
      <c r="K588" s="23"/>
    </row>
    <row r="589" spans="1:11" s="2" customFormat="1" ht="10.5">
      <c r="A589" s="22"/>
      <c r="B589" s="22"/>
      <c r="C589" s="23"/>
      <c r="D589" s="23"/>
      <c r="E589" s="23"/>
      <c r="F589" s="23"/>
      <c r="G589" s="23"/>
      <c r="H589" s="23"/>
      <c r="I589" s="23"/>
      <c r="J589" s="23"/>
      <c r="K589" s="23"/>
    </row>
    <row r="590" spans="1:11" s="2" customFormat="1" ht="10.5">
      <c r="A590" s="22"/>
      <c r="B590" s="22"/>
      <c r="C590" s="23"/>
      <c r="D590" s="23"/>
      <c r="E590" s="23"/>
      <c r="F590" s="23"/>
      <c r="G590" s="23"/>
      <c r="H590" s="23"/>
      <c r="I590" s="23"/>
      <c r="J590" s="23"/>
      <c r="K590" s="23"/>
    </row>
    <row r="591" spans="1:11" s="2" customFormat="1" ht="10.5">
      <c r="A591" s="22"/>
      <c r="B591" s="22"/>
      <c r="C591" s="23"/>
      <c r="D591" s="23"/>
      <c r="E591" s="23"/>
      <c r="F591" s="23"/>
      <c r="G591" s="23"/>
      <c r="H591" s="23"/>
      <c r="I591" s="23"/>
      <c r="J591" s="23"/>
      <c r="K591" s="23"/>
    </row>
    <row r="592" spans="1:11" s="2" customFormat="1" ht="10.5">
      <c r="A592" s="22"/>
      <c r="B592" s="22"/>
      <c r="C592" s="23"/>
      <c r="D592" s="23"/>
      <c r="E592" s="23"/>
      <c r="F592" s="23"/>
      <c r="G592" s="23"/>
      <c r="H592" s="23"/>
      <c r="I592" s="23"/>
      <c r="J592" s="23"/>
      <c r="K592" s="23"/>
    </row>
    <row r="593" spans="1:11" s="2" customFormat="1" ht="10.5">
      <c r="A593" s="22"/>
      <c r="B593" s="22"/>
      <c r="C593" s="23"/>
      <c r="D593" s="23"/>
      <c r="E593" s="23"/>
      <c r="F593" s="23"/>
      <c r="G593" s="23"/>
      <c r="H593" s="23"/>
      <c r="I593" s="23"/>
      <c r="J593" s="23"/>
      <c r="K593" s="23"/>
    </row>
    <row r="594" spans="1:11" s="2" customFormat="1" ht="10.5">
      <c r="A594" s="22"/>
      <c r="B594" s="22"/>
      <c r="C594" s="23"/>
      <c r="D594" s="23"/>
      <c r="E594" s="23"/>
      <c r="F594" s="23"/>
      <c r="G594" s="23"/>
      <c r="H594" s="23"/>
      <c r="I594" s="23"/>
      <c r="J594" s="23"/>
      <c r="K594" s="23"/>
    </row>
    <row r="595" spans="1:11" s="2" customFormat="1" ht="10.5">
      <c r="A595" s="22"/>
      <c r="B595" s="22"/>
      <c r="C595" s="23"/>
      <c r="D595" s="23"/>
      <c r="E595" s="23"/>
      <c r="F595" s="23"/>
      <c r="G595" s="23"/>
      <c r="H595" s="23"/>
      <c r="I595" s="23"/>
      <c r="J595" s="23"/>
      <c r="K595" s="23"/>
    </row>
    <row r="596" spans="1:11" s="2" customFormat="1" ht="10.5">
      <c r="A596" s="22"/>
      <c r="B596" s="22"/>
      <c r="C596" s="23"/>
      <c r="D596" s="23"/>
      <c r="E596" s="23"/>
      <c r="F596" s="23"/>
      <c r="G596" s="23"/>
      <c r="H596" s="23"/>
      <c r="I596" s="23"/>
      <c r="J596" s="23"/>
      <c r="K596" s="23"/>
    </row>
    <row r="597" spans="1:11" s="2" customFormat="1" ht="10.5">
      <c r="A597" s="22"/>
      <c r="B597" s="22"/>
      <c r="C597" s="23"/>
      <c r="D597" s="23"/>
      <c r="E597" s="23"/>
      <c r="F597" s="23"/>
      <c r="G597" s="23"/>
      <c r="H597" s="23"/>
      <c r="I597" s="23"/>
      <c r="J597" s="23"/>
      <c r="K597" s="23"/>
    </row>
    <row r="598" spans="1:11" s="2" customFormat="1" ht="10.5">
      <c r="A598" s="22"/>
      <c r="B598" s="22"/>
      <c r="C598" s="23"/>
      <c r="D598" s="23"/>
      <c r="E598" s="23"/>
      <c r="F598" s="23"/>
      <c r="G598" s="23"/>
      <c r="H598" s="23"/>
      <c r="I598" s="23"/>
      <c r="J598" s="23"/>
      <c r="K598" s="23"/>
    </row>
    <row r="599" spans="1:11" s="2" customFormat="1" ht="10.5">
      <c r="A599" s="22"/>
      <c r="B599" s="22"/>
      <c r="C599" s="23"/>
      <c r="D599" s="23"/>
      <c r="E599" s="23"/>
      <c r="F599" s="23"/>
      <c r="G599" s="23"/>
      <c r="H599" s="23"/>
      <c r="I599" s="23"/>
      <c r="J599" s="23"/>
      <c r="K599" s="23"/>
    </row>
    <row r="600" spans="1:11" s="2" customFormat="1" ht="10.5">
      <c r="A600" s="22"/>
      <c r="B600" s="22"/>
      <c r="C600" s="23"/>
      <c r="D600" s="23"/>
      <c r="E600" s="23"/>
      <c r="F600" s="23"/>
      <c r="G600" s="23"/>
      <c r="H600" s="23"/>
      <c r="I600" s="23"/>
      <c r="J600" s="23"/>
      <c r="K600" s="23"/>
    </row>
    <row r="601" spans="1:11" s="2" customFormat="1" ht="10.5">
      <c r="A601" s="22"/>
      <c r="B601" s="22"/>
      <c r="C601" s="23"/>
      <c r="D601" s="23"/>
      <c r="E601" s="23"/>
      <c r="F601" s="23"/>
      <c r="G601" s="23"/>
      <c r="H601" s="23"/>
      <c r="I601" s="23"/>
      <c r="J601" s="23"/>
      <c r="K601" s="23"/>
    </row>
    <row r="602" spans="1:11" s="2" customFormat="1" ht="10.5">
      <c r="A602" s="22"/>
      <c r="B602" s="22"/>
      <c r="C602" s="23"/>
      <c r="D602" s="23"/>
      <c r="E602" s="23"/>
      <c r="F602" s="23"/>
      <c r="G602" s="23"/>
      <c r="H602" s="23"/>
      <c r="I602" s="23"/>
      <c r="J602" s="23"/>
      <c r="K602" s="23"/>
    </row>
    <row r="603" spans="1:11" s="2" customFormat="1" ht="10.5">
      <c r="A603" s="22"/>
      <c r="B603" s="22"/>
      <c r="C603" s="23"/>
      <c r="D603" s="23"/>
      <c r="E603" s="23"/>
      <c r="F603" s="23"/>
      <c r="G603" s="23"/>
      <c r="H603" s="23"/>
      <c r="I603" s="23"/>
      <c r="J603" s="23"/>
      <c r="K603" s="23"/>
    </row>
    <row r="604" spans="1:11" s="2" customFormat="1" ht="10.5">
      <c r="A604" s="22"/>
      <c r="B604" s="22"/>
      <c r="C604" s="23"/>
      <c r="D604" s="23"/>
      <c r="E604" s="23"/>
      <c r="F604" s="23"/>
      <c r="G604" s="23"/>
      <c r="H604" s="23"/>
      <c r="I604" s="23"/>
      <c r="J604" s="23"/>
      <c r="K604" s="23"/>
    </row>
    <row r="605" spans="1:11" s="2" customFormat="1" ht="10.5">
      <c r="A605" s="22"/>
      <c r="B605" s="22"/>
      <c r="C605" s="23"/>
      <c r="D605" s="23"/>
      <c r="E605" s="23"/>
      <c r="F605" s="23"/>
      <c r="G605" s="23"/>
      <c r="H605" s="23"/>
      <c r="I605" s="23"/>
      <c r="J605" s="23"/>
      <c r="K605" s="23"/>
    </row>
    <row r="606" spans="1:11" s="2" customFormat="1" ht="10.5">
      <c r="A606" s="22"/>
      <c r="B606" s="22"/>
      <c r="C606" s="23"/>
      <c r="D606" s="23"/>
      <c r="E606" s="23"/>
      <c r="F606" s="23"/>
      <c r="G606" s="23"/>
      <c r="H606" s="23"/>
      <c r="I606" s="23"/>
      <c r="J606" s="23"/>
      <c r="K606" s="23"/>
    </row>
    <row r="607" spans="1:11" s="2" customFormat="1" ht="10.5">
      <c r="A607" s="22"/>
      <c r="B607" s="22"/>
      <c r="C607" s="23"/>
      <c r="D607" s="23"/>
      <c r="E607" s="23"/>
      <c r="F607" s="23"/>
      <c r="G607" s="23"/>
      <c r="H607" s="23"/>
      <c r="I607" s="23"/>
      <c r="J607" s="23"/>
      <c r="K607" s="23"/>
    </row>
    <row r="608" spans="1:11" s="2" customFormat="1" ht="10.5">
      <c r="A608" s="22"/>
      <c r="B608" s="22"/>
      <c r="C608" s="23"/>
      <c r="D608" s="23"/>
      <c r="E608" s="23"/>
      <c r="F608" s="23"/>
      <c r="G608" s="23"/>
      <c r="H608" s="23"/>
      <c r="I608" s="23"/>
      <c r="J608" s="23"/>
      <c r="K608" s="23"/>
    </row>
    <row r="609" spans="1:11" s="2" customFormat="1" ht="10.5">
      <c r="A609" s="22"/>
      <c r="B609" s="22"/>
      <c r="C609" s="23"/>
      <c r="D609" s="23"/>
      <c r="E609" s="23"/>
      <c r="F609" s="23"/>
      <c r="G609" s="23"/>
      <c r="H609" s="23"/>
      <c r="I609" s="23"/>
      <c r="J609" s="23"/>
      <c r="K609" s="23"/>
    </row>
    <row r="610" spans="1:11" s="2" customFormat="1" ht="10.5">
      <c r="A610" s="22"/>
      <c r="B610" s="22"/>
      <c r="C610" s="23"/>
      <c r="D610" s="23"/>
      <c r="E610" s="23"/>
      <c r="F610" s="23"/>
      <c r="G610" s="23"/>
      <c r="H610" s="23"/>
      <c r="I610" s="23"/>
      <c r="J610" s="23"/>
      <c r="K610" s="23"/>
    </row>
    <row r="611" spans="1:11" s="2" customFormat="1" ht="10.5">
      <c r="A611" s="22"/>
      <c r="B611" s="22"/>
      <c r="C611" s="23"/>
      <c r="D611" s="23"/>
      <c r="E611" s="23"/>
      <c r="F611" s="23"/>
      <c r="G611" s="23"/>
      <c r="H611" s="23"/>
      <c r="I611" s="23"/>
      <c r="J611" s="23"/>
      <c r="K611" s="23"/>
    </row>
    <row r="612" spans="1:11" s="2" customFormat="1" ht="10.5">
      <c r="A612" s="22"/>
      <c r="B612" s="22"/>
      <c r="C612" s="23"/>
      <c r="D612" s="23"/>
      <c r="E612" s="23"/>
      <c r="F612" s="23"/>
      <c r="G612" s="23"/>
      <c r="H612" s="23"/>
      <c r="I612" s="23"/>
      <c r="J612" s="23"/>
      <c r="K612" s="23"/>
    </row>
    <row r="613" spans="1:11" s="2" customFormat="1" ht="10.5">
      <c r="A613" s="22"/>
      <c r="B613" s="22"/>
      <c r="C613" s="23"/>
      <c r="D613" s="23"/>
      <c r="E613" s="23"/>
      <c r="F613" s="23"/>
      <c r="G613" s="23"/>
      <c r="H613" s="23"/>
      <c r="I613" s="23"/>
      <c r="J613" s="23"/>
      <c r="K613" s="23"/>
    </row>
    <row r="614" spans="1:11" s="2" customFormat="1" ht="10.5">
      <c r="A614" s="22"/>
      <c r="B614" s="22"/>
      <c r="C614" s="23"/>
      <c r="D614" s="23"/>
      <c r="E614" s="23"/>
      <c r="F614" s="23"/>
      <c r="G614" s="23"/>
      <c r="H614" s="23"/>
      <c r="I614" s="23"/>
      <c r="J614" s="23"/>
      <c r="K614" s="23"/>
    </row>
    <row r="615" spans="1:11" s="2" customFormat="1" ht="10.5">
      <c r="A615" s="22"/>
      <c r="B615" s="22"/>
      <c r="C615" s="23"/>
      <c r="D615" s="23"/>
      <c r="E615" s="23"/>
      <c r="F615" s="23"/>
      <c r="G615" s="23"/>
      <c r="H615" s="23"/>
      <c r="I615" s="23"/>
      <c r="J615" s="23"/>
      <c r="K615" s="23"/>
    </row>
    <row r="616" spans="1:11" s="2" customFormat="1" ht="10.5">
      <c r="A616" s="22"/>
      <c r="B616" s="22"/>
      <c r="C616" s="23"/>
      <c r="D616" s="23"/>
      <c r="E616" s="23"/>
      <c r="F616" s="23"/>
      <c r="G616" s="23"/>
      <c r="H616" s="23"/>
      <c r="I616" s="23"/>
      <c r="J616" s="23"/>
      <c r="K616" s="23"/>
    </row>
    <row r="617" spans="1:11" s="2" customFormat="1" ht="10.5">
      <c r="A617" s="22"/>
      <c r="B617" s="22"/>
      <c r="C617" s="23"/>
      <c r="D617" s="23"/>
      <c r="E617" s="23"/>
      <c r="F617" s="23"/>
      <c r="G617" s="23"/>
      <c r="H617" s="23"/>
      <c r="I617" s="23"/>
      <c r="J617" s="23"/>
      <c r="K617" s="23"/>
    </row>
    <row r="618" spans="1:11" s="2" customFormat="1" ht="10.5">
      <c r="A618" s="22"/>
      <c r="B618" s="22"/>
      <c r="C618" s="23"/>
      <c r="D618" s="23"/>
      <c r="E618" s="23"/>
      <c r="F618" s="23"/>
      <c r="G618" s="23"/>
      <c r="H618" s="23"/>
      <c r="I618" s="23"/>
      <c r="J618" s="23"/>
      <c r="K618" s="23"/>
    </row>
    <row r="619" spans="1:11" s="2" customFormat="1" ht="10.5">
      <c r="A619" s="22"/>
      <c r="B619" s="22"/>
      <c r="C619" s="23"/>
      <c r="D619" s="23"/>
      <c r="E619" s="23"/>
      <c r="F619" s="23"/>
      <c r="G619" s="23"/>
      <c r="H619" s="23"/>
      <c r="I619" s="23"/>
      <c r="J619" s="23"/>
      <c r="K619" s="23"/>
    </row>
    <row r="620" spans="1:11" s="2" customFormat="1" ht="10.5">
      <c r="A620" s="22"/>
      <c r="B620" s="22"/>
      <c r="C620" s="23"/>
      <c r="D620" s="23"/>
      <c r="E620" s="23"/>
      <c r="F620" s="23"/>
      <c r="G620" s="23"/>
      <c r="H620" s="23"/>
      <c r="I620" s="23"/>
      <c r="J620" s="23"/>
      <c r="K620" s="23"/>
    </row>
    <row r="621" spans="1:11" s="2" customFormat="1" ht="10.5">
      <c r="A621" s="22"/>
      <c r="B621" s="22"/>
      <c r="C621" s="23"/>
      <c r="D621" s="23"/>
      <c r="E621" s="23"/>
      <c r="F621" s="23"/>
      <c r="G621" s="23"/>
      <c r="H621" s="23"/>
      <c r="I621" s="23"/>
      <c r="J621" s="23"/>
      <c r="K621" s="23"/>
    </row>
    <row r="622" spans="1:11" s="2" customFormat="1" ht="10.5">
      <c r="A622" s="22"/>
      <c r="B622" s="22"/>
      <c r="C622" s="23"/>
      <c r="D622" s="23"/>
      <c r="E622" s="23"/>
      <c r="F622" s="23"/>
      <c r="G622" s="23"/>
      <c r="H622" s="23"/>
      <c r="I622" s="23"/>
      <c r="J622" s="23"/>
      <c r="K622" s="23"/>
    </row>
    <row r="623" spans="1:11" s="2" customFormat="1" ht="10.5">
      <c r="A623" s="22"/>
      <c r="B623" s="22"/>
      <c r="C623" s="23"/>
      <c r="D623" s="23"/>
      <c r="E623" s="23"/>
      <c r="F623" s="23"/>
      <c r="G623" s="23"/>
      <c r="H623" s="23"/>
      <c r="I623" s="23"/>
      <c r="J623" s="23"/>
      <c r="K623" s="23"/>
    </row>
    <row r="624" spans="1:11" s="2" customFormat="1" ht="10.5">
      <c r="A624" s="22"/>
      <c r="B624" s="22"/>
      <c r="C624" s="23"/>
      <c r="D624" s="23"/>
      <c r="E624" s="23"/>
      <c r="F624" s="23"/>
      <c r="G624" s="23"/>
      <c r="H624" s="23"/>
      <c r="I624" s="23"/>
      <c r="J624" s="23"/>
      <c r="K624" s="23"/>
    </row>
    <row r="625" spans="1:11" s="2" customFormat="1" ht="10.5">
      <c r="A625" s="22"/>
      <c r="B625" s="22"/>
      <c r="C625" s="23"/>
      <c r="D625" s="23"/>
      <c r="E625" s="23"/>
      <c r="F625" s="23"/>
      <c r="G625" s="23"/>
      <c r="H625" s="23"/>
      <c r="I625" s="23"/>
      <c r="J625" s="23"/>
      <c r="K625" s="23"/>
    </row>
    <row r="626" spans="1:11" s="2" customFormat="1" ht="10.5">
      <c r="A626" s="22"/>
      <c r="B626" s="22"/>
      <c r="C626" s="23"/>
      <c r="D626" s="23"/>
      <c r="E626" s="23"/>
      <c r="F626" s="23"/>
      <c r="G626" s="23"/>
      <c r="H626" s="23"/>
      <c r="I626" s="23"/>
      <c r="J626" s="23"/>
      <c r="K626" s="23"/>
    </row>
    <row r="627" spans="1:11" s="2" customFormat="1" ht="10.5">
      <c r="A627" s="22"/>
      <c r="B627" s="22"/>
      <c r="C627" s="23"/>
      <c r="D627" s="23"/>
      <c r="E627" s="23"/>
      <c r="F627" s="23"/>
      <c r="G627" s="23"/>
      <c r="H627" s="23"/>
      <c r="I627" s="23"/>
      <c r="J627" s="23"/>
      <c r="K627" s="23"/>
    </row>
    <row r="628" spans="1:11" s="2" customFormat="1" ht="10.5">
      <c r="A628" s="22"/>
      <c r="B628" s="22"/>
      <c r="C628" s="23"/>
      <c r="D628" s="23"/>
      <c r="E628" s="23"/>
      <c r="F628" s="23"/>
      <c r="G628" s="23"/>
      <c r="H628" s="23"/>
      <c r="I628" s="23"/>
      <c r="J628" s="23"/>
      <c r="K628" s="23"/>
    </row>
    <row r="629" spans="1:11" s="2" customFormat="1" ht="10.5">
      <c r="A629" s="22"/>
      <c r="B629" s="22"/>
      <c r="C629" s="23"/>
      <c r="D629" s="23"/>
      <c r="E629" s="23"/>
      <c r="F629" s="23"/>
      <c r="G629" s="23"/>
      <c r="H629" s="23"/>
      <c r="I629" s="23"/>
      <c r="J629" s="23"/>
      <c r="K629" s="23"/>
    </row>
    <row r="630" spans="1:11" s="2" customFormat="1" ht="10.5">
      <c r="A630" s="22"/>
      <c r="B630" s="22"/>
      <c r="C630" s="23"/>
      <c r="D630" s="23"/>
      <c r="E630" s="23"/>
      <c r="F630" s="23"/>
      <c r="G630" s="23"/>
      <c r="H630" s="23"/>
      <c r="I630" s="23"/>
      <c r="J630" s="23"/>
      <c r="K630" s="23"/>
    </row>
    <row r="631" spans="1:11" s="2" customFormat="1" ht="10.5">
      <c r="A631" s="22"/>
      <c r="B631" s="22"/>
      <c r="C631" s="23"/>
      <c r="D631" s="23"/>
      <c r="E631" s="23"/>
      <c r="F631" s="23"/>
      <c r="G631" s="23"/>
      <c r="H631" s="23"/>
      <c r="I631" s="23"/>
      <c r="J631" s="23"/>
      <c r="K631" s="23"/>
    </row>
    <row r="632" spans="1:11" s="2" customFormat="1" ht="10.5">
      <c r="A632" s="22"/>
      <c r="B632" s="22"/>
      <c r="C632" s="23"/>
      <c r="D632" s="23"/>
      <c r="E632" s="23"/>
      <c r="F632" s="23"/>
      <c r="G632" s="23"/>
      <c r="H632" s="23"/>
      <c r="I632" s="23"/>
      <c r="J632" s="23"/>
      <c r="K632" s="23"/>
    </row>
    <row r="633" spans="1:11" s="2" customFormat="1" ht="10.5">
      <c r="A633" s="22"/>
      <c r="B633" s="22"/>
      <c r="C633" s="23"/>
      <c r="D633" s="23"/>
      <c r="E633" s="23"/>
      <c r="F633" s="23"/>
      <c r="G633" s="23"/>
      <c r="H633" s="23"/>
      <c r="I633" s="23"/>
      <c r="J633" s="23"/>
      <c r="K633" s="23"/>
    </row>
    <row r="634" spans="1:11" s="2" customFormat="1" ht="10.5">
      <c r="A634" s="22"/>
      <c r="B634" s="22"/>
      <c r="C634" s="23"/>
      <c r="D634" s="23"/>
      <c r="E634" s="23"/>
      <c r="F634" s="23"/>
      <c r="G634" s="23"/>
      <c r="H634" s="23"/>
      <c r="I634" s="23"/>
      <c r="J634" s="23"/>
      <c r="K634" s="23"/>
    </row>
    <row r="635" spans="1:11" s="2" customFormat="1" ht="10.5">
      <c r="A635" s="22"/>
      <c r="B635" s="22"/>
      <c r="C635" s="23"/>
      <c r="D635" s="23"/>
      <c r="E635" s="23"/>
      <c r="F635" s="23"/>
      <c r="G635" s="23"/>
      <c r="H635" s="23"/>
      <c r="I635" s="23"/>
      <c r="J635" s="23"/>
      <c r="K635" s="23"/>
    </row>
    <row r="636" spans="1:11" s="2" customFormat="1" ht="10.5">
      <c r="A636" s="22"/>
      <c r="B636" s="22"/>
      <c r="C636" s="23"/>
      <c r="D636" s="23"/>
      <c r="E636" s="23"/>
      <c r="F636" s="23"/>
      <c r="G636" s="23"/>
      <c r="H636" s="23"/>
      <c r="I636" s="23"/>
      <c r="J636" s="23"/>
      <c r="K636" s="23"/>
    </row>
    <row r="637" spans="1:11" s="2" customFormat="1" ht="10.5">
      <c r="A637" s="22"/>
      <c r="B637" s="22"/>
      <c r="C637" s="23"/>
      <c r="D637" s="23"/>
      <c r="E637" s="23"/>
      <c r="F637" s="23"/>
      <c r="G637" s="23"/>
      <c r="H637" s="23"/>
      <c r="I637" s="23"/>
      <c r="J637" s="23"/>
      <c r="K637" s="23"/>
    </row>
    <row r="638" spans="1:11" s="2" customFormat="1" ht="10.5">
      <c r="A638" s="22"/>
      <c r="B638" s="22"/>
      <c r="C638" s="23"/>
      <c r="D638" s="23"/>
      <c r="E638" s="23"/>
      <c r="F638" s="23"/>
      <c r="G638" s="23"/>
      <c r="H638" s="23"/>
      <c r="I638" s="23"/>
      <c r="J638" s="23"/>
      <c r="K638" s="23"/>
    </row>
    <row r="639" spans="1:11" s="2" customFormat="1" ht="10.5">
      <c r="A639" s="22"/>
      <c r="B639" s="22"/>
      <c r="C639" s="23"/>
      <c r="D639" s="23"/>
      <c r="E639" s="23"/>
      <c r="F639" s="23"/>
      <c r="G639" s="23"/>
      <c r="H639" s="23"/>
      <c r="I639" s="23"/>
      <c r="J639" s="23"/>
      <c r="K639" s="23"/>
    </row>
    <row r="640" spans="1:11" s="2" customFormat="1" ht="10.5">
      <c r="A640" s="22"/>
      <c r="B640" s="22"/>
      <c r="C640" s="23"/>
      <c r="D640" s="23"/>
      <c r="E640" s="23"/>
      <c r="F640" s="23"/>
      <c r="G640" s="23"/>
      <c r="H640" s="23"/>
      <c r="I640" s="23"/>
      <c r="J640" s="23"/>
      <c r="K640" s="23"/>
    </row>
    <row r="641" spans="1:11" s="2" customFormat="1" ht="10.5">
      <c r="A641" s="22"/>
      <c r="B641" s="22"/>
      <c r="C641" s="23"/>
      <c r="D641" s="23"/>
      <c r="E641" s="23"/>
      <c r="F641" s="23"/>
      <c r="G641" s="23"/>
      <c r="H641" s="23"/>
      <c r="I641" s="23"/>
      <c r="J641" s="23"/>
      <c r="K641" s="23"/>
    </row>
    <row r="642" spans="1:11" s="2" customFormat="1" ht="10.5">
      <c r="A642" s="22"/>
      <c r="B642" s="22"/>
      <c r="C642" s="23"/>
      <c r="D642" s="23"/>
      <c r="E642" s="23"/>
      <c r="F642" s="23"/>
      <c r="G642" s="23"/>
      <c r="H642" s="23"/>
      <c r="I642" s="23"/>
      <c r="J642" s="23"/>
      <c r="K642" s="23"/>
    </row>
    <row r="643" spans="1:11" s="2" customFormat="1" ht="10.5">
      <c r="A643" s="22"/>
      <c r="B643" s="22"/>
      <c r="C643" s="23"/>
      <c r="D643" s="23"/>
      <c r="E643" s="23"/>
      <c r="F643" s="23"/>
      <c r="G643" s="23"/>
      <c r="H643" s="23"/>
      <c r="I643" s="23"/>
      <c r="J643" s="23"/>
      <c r="K643" s="23"/>
    </row>
    <row r="644" spans="1:11" s="2" customFormat="1" ht="10.5">
      <c r="A644" s="22"/>
      <c r="B644" s="22"/>
      <c r="C644" s="23"/>
      <c r="D644" s="23"/>
      <c r="E644" s="23"/>
      <c r="F644" s="23"/>
      <c r="G644" s="23"/>
      <c r="H644" s="23"/>
      <c r="I644" s="23"/>
      <c r="J644" s="23"/>
      <c r="K644" s="23"/>
    </row>
    <row r="645" spans="1:11" s="2" customFormat="1" ht="10.5">
      <c r="A645" s="22"/>
      <c r="B645" s="22"/>
      <c r="C645" s="23"/>
      <c r="D645" s="23"/>
      <c r="E645" s="23"/>
      <c r="F645" s="23"/>
      <c r="G645" s="23"/>
      <c r="H645" s="23"/>
      <c r="I645" s="23"/>
      <c r="J645" s="23"/>
      <c r="K645" s="23"/>
    </row>
    <row r="646" spans="1:11" s="2" customFormat="1" ht="10.5">
      <c r="A646" s="22"/>
      <c r="B646" s="22"/>
      <c r="C646" s="23"/>
      <c r="D646" s="23"/>
      <c r="E646" s="23"/>
      <c r="F646" s="23"/>
      <c r="G646" s="23"/>
      <c r="H646" s="23"/>
      <c r="I646" s="23"/>
      <c r="J646" s="23"/>
      <c r="K646" s="23"/>
    </row>
    <row r="647" spans="1:11" s="2" customFormat="1" ht="10.5">
      <c r="A647" s="22"/>
      <c r="B647" s="22"/>
      <c r="C647" s="23"/>
      <c r="D647" s="23"/>
      <c r="E647" s="23"/>
      <c r="F647" s="23"/>
      <c r="G647" s="23"/>
      <c r="H647" s="23"/>
      <c r="I647" s="23"/>
      <c r="J647" s="23"/>
      <c r="K647" s="23"/>
    </row>
    <row r="648" spans="1:11" s="2" customFormat="1" ht="10.5">
      <c r="A648" s="22"/>
      <c r="B648" s="22"/>
      <c r="C648" s="23"/>
      <c r="D648" s="23"/>
      <c r="E648" s="23"/>
      <c r="F648" s="23"/>
      <c r="G648" s="23"/>
      <c r="H648" s="23"/>
      <c r="I648" s="23"/>
      <c r="J648" s="23"/>
      <c r="K648" s="23"/>
    </row>
    <row r="649" spans="1:11" s="2" customFormat="1" ht="10.5">
      <c r="A649" s="22"/>
      <c r="B649" s="22"/>
      <c r="C649" s="23"/>
      <c r="D649" s="23"/>
      <c r="E649" s="23"/>
      <c r="F649" s="23"/>
      <c r="G649" s="23"/>
      <c r="H649" s="23"/>
      <c r="I649" s="23"/>
      <c r="J649" s="23"/>
      <c r="K649" s="23"/>
    </row>
    <row r="650" spans="1:11" s="2" customFormat="1" ht="10.5">
      <c r="A650" s="22"/>
      <c r="B650" s="22"/>
      <c r="C650" s="23"/>
      <c r="D650" s="23"/>
      <c r="E650" s="23"/>
      <c r="F650" s="23"/>
      <c r="G650" s="23"/>
      <c r="H650" s="23"/>
      <c r="I650" s="23"/>
      <c r="J650" s="23"/>
      <c r="K650" s="23"/>
    </row>
    <row r="651" spans="1:11" s="2" customFormat="1" ht="10.5">
      <c r="A651" s="22"/>
      <c r="B651" s="22"/>
      <c r="C651" s="23"/>
      <c r="D651" s="23"/>
      <c r="E651" s="23"/>
      <c r="F651" s="23"/>
      <c r="G651" s="23"/>
      <c r="H651" s="23"/>
      <c r="I651" s="23"/>
      <c r="J651" s="23"/>
      <c r="K651" s="23"/>
    </row>
    <row r="652" spans="1:11" s="2" customFormat="1" ht="10.5">
      <c r="A652" s="22"/>
      <c r="B652" s="22"/>
      <c r="C652" s="23"/>
      <c r="D652" s="23"/>
      <c r="E652" s="23"/>
      <c r="F652" s="23"/>
      <c r="G652" s="23"/>
      <c r="H652" s="23"/>
      <c r="I652" s="23"/>
      <c r="J652" s="23"/>
      <c r="K652" s="23"/>
    </row>
    <row r="653" spans="1:11" s="2" customFormat="1" ht="10.5">
      <c r="A653" s="22"/>
      <c r="B653" s="22"/>
      <c r="C653" s="23"/>
      <c r="D653" s="23"/>
      <c r="E653" s="23"/>
      <c r="F653" s="23"/>
      <c r="G653" s="23"/>
      <c r="H653" s="23"/>
      <c r="I653" s="23"/>
      <c r="J653" s="23"/>
      <c r="K653" s="23"/>
    </row>
    <row r="654" spans="1:11" s="2" customFormat="1" ht="10.5">
      <c r="A654" s="22"/>
      <c r="B654" s="22"/>
      <c r="C654" s="23"/>
      <c r="D654" s="23"/>
      <c r="E654" s="23"/>
      <c r="F654" s="23"/>
      <c r="G654" s="23"/>
      <c r="H654" s="23"/>
      <c r="I654" s="23"/>
      <c r="J654" s="23"/>
      <c r="K654" s="23"/>
    </row>
    <row r="655" spans="1:11" s="2" customFormat="1" ht="10.5">
      <c r="A655" s="22"/>
      <c r="B655" s="22"/>
      <c r="C655" s="23"/>
      <c r="D655" s="23"/>
      <c r="E655" s="23"/>
      <c r="F655" s="23"/>
      <c r="G655" s="23"/>
      <c r="H655" s="23"/>
      <c r="I655" s="23"/>
      <c r="J655" s="23"/>
      <c r="K655" s="23"/>
    </row>
    <row r="656" spans="1:11" s="2" customFormat="1" ht="10.5">
      <c r="A656" s="22"/>
      <c r="B656" s="22"/>
      <c r="C656" s="23"/>
      <c r="D656" s="23"/>
      <c r="E656" s="23"/>
      <c r="F656" s="23"/>
      <c r="G656" s="23"/>
      <c r="H656" s="23"/>
      <c r="I656" s="23"/>
      <c r="J656" s="23"/>
      <c r="K656" s="23"/>
    </row>
    <row r="657" spans="1:11" s="2" customFormat="1" ht="10.5">
      <c r="A657" s="22"/>
      <c r="B657" s="22"/>
      <c r="C657" s="23"/>
      <c r="D657" s="23"/>
      <c r="E657" s="23"/>
      <c r="F657" s="23"/>
      <c r="G657" s="23"/>
      <c r="H657" s="23"/>
      <c r="I657" s="23"/>
      <c r="J657" s="23"/>
      <c r="K657" s="23"/>
    </row>
    <row r="658" spans="1:11" s="2" customFormat="1" ht="10.5">
      <c r="A658" s="22"/>
      <c r="B658" s="22"/>
      <c r="C658" s="23"/>
      <c r="D658" s="23"/>
      <c r="E658" s="23"/>
      <c r="F658" s="23"/>
      <c r="G658" s="23"/>
      <c r="H658" s="23"/>
      <c r="I658" s="23"/>
      <c r="J658" s="23"/>
      <c r="K658" s="23"/>
    </row>
    <row r="659" spans="1:11" s="2" customFormat="1" ht="10.5">
      <c r="A659" s="22"/>
      <c r="B659" s="22"/>
      <c r="C659" s="23"/>
      <c r="D659" s="23"/>
      <c r="E659" s="23"/>
      <c r="F659" s="23"/>
      <c r="G659" s="23"/>
      <c r="H659" s="23"/>
      <c r="I659" s="23"/>
      <c r="J659" s="23"/>
      <c r="K659" s="23"/>
    </row>
    <row r="660" spans="1:11" s="2" customFormat="1" ht="10.5">
      <c r="A660" s="22"/>
      <c r="B660" s="22"/>
      <c r="C660" s="23"/>
      <c r="D660" s="23"/>
      <c r="E660" s="23"/>
      <c r="F660" s="23"/>
      <c r="G660" s="23"/>
      <c r="H660" s="23"/>
      <c r="I660" s="23"/>
      <c r="J660" s="23"/>
      <c r="K660" s="23"/>
    </row>
    <row r="661" spans="1:11" s="2" customFormat="1" ht="10.5">
      <c r="A661" s="22"/>
      <c r="B661" s="22"/>
      <c r="C661" s="23"/>
      <c r="D661" s="23"/>
      <c r="E661" s="23"/>
      <c r="F661" s="23"/>
      <c r="G661" s="23"/>
      <c r="H661" s="23"/>
      <c r="I661" s="23"/>
      <c r="J661" s="23"/>
      <c r="K661" s="23"/>
    </row>
    <row r="662" spans="1:11" s="2" customFormat="1" ht="10.5">
      <c r="A662" s="22"/>
      <c r="B662" s="22"/>
      <c r="C662" s="23"/>
      <c r="D662" s="23"/>
      <c r="E662" s="23"/>
      <c r="F662" s="23"/>
      <c r="G662" s="23"/>
      <c r="H662" s="23"/>
      <c r="I662" s="23"/>
      <c r="J662" s="23"/>
      <c r="K662" s="23"/>
    </row>
    <row r="663" spans="1:11" s="2" customFormat="1" ht="10.5">
      <c r="A663" s="22"/>
      <c r="B663" s="22"/>
      <c r="C663" s="23"/>
      <c r="D663" s="23"/>
      <c r="E663" s="23"/>
      <c r="F663" s="23"/>
      <c r="G663" s="23"/>
      <c r="H663" s="23"/>
      <c r="I663" s="23"/>
      <c r="J663" s="23"/>
      <c r="K663" s="23"/>
    </row>
    <row r="664" spans="1:11" s="2" customFormat="1" ht="10.5">
      <c r="A664" s="22"/>
      <c r="B664" s="22"/>
      <c r="C664" s="23"/>
      <c r="D664" s="23"/>
      <c r="E664" s="23"/>
      <c r="F664" s="23"/>
      <c r="G664" s="23"/>
      <c r="H664" s="23"/>
      <c r="I664" s="23"/>
      <c r="J664" s="23"/>
      <c r="K664" s="23"/>
    </row>
    <row r="665" spans="1:11" s="2" customFormat="1" ht="10.5">
      <c r="A665" s="22"/>
      <c r="B665" s="22"/>
      <c r="C665" s="23"/>
      <c r="D665" s="23"/>
      <c r="E665" s="23"/>
      <c r="F665" s="23"/>
      <c r="G665" s="23"/>
      <c r="H665" s="23"/>
      <c r="I665" s="23"/>
      <c r="J665" s="23"/>
      <c r="K665" s="23"/>
    </row>
    <row r="666" spans="1:11" s="2" customFormat="1" ht="10.5">
      <c r="A666" s="22"/>
      <c r="B666" s="22"/>
      <c r="C666" s="23"/>
      <c r="D666" s="23"/>
      <c r="E666" s="23"/>
      <c r="F666" s="23"/>
      <c r="G666" s="23"/>
      <c r="H666" s="23"/>
      <c r="I666" s="23"/>
      <c r="J666" s="23"/>
      <c r="K666" s="23"/>
    </row>
    <row r="667" spans="1:11" s="2" customFormat="1" ht="10.5">
      <c r="A667" s="22"/>
      <c r="B667" s="22"/>
      <c r="C667" s="23"/>
      <c r="D667" s="23"/>
      <c r="E667" s="23"/>
      <c r="F667" s="23"/>
      <c r="G667" s="23"/>
      <c r="H667" s="23"/>
      <c r="I667" s="23"/>
      <c r="J667" s="23"/>
      <c r="K667" s="23"/>
    </row>
    <row r="668" spans="1:11" s="2" customFormat="1" ht="10.5">
      <c r="A668" s="22"/>
      <c r="B668" s="22"/>
      <c r="C668" s="23"/>
      <c r="D668" s="23"/>
      <c r="E668" s="23"/>
      <c r="F668" s="23"/>
      <c r="G668" s="23"/>
      <c r="H668" s="23"/>
      <c r="I668" s="23"/>
      <c r="J668" s="23"/>
      <c r="K668" s="23"/>
    </row>
    <row r="669" spans="1:11" s="2" customFormat="1" ht="10.5">
      <c r="A669" s="22"/>
      <c r="B669" s="22"/>
      <c r="C669" s="23"/>
      <c r="D669" s="23"/>
      <c r="E669" s="23"/>
      <c r="F669" s="23"/>
      <c r="G669" s="23"/>
      <c r="H669" s="23"/>
      <c r="I669" s="23"/>
      <c r="J669" s="23"/>
      <c r="K669" s="23"/>
    </row>
    <row r="670" spans="1:11" s="2" customFormat="1" ht="10.5">
      <c r="A670" s="22"/>
      <c r="B670" s="22"/>
      <c r="C670" s="23"/>
      <c r="D670" s="23"/>
      <c r="E670" s="23"/>
      <c r="F670" s="23"/>
      <c r="G670" s="23"/>
      <c r="H670" s="23"/>
      <c r="I670" s="23"/>
      <c r="J670" s="23"/>
      <c r="K670" s="23"/>
    </row>
    <row r="671" spans="1:11" s="2" customFormat="1" ht="10.5">
      <c r="A671" s="22"/>
      <c r="B671" s="22"/>
      <c r="C671" s="23"/>
      <c r="D671" s="23"/>
      <c r="E671" s="23"/>
      <c r="F671" s="23"/>
      <c r="G671" s="23"/>
      <c r="H671" s="23"/>
      <c r="I671" s="23"/>
      <c r="J671" s="23"/>
      <c r="K671" s="23"/>
    </row>
    <row r="672" spans="1:11" s="2" customFormat="1" ht="10.5">
      <c r="A672" s="22"/>
      <c r="B672" s="22"/>
      <c r="C672" s="23"/>
      <c r="D672" s="23"/>
      <c r="E672" s="23"/>
      <c r="F672" s="23"/>
      <c r="G672" s="23"/>
      <c r="H672" s="23"/>
      <c r="I672" s="23"/>
      <c r="J672" s="23"/>
      <c r="K672" s="23"/>
    </row>
    <row r="673" spans="1:11" s="2" customFormat="1" ht="10.5">
      <c r="A673" s="22"/>
      <c r="B673" s="22"/>
      <c r="C673" s="23"/>
      <c r="D673" s="23"/>
      <c r="E673" s="23"/>
      <c r="F673" s="23"/>
      <c r="G673" s="23"/>
      <c r="H673" s="23"/>
      <c r="I673" s="23"/>
      <c r="J673" s="23"/>
      <c r="K673" s="23"/>
    </row>
    <row r="674" spans="1:11" s="2" customFormat="1" ht="10.5">
      <c r="A674" s="22"/>
      <c r="B674" s="22"/>
      <c r="C674" s="23"/>
      <c r="D674" s="23"/>
      <c r="E674" s="23"/>
      <c r="F674" s="23"/>
      <c r="G674" s="23"/>
      <c r="H674" s="23"/>
      <c r="I674" s="23"/>
      <c r="J674" s="23"/>
      <c r="K674" s="23"/>
    </row>
    <row r="675" spans="1:11" s="2" customFormat="1" ht="10.5">
      <c r="A675" s="22"/>
      <c r="B675" s="22"/>
      <c r="C675" s="23"/>
      <c r="D675" s="23"/>
      <c r="E675" s="23"/>
      <c r="F675" s="23"/>
      <c r="G675" s="23"/>
      <c r="H675" s="23"/>
      <c r="I675" s="23"/>
      <c r="J675" s="23"/>
      <c r="K675" s="23"/>
    </row>
    <row r="676" spans="1:11" s="2" customFormat="1" ht="10.5">
      <c r="A676" s="22"/>
      <c r="B676" s="22"/>
      <c r="C676" s="23"/>
      <c r="D676" s="23"/>
      <c r="E676" s="23"/>
      <c r="F676" s="23"/>
      <c r="G676" s="23"/>
      <c r="H676" s="23"/>
      <c r="I676" s="23"/>
      <c r="J676" s="23"/>
      <c r="K676" s="23"/>
    </row>
    <row r="677" spans="1:11" s="2" customFormat="1" ht="10.5">
      <c r="A677" s="22"/>
      <c r="B677" s="22"/>
      <c r="C677" s="23"/>
      <c r="D677" s="23"/>
      <c r="E677" s="23"/>
      <c r="F677" s="23"/>
      <c r="G677" s="23"/>
      <c r="H677" s="23"/>
      <c r="I677" s="23"/>
      <c r="J677" s="23"/>
      <c r="K677" s="23"/>
    </row>
    <row r="678" spans="1:11" s="2" customFormat="1" ht="10.5">
      <c r="A678" s="22"/>
      <c r="B678" s="22"/>
      <c r="C678" s="23"/>
      <c r="D678" s="23"/>
      <c r="E678" s="23"/>
      <c r="F678" s="23"/>
      <c r="G678" s="23"/>
      <c r="H678" s="23"/>
      <c r="I678" s="23"/>
      <c r="J678" s="23"/>
      <c r="K678" s="23"/>
    </row>
    <row r="679" spans="1:11" s="2" customFormat="1" ht="10.5">
      <c r="A679" s="22"/>
      <c r="B679" s="22"/>
      <c r="C679" s="23"/>
      <c r="D679" s="23"/>
      <c r="E679" s="23"/>
      <c r="F679" s="23"/>
      <c r="G679" s="23"/>
      <c r="H679" s="23"/>
      <c r="I679" s="23"/>
      <c r="J679" s="23"/>
      <c r="K679" s="23"/>
    </row>
    <row r="680" spans="1:11" s="2" customFormat="1" ht="10.5">
      <c r="A680" s="22"/>
      <c r="B680" s="22"/>
      <c r="C680" s="23"/>
      <c r="D680" s="23"/>
      <c r="E680" s="23"/>
      <c r="F680" s="23"/>
      <c r="G680" s="23"/>
      <c r="H680" s="23"/>
      <c r="I680" s="23"/>
      <c r="J680" s="23"/>
      <c r="K680" s="23"/>
    </row>
    <row r="681" spans="1:11" s="2" customFormat="1" ht="10.5">
      <c r="A681" s="22"/>
      <c r="B681" s="22"/>
      <c r="C681" s="23"/>
      <c r="D681" s="23"/>
      <c r="E681" s="23"/>
      <c r="F681" s="23"/>
      <c r="G681" s="23"/>
      <c r="H681" s="23"/>
      <c r="I681" s="23"/>
      <c r="J681" s="23"/>
      <c r="K681" s="23"/>
    </row>
    <row r="682" spans="1:11" s="2" customFormat="1" ht="10.5">
      <c r="A682" s="22"/>
      <c r="B682" s="22"/>
      <c r="C682" s="23"/>
      <c r="D682" s="23"/>
      <c r="E682" s="23"/>
      <c r="F682" s="23"/>
      <c r="G682" s="23"/>
      <c r="H682" s="23"/>
      <c r="I682" s="23"/>
      <c r="J682" s="23"/>
      <c r="K682" s="23"/>
    </row>
    <row r="683" spans="1:11" s="2" customFormat="1" ht="10.5">
      <c r="A683" s="22"/>
      <c r="B683" s="22"/>
      <c r="C683" s="23"/>
      <c r="D683" s="23"/>
      <c r="E683" s="23"/>
      <c r="F683" s="23"/>
      <c r="G683" s="23"/>
      <c r="H683" s="23"/>
      <c r="I683" s="23"/>
      <c r="J683" s="23"/>
      <c r="K683" s="23"/>
    </row>
    <row r="684" spans="1:11" s="2" customFormat="1" ht="10.5">
      <c r="A684" s="22"/>
      <c r="B684" s="22"/>
      <c r="C684" s="23"/>
      <c r="D684" s="23"/>
      <c r="E684" s="23"/>
      <c r="F684" s="23"/>
      <c r="G684" s="23"/>
      <c r="H684" s="23"/>
      <c r="I684" s="23"/>
      <c r="J684" s="23"/>
      <c r="K684" s="23"/>
    </row>
    <row r="685" spans="1:11" s="2" customFormat="1" ht="10.5">
      <c r="A685" s="22"/>
      <c r="B685" s="22"/>
      <c r="C685" s="23"/>
      <c r="D685" s="23"/>
      <c r="E685" s="23"/>
      <c r="F685" s="23"/>
      <c r="G685" s="23"/>
      <c r="H685" s="23"/>
      <c r="I685" s="23"/>
      <c r="J685" s="23"/>
      <c r="K685" s="23"/>
    </row>
    <row r="686" spans="1:11" s="2" customFormat="1" ht="10.5">
      <c r="A686" s="22"/>
      <c r="B686" s="22"/>
      <c r="C686" s="23"/>
      <c r="D686" s="23"/>
      <c r="E686" s="23"/>
      <c r="F686" s="23"/>
      <c r="G686" s="23"/>
      <c r="H686" s="23"/>
      <c r="I686" s="23"/>
      <c r="J686" s="23"/>
      <c r="K686" s="23"/>
    </row>
    <row r="687" spans="1:11" s="2" customFormat="1" ht="10.5">
      <c r="A687" s="22"/>
      <c r="B687" s="22"/>
      <c r="C687" s="23"/>
      <c r="D687" s="23"/>
      <c r="E687" s="23"/>
      <c r="F687" s="23"/>
      <c r="G687" s="23"/>
      <c r="H687" s="23"/>
      <c r="I687" s="23"/>
      <c r="J687" s="23"/>
      <c r="K687" s="23"/>
    </row>
    <row r="688" spans="1:11" s="2" customFormat="1" ht="10.5">
      <c r="A688" s="22"/>
      <c r="B688" s="22"/>
      <c r="C688" s="23"/>
      <c r="D688" s="23"/>
      <c r="E688" s="23"/>
      <c r="F688" s="23"/>
      <c r="G688" s="23"/>
      <c r="H688" s="23"/>
      <c r="I688" s="23"/>
      <c r="J688" s="23"/>
      <c r="K688" s="23"/>
    </row>
    <row r="689" spans="1:11" s="2" customFormat="1" ht="10.5">
      <c r="A689" s="22"/>
      <c r="B689" s="22"/>
      <c r="C689" s="23"/>
      <c r="D689" s="23"/>
      <c r="E689" s="23"/>
      <c r="F689" s="23"/>
      <c r="G689" s="23"/>
      <c r="H689" s="23"/>
      <c r="I689" s="23"/>
      <c r="J689" s="23"/>
      <c r="K689" s="23"/>
    </row>
    <row r="690" spans="1:11" s="2" customFormat="1" ht="10.5">
      <c r="A690" s="22"/>
      <c r="B690" s="22"/>
      <c r="C690" s="23"/>
      <c r="D690" s="23"/>
      <c r="E690" s="23"/>
      <c r="F690" s="23"/>
      <c r="G690" s="23"/>
      <c r="H690" s="23"/>
      <c r="I690" s="23"/>
      <c r="J690" s="23"/>
      <c r="K690" s="23"/>
    </row>
    <row r="691" spans="1:11" s="2" customFormat="1" ht="10.5">
      <c r="A691" s="22"/>
      <c r="B691" s="22"/>
      <c r="C691" s="23"/>
      <c r="D691" s="23"/>
      <c r="E691" s="23"/>
      <c r="F691" s="23"/>
      <c r="G691" s="23"/>
      <c r="H691" s="23"/>
      <c r="I691" s="23"/>
      <c r="J691" s="23"/>
      <c r="K691" s="23"/>
    </row>
    <row r="692" spans="1:11" s="2" customFormat="1" ht="10.5">
      <c r="A692" s="22"/>
      <c r="B692" s="22"/>
      <c r="C692" s="23"/>
      <c r="D692" s="23"/>
      <c r="E692" s="23"/>
      <c r="F692" s="23"/>
      <c r="G692" s="23"/>
      <c r="H692" s="23"/>
      <c r="I692" s="23"/>
      <c r="J692" s="23"/>
      <c r="K692" s="23"/>
    </row>
    <row r="693" spans="1:11" s="2" customFormat="1" ht="10.5">
      <c r="A693" s="22"/>
      <c r="B693" s="22"/>
      <c r="C693" s="23"/>
      <c r="D693" s="23"/>
      <c r="E693" s="23"/>
      <c r="F693" s="23"/>
      <c r="G693" s="23"/>
      <c r="H693" s="23"/>
      <c r="I693" s="23"/>
      <c r="J693" s="23"/>
      <c r="K693" s="23"/>
    </row>
    <row r="694" spans="1:11" s="2" customFormat="1" ht="10.5">
      <c r="A694" s="22"/>
      <c r="B694" s="22"/>
      <c r="C694" s="23"/>
      <c r="D694" s="23"/>
      <c r="E694" s="23"/>
      <c r="F694" s="23"/>
      <c r="G694" s="23"/>
      <c r="H694" s="23"/>
      <c r="I694" s="23"/>
      <c r="J694" s="23"/>
      <c r="K694" s="23"/>
    </row>
    <row r="695" spans="1:11" s="2" customFormat="1" ht="10.5">
      <c r="A695" s="22"/>
      <c r="B695" s="22"/>
      <c r="C695" s="23"/>
      <c r="D695" s="23"/>
      <c r="E695" s="23"/>
      <c r="F695" s="23"/>
      <c r="G695" s="23"/>
      <c r="H695" s="23"/>
      <c r="I695" s="23"/>
      <c r="J695" s="23"/>
      <c r="K695" s="23"/>
    </row>
    <row r="696" spans="1:11" s="2" customFormat="1" ht="10.5">
      <c r="A696" s="22"/>
      <c r="B696" s="22"/>
      <c r="C696" s="23"/>
      <c r="D696" s="23"/>
      <c r="E696" s="23"/>
      <c r="F696" s="23"/>
      <c r="G696" s="23"/>
      <c r="H696" s="23"/>
      <c r="I696" s="23"/>
      <c r="J696" s="23"/>
      <c r="K696" s="23"/>
    </row>
    <row r="697" spans="1:11" s="2" customFormat="1" ht="10.5">
      <c r="A697" s="22"/>
      <c r="B697" s="22"/>
      <c r="C697" s="23"/>
      <c r="D697" s="23"/>
      <c r="E697" s="23"/>
      <c r="F697" s="23"/>
      <c r="G697" s="23"/>
      <c r="H697" s="23"/>
      <c r="I697" s="23"/>
      <c r="J697" s="23"/>
      <c r="K697" s="23"/>
    </row>
    <row r="698" spans="1:11" s="2" customFormat="1" ht="10.5">
      <c r="A698" s="22"/>
      <c r="B698" s="22"/>
      <c r="C698" s="23"/>
      <c r="D698" s="23"/>
      <c r="E698" s="23"/>
      <c r="F698" s="23"/>
      <c r="G698" s="23"/>
      <c r="H698" s="23"/>
      <c r="I698" s="23"/>
      <c r="J698" s="23"/>
      <c r="K698" s="23"/>
    </row>
    <row r="699" spans="1:11" s="2" customFormat="1" ht="10.5">
      <c r="A699" s="22"/>
      <c r="B699" s="22"/>
      <c r="C699" s="23"/>
      <c r="D699" s="23"/>
      <c r="E699" s="23"/>
      <c r="F699" s="23"/>
      <c r="G699" s="23"/>
      <c r="H699" s="23"/>
      <c r="I699" s="23"/>
      <c r="J699" s="23"/>
      <c r="K699" s="23"/>
    </row>
    <row r="700" spans="1:11" s="2" customFormat="1" ht="10.5">
      <c r="A700" s="22"/>
      <c r="B700" s="22"/>
      <c r="C700" s="23"/>
      <c r="D700" s="23"/>
      <c r="E700" s="23"/>
      <c r="F700" s="23"/>
      <c r="G700" s="23"/>
      <c r="H700" s="23"/>
      <c r="I700" s="23"/>
      <c r="J700" s="23"/>
      <c r="K700" s="23"/>
    </row>
    <row r="701" spans="1:11" s="2" customFormat="1" ht="10.5">
      <c r="A701" s="22"/>
      <c r="B701" s="22"/>
      <c r="C701" s="23"/>
      <c r="D701" s="23"/>
      <c r="E701" s="23"/>
      <c r="F701" s="23"/>
      <c r="G701" s="23"/>
      <c r="H701" s="23"/>
      <c r="I701" s="23"/>
      <c r="J701" s="23"/>
      <c r="K701" s="23"/>
    </row>
    <row r="702" spans="1:11" s="2" customFormat="1" ht="10.5">
      <c r="A702" s="22"/>
      <c r="B702" s="22"/>
      <c r="C702" s="23"/>
      <c r="D702" s="23"/>
      <c r="E702" s="23"/>
      <c r="F702" s="23"/>
      <c r="G702" s="23"/>
      <c r="H702" s="23"/>
      <c r="I702" s="23"/>
      <c r="J702" s="23"/>
      <c r="K702" s="23"/>
    </row>
    <row r="703" spans="1:11" s="2" customFormat="1" ht="10.5">
      <c r="A703" s="22"/>
      <c r="B703" s="22"/>
      <c r="C703" s="23"/>
      <c r="D703" s="23"/>
      <c r="E703" s="23"/>
      <c r="F703" s="23"/>
      <c r="G703" s="23"/>
      <c r="H703" s="23"/>
      <c r="I703" s="23"/>
      <c r="J703" s="23"/>
      <c r="K703" s="23"/>
    </row>
    <row r="704" spans="1:11" s="2" customFormat="1" ht="10.5">
      <c r="A704" s="22"/>
      <c r="B704" s="22"/>
      <c r="C704" s="23"/>
      <c r="D704" s="23"/>
      <c r="E704" s="23"/>
      <c r="F704" s="23"/>
      <c r="G704" s="23"/>
      <c r="H704" s="23"/>
      <c r="I704" s="23"/>
      <c r="J704" s="23"/>
      <c r="K704" s="23"/>
    </row>
    <row r="705" spans="1:11" s="2" customFormat="1" ht="10.5">
      <c r="A705" s="22"/>
      <c r="B705" s="22"/>
      <c r="C705" s="23"/>
      <c r="D705" s="23"/>
      <c r="E705" s="23"/>
      <c r="F705" s="23"/>
      <c r="G705" s="23"/>
      <c r="H705" s="23"/>
      <c r="I705" s="23"/>
      <c r="J705" s="23"/>
      <c r="K705" s="23"/>
    </row>
    <row r="706" spans="1:11" s="2" customFormat="1" ht="10.5">
      <c r="A706" s="22"/>
      <c r="B706" s="22"/>
      <c r="C706" s="23"/>
      <c r="D706" s="23"/>
      <c r="E706" s="23"/>
      <c r="F706" s="23"/>
      <c r="G706" s="23"/>
      <c r="H706" s="23"/>
      <c r="I706" s="23"/>
      <c r="J706" s="23"/>
      <c r="K706" s="23"/>
    </row>
    <row r="707" spans="1:11" s="2" customFormat="1" ht="10.5">
      <c r="A707" s="22"/>
      <c r="B707" s="22"/>
      <c r="C707" s="23"/>
      <c r="D707" s="23"/>
      <c r="E707" s="23"/>
      <c r="F707" s="23"/>
      <c r="G707" s="23"/>
      <c r="H707" s="23"/>
      <c r="I707" s="23"/>
      <c r="J707" s="23"/>
      <c r="K707" s="23"/>
    </row>
    <row r="708" spans="1:11" s="2" customFormat="1" ht="10.5">
      <c r="A708" s="22"/>
      <c r="B708" s="22"/>
      <c r="C708" s="23"/>
      <c r="D708" s="23"/>
      <c r="E708" s="23"/>
      <c r="F708" s="23"/>
      <c r="G708" s="23"/>
      <c r="H708" s="23"/>
      <c r="I708" s="23"/>
      <c r="J708" s="23"/>
      <c r="K708" s="23"/>
    </row>
    <row r="709" spans="1:11" s="2" customFormat="1" ht="10.5">
      <c r="A709" s="22"/>
      <c r="B709" s="22"/>
      <c r="C709" s="23"/>
      <c r="D709" s="23"/>
      <c r="E709" s="23"/>
      <c r="F709" s="23"/>
      <c r="G709" s="23"/>
      <c r="H709" s="23"/>
      <c r="I709" s="23"/>
      <c r="J709" s="23"/>
      <c r="K709" s="23"/>
    </row>
    <row r="710" spans="1:11" s="2" customFormat="1" ht="10.5">
      <c r="A710" s="22"/>
      <c r="B710" s="22"/>
      <c r="C710" s="23"/>
      <c r="D710" s="23"/>
      <c r="E710" s="23"/>
      <c r="F710" s="23"/>
      <c r="G710" s="23"/>
      <c r="H710" s="23"/>
      <c r="I710" s="23"/>
      <c r="J710" s="23"/>
      <c r="K710" s="23"/>
    </row>
    <row r="711" spans="1:11" s="2" customFormat="1" ht="10.5">
      <c r="A711" s="22"/>
      <c r="B711" s="22"/>
      <c r="C711" s="23"/>
      <c r="D711" s="23"/>
      <c r="E711" s="23"/>
      <c r="F711" s="23"/>
      <c r="G711" s="23"/>
      <c r="H711" s="23"/>
      <c r="I711" s="23"/>
      <c r="J711" s="23"/>
      <c r="K711" s="23"/>
    </row>
    <row r="712" spans="1:11" s="2" customFormat="1" ht="10.5">
      <c r="A712" s="22"/>
      <c r="B712" s="22"/>
      <c r="C712" s="23"/>
      <c r="D712" s="23"/>
      <c r="E712" s="23"/>
      <c r="F712" s="23"/>
      <c r="G712" s="23"/>
      <c r="H712" s="23"/>
      <c r="I712" s="23"/>
      <c r="J712" s="23"/>
      <c r="K712" s="23"/>
    </row>
    <row r="713" spans="1:11" s="2" customFormat="1" ht="10.5">
      <c r="A713" s="22"/>
      <c r="B713" s="22"/>
      <c r="C713" s="23"/>
      <c r="D713" s="23"/>
      <c r="E713" s="23"/>
      <c r="F713" s="23"/>
      <c r="G713" s="23"/>
      <c r="H713" s="23"/>
      <c r="I713" s="23"/>
      <c r="J713" s="23"/>
      <c r="K713" s="23"/>
    </row>
    <row r="714" spans="1:11" s="2" customFormat="1" ht="10.5">
      <c r="A714" s="22"/>
      <c r="B714" s="22"/>
      <c r="C714" s="23"/>
      <c r="D714" s="23"/>
      <c r="E714" s="23"/>
      <c r="F714" s="23"/>
      <c r="G714" s="23"/>
      <c r="H714" s="23"/>
      <c r="I714" s="23"/>
      <c r="J714" s="23"/>
      <c r="K714" s="23"/>
    </row>
    <row r="715" spans="1:11" s="2" customFormat="1" ht="10.5">
      <c r="A715" s="22"/>
      <c r="B715" s="22"/>
      <c r="C715" s="23"/>
      <c r="D715" s="23"/>
      <c r="E715" s="23"/>
      <c r="F715" s="23"/>
      <c r="G715" s="23"/>
      <c r="H715" s="23"/>
      <c r="I715" s="23"/>
      <c r="J715" s="23"/>
      <c r="K715" s="23"/>
    </row>
    <row r="716" spans="1:11" s="2" customFormat="1" ht="10.5">
      <c r="A716" s="22"/>
      <c r="B716" s="22"/>
      <c r="C716" s="23"/>
      <c r="D716" s="23"/>
      <c r="E716" s="23"/>
      <c r="F716" s="23"/>
      <c r="G716" s="23"/>
      <c r="H716" s="23"/>
      <c r="I716" s="23"/>
      <c r="J716" s="23"/>
      <c r="K716" s="23"/>
    </row>
    <row r="717" spans="1:11" s="2" customFormat="1" ht="10.5">
      <c r="A717" s="22"/>
      <c r="B717" s="22"/>
      <c r="C717" s="23"/>
      <c r="D717" s="23"/>
      <c r="E717" s="23"/>
      <c r="F717" s="23"/>
      <c r="G717" s="23"/>
      <c r="H717" s="23"/>
      <c r="I717" s="23"/>
      <c r="J717" s="23"/>
      <c r="K717" s="23"/>
    </row>
    <row r="718" spans="1:11" s="2" customFormat="1" ht="10.5">
      <c r="A718" s="22"/>
      <c r="B718" s="22"/>
      <c r="C718" s="23"/>
      <c r="D718" s="23"/>
      <c r="E718" s="23"/>
      <c r="F718" s="23"/>
      <c r="G718" s="23"/>
      <c r="H718" s="23"/>
      <c r="I718" s="23"/>
      <c r="J718" s="23"/>
      <c r="K718" s="23"/>
    </row>
    <row r="719" spans="1:11" s="2" customFormat="1" ht="10.5">
      <c r="A719" s="22"/>
      <c r="B719" s="22"/>
      <c r="C719" s="23"/>
      <c r="D719" s="23"/>
      <c r="E719" s="23"/>
      <c r="F719" s="23"/>
      <c r="G719" s="23"/>
      <c r="H719" s="23"/>
      <c r="I719" s="23"/>
      <c r="J719" s="23"/>
      <c r="K719" s="23"/>
    </row>
    <row r="720" spans="1:11" s="2" customFormat="1" ht="10.5">
      <c r="A720" s="22"/>
      <c r="B720" s="22"/>
      <c r="C720" s="23"/>
      <c r="D720" s="23"/>
      <c r="E720" s="23"/>
      <c r="F720" s="23"/>
      <c r="G720" s="23"/>
      <c r="H720" s="23"/>
      <c r="I720" s="23"/>
      <c r="J720" s="23"/>
      <c r="K720" s="23"/>
    </row>
    <row r="721" spans="1:11" s="2" customFormat="1" ht="10.5">
      <c r="A721" s="22"/>
      <c r="B721" s="22"/>
      <c r="C721" s="23"/>
      <c r="D721" s="23"/>
      <c r="E721" s="23"/>
      <c r="F721" s="23"/>
      <c r="G721" s="23"/>
      <c r="H721" s="23"/>
      <c r="I721" s="23"/>
      <c r="J721" s="23"/>
      <c r="K721" s="23"/>
    </row>
    <row r="722" spans="1:11" s="2" customFormat="1" ht="10.5">
      <c r="A722" s="22"/>
      <c r="B722" s="22"/>
      <c r="C722" s="23"/>
      <c r="D722" s="23"/>
      <c r="E722" s="23"/>
      <c r="F722" s="23"/>
      <c r="G722" s="23"/>
      <c r="H722" s="23"/>
      <c r="I722" s="23"/>
      <c r="J722" s="23"/>
      <c r="K722" s="23"/>
    </row>
    <row r="723" spans="1:11" s="2" customFormat="1" ht="10.5">
      <c r="A723" s="22"/>
      <c r="B723" s="22"/>
      <c r="C723" s="23"/>
      <c r="D723" s="23"/>
      <c r="E723" s="23"/>
      <c r="F723" s="23"/>
      <c r="G723" s="23"/>
      <c r="H723" s="23"/>
      <c r="I723" s="23"/>
      <c r="J723" s="23"/>
      <c r="K723" s="23"/>
    </row>
    <row r="724" spans="1:11" s="2" customFormat="1" ht="10.5">
      <c r="A724" s="22"/>
      <c r="B724" s="22"/>
      <c r="C724" s="23"/>
      <c r="D724" s="23"/>
      <c r="E724" s="23"/>
      <c r="F724" s="23"/>
      <c r="G724" s="23"/>
      <c r="H724" s="23"/>
      <c r="I724" s="23"/>
      <c r="J724" s="23"/>
      <c r="K724" s="23"/>
    </row>
    <row r="725" spans="1:11" s="2" customFormat="1" ht="10.5">
      <c r="A725" s="22"/>
      <c r="B725" s="22"/>
      <c r="C725" s="23"/>
      <c r="D725" s="23"/>
      <c r="E725" s="23"/>
      <c r="F725" s="23"/>
      <c r="G725" s="23"/>
      <c r="H725" s="23"/>
      <c r="I725" s="23"/>
      <c r="J725" s="23"/>
      <c r="K725" s="23"/>
    </row>
    <row r="726" spans="1:11" s="2" customFormat="1" ht="10.5">
      <c r="A726" s="22"/>
      <c r="B726" s="22"/>
      <c r="C726" s="23"/>
      <c r="D726" s="23"/>
      <c r="E726" s="23"/>
      <c r="F726" s="23"/>
      <c r="G726" s="23"/>
      <c r="H726" s="23"/>
      <c r="I726" s="23"/>
      <c r="J726" s="23"/>
      <c r="K726" s="23"/>
    </row>
    <row r="727" spans="1:11" s="2" customFormat="1" ht="10.5">
      <c r="A727" s="22"/>
      <c r="B727" s="22"/>
      <c r="C727" s="23"/>
      <c r="D727" s="23"/>
      <c r="E727" s="23"/>
      <c r="F727" s="23"/>
      <c r="G727" s="23"/>
      <c r="H727" s="23"/>
      <c r="I727" s="23"/>
      <c r="J727" s="23"/>
      <c r="K727" s="23"/>
    </row>
    <row r="728" spans="1:11" s="2" customFormat="1" ht="10.5">
      <c r="A728" s="22"/>
      <c r="B728" s="22"/>
      <c r="C728" s="23"/>
      <c r="D728" s="23"/>
      <c r="E728" s="23"/>
      <c r="F728" s="23"/>
      <c r="G728" s="23"/>
      <c r="H728" s="23"/>
      <c r="I728" s="23"/>
      <c r="J728" s="23"/>
      <c r="K728" s="23"/>
    </row>
    <row r="729" spans="1:11" s="2" customFormat="1" ht="10.5">
      <c r="A729" s="22"/>
      <c r="B729" s="22"/>
      <c r="C729" s="23"/>
      <c r="D729" s="23"/>
      <c r="E729" s="23"/>
      <c r="F729" s="23"/>
      <c r="G729" s="23"/>
      <c r="H729" s="23"/>
      <c r="I729" s="23"/>
      <c r="J729" s="23"/>
      <c r="K729" s="23"/>
    </row>
    <row r="730" spans="1:11" s="2" customFormat="1" ht="10.5">
      <c r="A730" s="22"/>
      <c r="B730" s="22"/>
      <c r="C730" s="23"/>
      <c r="D730" s="23"/>
      <c r="E730" s="23"/>
      <c r="F730" s="23"/>
      <c r="G730" s="23"/>
      <c r="H730" s="23"/>
      <c r="I730" s="23"/>
      <c r="J730" s="23"/>
      <c r="K730" s="23"/>
    </row>
    <row r="731" spans="1:11" s="2" customFormat="1" ht="10.5">
      <c r="A731" s="22"/>
      <c r="B731" s="22"/>
      <c r="C731" s="23"/>
      <c r="D731" s="23"/>
      <c r="E731" s="23"/>
      <c r="F731" s="23"/>
      <c r="G731" s="23"/>
      <c r="H731" s="23"/>
      <c r="I731" s="23"/>
      <c r="J731" s="23"/>
      <c r="K731" s="23"/>
    </row>
    <row r="732" spans="1:11" s="2" customFormat="1" ht="10.5">
      <c r="A732" s="22"/>
      <c r="B732" s="22"/>
      <c r="C732" s="23"/>
      <c r="D732" s="23"/>
      <c r="E732" s="23"/>
      <c r="F732" s="23"/>
      <c r="G732" s="23"/>
      <c r="H732" s="23"/>
      <c r="I732" s="23"/>
      <c r="J732" s="23"/>
      <c r="K732" s="23"/>
    </row>
    <row r="733" spans="1:11" s="2" customFormat="1" ht="10.5">
      <c r="A733" s="22"/>
      <c r="B733" s="22"/>
      <c r="C733" s="23"/>
      <c r="D733" s="23"/>
      <c r="E733" s="23"/>
      <c r="F733" s="23"/>
      <c r="G733" s="23"/>
      <c r="H733" s="23"/>
      <c r="I733" s="23"/>
      <c r="J733" s="23"/>
      <c r="K733" s="23"/>
    </row>
    <row r="734" spans="1:11" s="2" customFormat="1" ht="10.5">
      <c r="A734" s="22"/>
      <c r="B734" s="22"/>
      <c r="C734" s="23"/>
      <c r="D734" s="23"/>
      <c r="E734" s="23"/>
      <c r="F734" s="23"/>
      <c r="G734" s="23"/>
      <c r="H734" s="23"/>
      <c r="I734" s="23"/>
      <c r="J734" s="23"/>
      <c r="K734" s="23"/>
    </row>
    <row r="735" spans="1:11" s="2" customFormat="1" ht="10.5">
      <c r="A735" s="22"/>
      <c r="B735" s="22"/>
      <c r="C735" s="23"/>
      <c r="D735" s="23"/>
      <c r="E735" s="23"/>
      <c r="F735" s="23"/>
      <c r="G735" s="23"/>
      <c r="H735" s="23"/>
      <c r="I735" s="23"/>
      <c r="J735" s="23"/>
      <c r="K735" s="23"/>
    </row>
    <row r="736" spans="1:11" s="2" customFormat="1" ht="10.5">
      <c r="A736" s="22"/>
      <c r="B736" s="22"/>
      <c r="C736" s="23"/>
      <c r="D736" s="23"/>
      <c r="E736" s="23"/>
      <c r="F736" s="23"/>
      <c r="G736" s="23"/>
      <c r="H736" s="23"/>
      <c r="I736" s="23"/>
      <c r="J736" s="23"/>
      <c r="K736" s="23"/>
    </row>
    <row r="737" spans="1:11" s="2" customFormat="1" ht="10.5">
      <c r="A737" s="22"/>
      <c r="B737" s="22"/>
      <c r="C737" s="23"/>
      <c r="D737" s="23"/>
      <c r="E737" s="23"/>
      <c r="F737" s="23"/>
      <c r="G737" s="23"/>
      <c r="H737" s="23"/>
      <c r="I737" s="23"/>
      <c r="J737" s="23"/>
      <c r="K737" s="23"/>
    </row>
    <row r="738" spans="1:11" s="2" customFormat="1" ht="10.5">
      <c r="A738" s="22"/>
      <c r="B738" s="22"/>
      <c r="C738" s="23"/>
      <c r="D738" s="23"/>
      <c r="E738" s="23"/>
      <c r="F738" s="23"/>
      <c r="G738" s="23"/>
      <c r="H738" s="23"/>
      <c r="I738" s="23"/>
      <c r="J738" s="23"/>
      <c r="K738" s="23"/>
    </row>
    <row r="739" spans="1:11" s="2" customFormat="1" ht="10.5">
      <c r="A739" s="22"/>
      <c r="B739" s="22"/>
      <c r="C739" s="23"/>
      <c r="D739" s="23"/>
      <c r="E739" s="23"/>
      <c r="F739" s="23"/>
      <c r="G739" s="23"/>
      <c r="H739" s="23"/>
      <c r="I739" s="23"/>
      <c r="J739" s="23"/>
      <c r="K739" s="23"/>
    </row>
    <row r="740" spans="1:11" s="2" customFormat="1" ht="10.5">
      <c r="A740" s="22"/>
      <c r="B740" s="22"/>
      <c r="C740" s="23"/>
      <c r="D740" s="23"/>
      <c r="E740" s="23"/>
      <c r="F740" s="23"/>
      <c r="G740" s="23"/>
      <c r="H740" s="23"/>
      <c r="I740" s="23"/>
      <c r="J740" s="23"/>
      <c r="K740" s="23"/>
    </row>
  </sheetData>
  <sheetProtection/>
  <mergeCells count="2">
    <mergeCell ref="A1:D1"/>
    <mergeCell ref="A2:D2"/>
  </mergeCells>
  <printOptions/>
  <pageMargins left="0.5" right="0.75" top="0.5" bottom="0.65" header="0.5" footer="0.23"/>
  <pageSetup horizontalDpi="600" verticalDpi="600" orientation="portrait" r:id="rId1"/>
  <headerFooter alignWithMargins="0">
    <oddFooter>&amp;R&amp;"Times New Roman,Regular"&amp;6]</oddFooter>
  </headerFooter>
  <rowBreaks count="2" manualBreakCount="2">
    <brk id="62" max="255" man="1"/>
    <brk id="96" max="255" man="1"/>
  </rowBreaks>
</worksheet>
</file>

<file path=xl/worksheets/sheet5.xml><?xml version="1.0" encoding="utf-8"?>
<worksheet xmlns="http://schemas.openxmlformats.org/spreadsheetml/2006/main" xmlns:r="http://schemas.openxmlformats.org/officeDocument/2006/relationships">
  <sheetPr>
    <pageSetUpPr fitToPage="1"/>
  </sheetPr>
  <dimension ref="A1:BP86"/>
  <sheetViews>
    <sheetView workbookViewId="0" topLeftCell="A18">
      <selection activeCell="B64" sqref="B64"/>
    </sheetView>
  </sheetViews>
  <sheetFormatPr defaultColWidth="9.33203125" defaultRowHeight="10.5"/>
  <cols>
    <col min="1" max="1" width="51.66015625" style="2" customWidth="1"/>
    <col min="2" max="2" width="13.16015625" style="0" customWidth="1"/>
    <col min="3" max="3" width="37" style="0" customWidth="1"/>
    <col min="4" max="4" width="10.83203125" style="0" customWidth="1"/>
  </cols>
  <sheetData>
    <row r="1" spans="1:3" ht="10.5">
      <c r="A1" s="460" t="str">
        <f>'Source Data'!B1</f>
        <v>Citizens of the World Charter School</v>
      </c>
      <c r="B1" s="460"/>
      <c r="C1" s="210"/>
    </row>
    <row r="2" spans="1:3" ht="10.5">
      <c r="A2" s="461" t="s">
        <v>349</v>
      </c>
      <c r="B2" s="461"/>
      <c r="C2" s="203"/>
    </row>
    <row r="3" spans="1:3" ht="10.5">
      <c r="A3" s="462" t="str">
        <f>"As of the close of "&amp;HLOOKUP((MONTH('Dash Board'!AD1-32)),'Source Data'!B22:M32,3,FALSE)</f>
        <v>As of the close of July</v>
      </c>
      <c r="B3" s="462"/>
      <c r="C3" s="204"/>
    </row>
    <row r="4" spans="1:3" ht="10.5">
      <c r="A4" s="202"/>
      <c r="B4" s="202"/>
      <c r="C4" s="202"/>
    </row>
    <row r="5" spans="1:68" ht="11.25">
      <c r="A5" s="175"/>
      <c r="B5" s="168"/>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row>
    <row r="6" spans="1:68" ht="11.25">
      <c r="A6" s="175"/>
      <c r="B6" s="168"/>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row>
    <row r="7" spans="1:68" ht="13.5">
      <c r="A7" s="32"/>
      <c r="B7" s="212" t="s">
        <v>241</v>
      </c>
      <c r="C7" s="211"/>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row>
    <row r="8" spans="1:68" ht="11.25">
      <c r="A8"/>
      <c r="C8" s="168"/>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row>
    <row r="9" spans="1:68" ht="11.25">
      <c r="A9" s="34" t="s">
        <v>242</v>
      </c>
      <c r="B9" s="213"/>
      <c r="C9" s="175"/>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row>
    <row r="10" spans="1:68" ht="11.25">
      <c r="A10" s="34" t="s">
        <v>243</v>
      </c>
      <c r="B10" s="213"/>
      <c r="C10" s="175"/>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row>
    <row r="11" spans="1:68" ht="11.25">
      <c r="A11" s="34" t="s">
        <v>305</v>
      </c>
      <c r="B11" s="213"/>
      <c r="C11" s="175"/>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row>
    <row r="12" spans="1:68" s="114" customFormat="1" ht="13.5">
      <c r="A12" s="34" t="s">
        <v>306</v>
      </c>
      <c r="B12" s="214">
        <v>112865.05</v>
      </c>
      <c r="C12" s="175"/>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row>
    <row r="13" spans="1:68" s="114" customFormat="1" ht="11.25">
      <c r="A13" s="34" t="s">
        <v>307</v>
      </c>
      <c r="B13" s="213">
        <v>112865.05</v>
      </c>
      <c r="C13" s="175"/>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row>
    <row r="14" spans="1:68" ht="11.25">
      <c r="A14" s="34" t="s">
        <v>244</v>
      </c>
      <c r="B14" s="213"/>
      <c r="C14" s="175"/>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row>
    <row r="15" spans="1:68" ht="13.5">
      <c r="A15" s="34" t="s">
        <v>245</v>
      </c>
      <c r="B15" s="214">
        <v>170815.61</v>
      </c>
      <c r="C15" s="209"/>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row>
    <row r="16" spans="1:68" ht="11.25">
      <c r="A16" s="34" t="s">
        <v>246</v>
      </c>
      <c r="B16" s="213">
        <v>170815.61</v>
      </c>
      <c r="C16" s="175"/>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row>
    <row r="17" spans="1:68" ht="11.25">
      <c r="A17" s="34" t="s">
        <v>248</v>
      </c>
      <c r="B17" s="213"/>
      <c r="C17" s="175"/>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row>
    <row r="18" spans="1:68" ht="11.25">
      <c r="A18" s="34" t="s">
        <v>247</v>
      </c>
      <c r="B18" s="213">
        <v>2252.71</v>
      </c>
      <c r="C18" s="175"/>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row>
    <row r="19" spans="1:68" ht="13.5">
      <c r="A19" s="34" t="s">
        <v>249</v>
      </c>
      <c r="B19" s="214">
        <v>0</v>
      </c>
      <c r="C19" s="209"/>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row>
    <row r="20" spans="1:3" ht="13.5">
      <c r="A20" s="34" t="s">
        <v>250</v>
      </c>
      <c r="B20" s="214">
        <v>2252.71</v>
      </c>
      <c r="C20" s="175"/>
    </row>
    <row r="21" spans="1:3" ht="11.25">
      <c r="A21" s="34" t="s">
        <v>251</v>
      </c>
      <c r="B21" s="213">
        <v>285933.37</v>
      </c>
      <c r="C21" s="175"/>
    </row>
    <row r="22" spans="1:3" ht="11.25">
      <c r="A22" s="34" t="s">
        <v>252</v>
      </c>
      <c r="B22" s="213"/>
      <c r="C22" s="175"/>
    </row>
    <row r="23" spans="1:3" ht="11.25">
      <c r="A23" s="34" t="s">
        <v>308</v>
      </c>
      <c r="B23" s="213">
        <v>6476</v>
      </c>
      <c r="C23" s="175"/>
    </row>
    <row r="24" spans="1:3" ht="12.75">
      <c r="A24" s="34" t="s">
        <v>309</v>
      </c>
      <c r="B24" s="213">
        <v>-3125.95</v>
      </c>
      <c r="C24" s="209"/>
    </row>
    <row r="25" spans="1:3" ht="11.25">
      <c r="A25" s="34" t="s">
        <v>253</v>
      </c>
      <c r="B25" s="213">
        <v>9706.15</v>
      </c>
      <c r="C25" s="175"/>
    </row>
    <row r="26" spans="1:3" ht="11.25">
      <c r="A26" s="34" t="s">
        <v>254</v>
      </c>
      <c r="B26" s="213">
        <v>-4502.59</v>
      </c>
      <c r="C26" s="175"/>
    </row>
    <row r="27" spans="1:3" ht="12.75">
      <c r="A27" s="34" t="s">
        <v>255</v>
      </c>
      <c r="B27" s="213">
        <v>1219.32</v>
      </c>
      <c r="C27" s="209"/>
    </row>
    <row r="28" spans="1:3" ht="13.5">
      <c r="A28" s="34" t="s">
        <v>256</v>
      </c>
      <c r="B28" s="214">
        <v>-223.52</v>
      </c>
      <c r="C28" s="175"/>
    </row>
    <row r="29" spans="1:3" ht="13.5">
      <c r="A29" s="34" t="s">
        <v>257</v>
      </c>
      <c r="B29" s="214">
        <v>9549.41</v>
      </c>
      <c r="C29" s="175"/>
    </row>
    <row r="30" spans="1:3" ht="13.5">
      <c r="A30" s="34" t="s">
        <v>258</v>
      </c>
      <c r="B30" s="215">
        <v>295482.78</v>
      </c>
      <c r="C30" s="175"/>
    </row>
    <row r="31" spans="1:3" ht="12.75">
      <c r="A31" s="34"/>
      <c r="B31" s="213"/>
      <c r="C31" s="209"/>
    </row>
    <row r="32" spans="1:3" ht="12.75">
      <c r="A32" s="34" t="s">
        <v>259</v>
      </c>
      <c r="B32" s="213"/>
      <c r="C32" s="209"/>
    </row>
    <row r="33" spans="1:3" ht="11.25">
      <c r="A33" s="34" t="s">
        <v>260</v>
      </c>
      <c r="B33" s="213"/>
      <c r="C33" s="175"/>
    </row>
    <row r="34" spans="1:3" ht="11.25">
      <c r="A34" s="34" t="s">
        <v>261</v>
      </c>
      <c r="B34" s="213"/>
      <c r="C34" s="175"/>
    </row>
    <row r="35" spans="1:3" ht="11.25">
      <c r="A35" s="34" t="s">
        <v>310</v>
      </c>
      <c r="B35" s="213">
        <v>4362.34</v>
      </c>
      <c r="C35" s="175"/>
    </row>
    <row r="36" spans="1:3" ht="13.5">
      <c r="A36" s="34" t="s">
        <v>262</v>
      </c>
      <c r="B36" s="214">
        <v>1695</v>
      </c>
      <c r="C36" s="175"/>
    </row>
    <row r="37" spans="1:3" ht="13.5">
      <c r="A37" s="34" t="s">
        <v>263</v>
      </c>
      <c r="B37" s="214">
        <v>6057.34</v>
      </c>
      <c r="C37" s="175"/>
    </row>
    <row r="38" spans="1:3" ht="11.25">
      <c r="A38" s="34" t="s">
        <v>275</v>
      </c>
      <c r="B38" s="213">
        <v>6057.34</v>
      </c>
      <c r="C38" s="175"/>
    </row>
    <row r="39" spans="1:3" ht="11.25">
      <c r="A39" s="34" t="s">
        <v>276</v>
      </c>
      <c r="B39" s="213"/>
      <c r="C39" s="175"/>
    </row>
    <row r="40" spans="1:3" ht="12.75">
      <c r="A40" s="34" t="s">
        <v>264</v>
      </c>
      <c r="B40" s="213"/>
      <c r="C40" s="209"/>
    </row>
    <row r="41" spans="1:3" ht="12.75">
      <c r="A41" s="34" t="s">
        <v>265</v>
      </c>
      <c r="B41" s="213">
        <v>0</v>
      </c>
      <c r="C41" s="209"/>
    </row>
    <row r="42" spans="1:3" ht="12.75">
      <c r="A42" s="34" t="s">
        <v>266</v>
      </c>
      <c r="B42" s="213">
        <v>0</v>
      </c>
      <c r="C42" s="208"/>
    </row>
    <row r="43" spans="1:3" ht="11.25">
      <c r="A43" s="34" t="s">
        <v>267</v>
      </c>
      <c r="B43" s="213">
        <v>0</v>
      </c>
      <c r="C43" s="175"/>
    </row>
    <row r="44" spans="1:3" ht="11.25">
      <c r="A44" s="34" t="s">
        <v>268</v>
      </c>
      <c r="B44" s="213">
        <v>0</v>
      </c>
      <c r="C44" s="175"/>
    </row>
    <row r="45" spans="1:3" ht="11.25">
      <c r="A45" s="34" t="s">
        <v>269</v>
      </c>
      <c r="B45" s="213">
        <v>9437.39</v>
      </c>
      <c r="C45" s="175"/>
    </row>
    <row r="46" spans="1:3" ht="11.25">
      <c r="A46" s="34" t="s">
        <v>270</v>
      </c>
      <c r="B46" s="213">
        <v>385.64</v>
      </c>
      <c r="C46" s="175"/>
    </row>
    <row r="47" spans="1:3" ht="11.25">
      <c r="A47" s="34" t="s">
        <v>271</v>
      </c>
      <c r="B47" s="213">
        <v>0</v>
      </c>
      <c r="C47" s="175"/>
    </row>
    <row r="48" spans="1:3" ht="11.25">
      <c r="A48" s="34" t="s">
        <v>272</v>
      </c>
      <c r="B48" s="213">
        <v>0</v>
      </c>
      <c r="C48" s="175"/>
    </row>
    <row r="49" spans="1:3" ht="13.5">
      <c r="A49" s="34" t="s">
        <v>273</v>
      </c>
      <c r="B49" s="214">
        <v>304.63</v>
      </c>
      <c r="C49" s="175"/>
    </row>
    <row r="50" spans="1:3" ht="12.75">
      <c r="A50" s="34" t="s">
        <v>274</v>
      </c>
      <c r="B50" s="213">
        <v>10127.66</v>
      </c>
      <c r="C50" s="209"/>
    </row>
    <row r="51" spans="1:3" ht="11.25">
      <c r="A51" s="34" t="s">
        <v>277</v>
      </c>
      <c r="B51" s="213"/>
      <c r="C51" s="175"/>
    </row>
    <row r="52" spans="1:3" ht="11.25">
      <c r="A52" s="34" t="s">
        <v>278</v>
      </c>
      <c r="B52" s="213">
        <v>448.7</v>
      </c>
      <c r="C52" s="175"/>
    </row>
    <row r="53" spans="1:3" ht="11.25">
      <c r="A53" s="34" t="s">
        <v>311</v>
      </c>
      <c r="B53" s="213">
        <v>0</v>
      </c>
      <c r="C53" s="175"/>
    </row>
    <row r="54" spans="1:3" ht="13.5">
      <c r="A54" s="34" t="s">
        <v>312</v>
      </c>
      <c r="B54" s="214">
        <v>0</v>
      </c>
      <c r="C54" s="175"/>
    </row>
    <row r="55" spans="1:3" ht="13.5">
      <c r="A55" s="34" t="s">
        <v>279</v>
      </c>
      <c r="B55" s="214">
        <v>448.7</v>
      </c>
      <c r="C55" s="175"/>
    </row>
    <row r="56" spans="1:3" ht="13.5">
      <c r="A56" s="34" t="s">
        <v>280</v>
      </c>
      <c r="B56" s="214">
        <v>10576.36</v>
      </c>
      <c r="C56" s="175"/>
    </row>
    <row r="57" spans="1:3" ht="13.5">
      <c r="A57" s="34" t="s">
        <v>281</v>
      </c>
      <c r="B57" s="215">
        <v>16633.7</v>
      </c>
      <c r="C57" s="175"/>
    </row>
    <row r="58" spans="1:3" ht="11.25">
      <c r="A58" s="34"/>
      <c r="B58" s="213"/>
      <c r="C58" s="175"/>
    </row>
    <row r="59" spans="1:3" ht="11.25">
      <c r="A59" s="34" t="s">
        <v>282</v>
      </c>
      <c r="B59" s="213"/>
      <c r="C59" s="175"/>
    </row>
    <row r="60" spans="1:3" ht="11.25">
      <c r="A60" s="34" t="s">
        <v>313</v>
      </c>
      <c r="B60" s="213"/>
      <c r="C60" s="175"/>
    </row>
    <row r="61" spans="1:3" ht="11.25">
      <c r="A61" s="34" t="s">
        <v>314</v>
      </c>
      <c r="B61" s="213">
        <v>219012.98</v>
      </c>
      <c r="C61" s="175"/>
    </row>
    <row r="62" spans="1:3" ht="11.25">
      <c r="A62" s="34" t="s">
        <v>315</v>
      </c>
      <c r="B62" s="213">
        <v>219012.98</v>
      </c>
      <c r="C62" s="175"/>
    </row>
    <row r="63" spans="1:3" ht="12.75">
      <c r="A63" s="34" t="s">
        <v>316</v>
      </c>
      <c r="B63" s="213"/>
      <c r="C63" s="209"/>
    </row>
    <row r="64" spans="1:3" ht="13.5">
      <c r="A64" s="34"/>
      <c r="B64" s="214">
        <v>59836.1</v>
      </c>
      <c r="C64" s="209"/>
    </row>
    <row r="65" spans="1:3" ht="13.5">
      <c r="A65" s="34" t="s">
        <v>283</v>
      </c>
      <c r="B65" s="215">
        <v>278849.08</v>
      </c>
      <c r="C65" s="175"/>
    </row>
    <row r="66" spans="1:3" ht="11.25">
      <c r="A66" s="34"/>
      <c r="B66" s="213"/>
      <c r="C66" s="175"/>
    </row>
    <row r="67" spans="1:3" ht="13.5">
      <c r="A67" s="34" t="s">
        <v>284</v>
      </c>
      <c r="B67" s="215">
        <v>295482.78</v>
      </c>
      <c r="C67" s="175"/>
    </row>
    <row r="68" spans="1:3" ht="11.25">
      <c r="A68" s="34"/>
      <c r="B68" s="213"/>
      <c r="C68" s="175"/>
    </row>
    <row r="69" spans="1:3" ht="12.75">
      <c r="A69" s="34"/>
      <c r="B69" s="213"/>
      <c r="C69" s="209"/>
    </row>
    <row r="70" spans="1:2" ht="13.5">
      <c r="A70" s="34" t="s">
        <v>285</v>
      </c>
      <c r="B70" s="215">
        <v>0</v>
      </c>
    </row>
    <row r="71" spans="1:2" ht="11.25">
      <c r="A71" s="43"/>
      <c r="B71" s="44"/>
    </row>
    <row r="72" spans="1:2" ht="13.5">
      <c r="A72" s="43"/>
      <c r="B72" s="45"/>
    </row>
    <row r="73" spans="1:2" ht="11.25">
      <c r="A73" s="43"/>
      <c r="B73" s="44"/>
    </row>
    <row r="74" spans="1:2" ht="11.25">
      <c r="A74" s="43"/>
      <c r="B74" s="44"/>
    </row>
    <row r="75" spans="1:2" ht="11.25">
      <c r="A75" s="43"/>
      <c r="B75" s="44"/>
    </row>
    <row r="76" spans="1:2" ht="11.25">
      <c r="A76" s="43"/>
      <c r="B76" s="44"/>
    </row>
    <row r="77" spans="1:2" ht="11.25">
      <c r="A77" s="43"/>
      <c r="B77" s="44"/>
    </row>
    <row r="78" spans="1:2" ht="13.5">
      <c r="A78" s="43"/>
      <c r="B78" s="45"/>
    </row>
    <row r="79" spans="1:2" ht="11.25">
      <c r="A79" s="43"/>
      <c r="B79" s="44"/>
    </row>
    <row r="80" spans="1:2" ht="13.5">
      <c r="A80" s="43"/>
      <c r="B80" s="45"/>
    </row>
    <row r="81" spans="1:2" ht="13.5">
      <c r="A81" s="43"/>
      <c r="B81" s="45"/>
    </row>
    <row r="82" spans="1:2" ht="13.5">
      <c r="A82" s="43"/>
      <c r="B82" s="46"/>
    </row>
    <row r="83" spans="1:2" ht="11.25">
      <c r="A83" s="43"/>
      <c r="B83" s="44"/>
    </row>
    <row r="84" spans="1:2" ht="13.5">
      <c r="A84" s="43"/>
      <c r="B84" s="46"/>
    </row>
    <row r="86" spans="1:2" ht="12.75">
      <c r="A86" s="207"/>
      <c r="B86" s="208"/>
    </row>
  </sheetData>
  <mergeCells count="3">
    <mergeCell ref="A1:B1"/>
    <mergeCell ref="A2:B2"/>
    <mergeCell ref="A3:B3"/>
  </mergeCells>
  <printOptions/>
  <pageMargins left="0.75" right="0.75" top="0.46" bottom="1" header="0.26" footer="0.5"/>
  <pageSetup fitToHeight="1" fitToWidth="1" horizontalDpi="600" verticalDpi="600" orientation="portrait" scale="75" r:id="rId1"/>
</worksheet>
</file>

<file path=xl/worksheets/sheet6.xml><?xml version="1.0" encoding="utf-8"?>
<worksheet xmlns="http://schemas.openxmlformats.org/spreadsheetml/2006/main" xmlns:r="http://schemas.openxmlformats.org/officeDocument/2006/relationships">
  <sheetPr>
    <pageSetUpPr fitToPage="1"/>
  </sheetPr>
  <dimension ref="A1:B105"/>
  <sheetViews>
    <sheetView workbookViewId="0" topLeftCell="A17">
      <selection activeCell="B67" sqref="B67"/>
    </sheetView>
  </sheetViews>
  <sheetFormatPr defaultColWidth="9.33203125" defaultRowHeight="10.5"/>
  <cols>
    <col min="1" max="1" width="51.66015625" style="54" customWidth="1"/>
    <col min="2" max="2" width="13.16015625" style="8" customWidth="1"/>
    <col min="3" max="16384" width="9.33203125" style="2" customWidth="1"/>
  </cols>
  <sheetData>
    <row r="1" spans="1:2" ht="10.5">
      <c r="A1" s="460" t="str">
        <f>'Source Data'!B1</f>
        <v>Citizens of the World Charter School</v>
      </c>
      <c r="B1" s="460"/>
    </row>
    <row r="2" spans="1:2" ht="10.5">
      <c r="A2" s="461" t="s">
        <v>239</v>
      </c>
      <c r="B2" s="461"/>
    </row>
    <row r="3" spans="1:2" ht="10.5">
      <c r="A3" s="462" t="str">
        <f>"As of the close of "&amp;HLOOKUP((MONTH('Dash Board'!AD1)),'Source Data'!B22:M32,3,FALSE)</f>
        <v>As of the close of August</v>
      </c>
      <c r="B3" s="462"/>
    </row>
    <row r="4" spans="1:2" ht="10.5">
      <c r="A4" s="202"/>
      <c r="B4" s="202"/>
    </row>
    <row r="5" spans="1:2" ht="11.25">
      <c r="A5" s="175"/>
      <c r="B5" s="168"/>
    </row>
    <row r="6" spans="1:2" ht="11.25">
      <c r="A6" s="175"/>
      <c r="B6" s="168"/>
    </row>
    <row r="7" spans="1:2" ht="11.25">
      <c r="A7" s="175"/>
      <c r="B7" s="168"/>
    </row>
    <row r="8" spans="1:2" ht="11.25">
      <c r="A8" s="175"/>
      <c r="B8" s="168"/>
    </row>
    <row r="9" spans="1:2" ht="17.25" customHeight="1">
      <c r="A9" s="32"/>
      <c r="B9" s="212" t="s">
        <v>241</v>
      </c>
    </row>
    <row r="10" spans="1:2" ht="10.5">
      <c r="A10"/>
      <c r="B10"/>
    </row>
    <row r="11" spans="1:2" ht="11.25">
      <c r="A11" s="34" t="s">
        <v>242</v>
      </c>
      <c r="B11" s="213"/>
    </row>
    <row r="12" spans="1:2" ht="11.25">
      <c r="A12" s="34" t="s">
        <v>243</v>
      </c>
      <c r="B12" s="213"/>
    </row>
    <row r="13" spans="1:2" ht="11.25">
      <c r="A13" s="34" t="s">
        <v>305</v>
      </c>
      <c r="B13" s="213"/>
    </row>
    <row r="14" spans="1:2" ht="13.5">
      <c r="A14" s="34" t="s">
        <v>306</v>
      </c>
      <c r="B14" s="214">
        <v>121757.09</v>
      </c>
    </row>
    <row r="15" spans="1:2" ht="11.25">
      <c r="A15" s="34" t="s">
        <v>307</v>
      </c>
      <c r="B15" s="213">
        <v>121757.09</v>
      </c>
    </row>
    <row r="16" spans="1:2" ht="11.25">
      <c r="A16" s="34" t="s">
        <v>244</v>
      </c>
      <c r="B16" s="213"/>
    </row>
    <row r="17" spans="1:2" ht="13.5">
      <c r="A17" s="34" t="s">
        <v>245</v>
      </c>
      <c r="B17" s="214">
        <v>119295.19</v>
      </c>
    </row>
    <row r="18" spans="1:2" ht="11.25">
      <c r="A18" s="34" t="s">
        <v>246</v>
      </c>
      <c r="B18" s="213">
        <v>119295.19</v>
      </c>
    </row>
    <row r="19" spans="1:2" ht="11.25">
      <c r="A19" s="34" t="s">
        <v>248</v>
      </c>
      <c r="B19" s="213"/>
    </row>
    <row r="20" spans="1:2" ht="11.25">
      <c r="A20" s="34" t="s">
        <v>247</v>
      </c>
      <c r="B20" s="213">
        <v>2252.71</v>
      </c>
    </row>
    <row r="21" spans="1:2" ht="13.5">
      <c r="A21" s="34" t="s">
        <v>249</v>
      </c>
      <c r="B21" s="214">
        <v>0</v>
      </c>
    </row>
    <row r="22" spans="1:2" ht="13.5">
      <c r="A22" s="34" t="s">
        <v>250</v>
      </c>
      <c r="B22" s="214">
        <v>2252.71</v>
      </c>
    </row>
    <row r="23" spans="1:2" ht="11.25">
      <c r="A23" s="34" t="s">
        <v>251</v>
      </c>
      <c r="B23" s="213">
        <v>243304.99</v>
      </c>
    </row>
    <row r="24" spans="1:2" ht="11.25">
      <c r="A24" s="34" t="s">
        <v>252</v>
      </c>
      <c r="B24" s="213"/>
    </row>
    <row r="25" spans="1:2" ht="11.25">
      <c r="A25" s="34" t="s">
        <v>308</v>
      </c>
      <c r="B25" s="213">
        <v>6476</v>
      </c>
    </row>
    <row r="26" spans="1:2" ht="11.25">
      <c r="A26" s="34" t="s">
        <v>309</v>
      </c>
      <c r="B26" s="213">
        <v>-3395.79</v>
      </c>
    </row>
    <row r="27" spans="1:2" ht="11.25">
      <c r="A27" s="34" t="s">
        <v>253</v>
      </c>
      <c r="B27" s="213">
        <v>9706.15</v>
      </c>
    </row>
    <row r="28" spans="1:2" ht="11.25">
      <c r="A28" s="34" t="s">
        <v>254</v>
      </c>
      <c r="B28" s="213">
        <v>-4907.02</v>
      </c>
    </row>
    <row r="29" spans="1:2" ht="11.25">
      <c r="A29" s="34" t="s">
        <v>255</v>
      </c>
      <c r="B29" s="213">
        <v>1219.32</v>
      </c>
    </row>
    <row r="30" spans="1:2" ht="13.5">
      <c r="A30" s="34" t="s">
        <v>256</v>
      </c>
      <c r="B30" s="214">
        <v>-243.84</v>
      </c>
    </row>
    <row r="31" spans="1:2" ht="13.5">
      <c r="A31" s="34" t="s">
        <v>257</v>
      </c>
      <c r="B31" s="214">
        <v>8854.82</v>
      </c>
    </row>
    <row r="32" spans="1:2" ht="13.5">
      <c r="A32" s="34" t="s">
        <v>258</v>
      </c>
      <c r="B32" s="215">
        <v>252159.81</v>
      </c>
    </row>
    <row r="33" spans="1:2" ht="11.25">
      <c r="A33" s="34"/>
      <c r="B33" s="213"/>
    </row>
    <row r="34" spans="1:2" ht="11.25">
      <c r="A34" s="34" t="s">
        <v>259</v>
      </c>
      <c r="B34" s="213"/>
    </row>
    <row r="35" spans="1:2" ht="11.25">
      <c r="A35" s="34" t="s">
        <v>260</v>
      </c>
      <c r="B35" s="213"/>
    </row>
    <row r="36" spans="1:2" ht="11.25">
      <c r="A36" s="34" t="s">
        <v>261</v>
      </c>
      <c r="B36" s="213"/>
    </row>
    <row r="37" spans="1:2" ht="11.25">
      <c r="A37" s="34" t="s">
        <v>310</v>
      </c>
      <c r="B37" s="213">
        <v>-439.91</v>
      </c>
    </row>
    <row r="38" spans="1:2" ht="13.5">
      <c r="A38" s="34" t="s">
        <v>262</v>
      </c>
      <c r="B38" s="214">
        <v>0</v>
      </c>
    </row>
    <row r="39" spans="1:2" ht="13.5">
      <c r="A39" s="34" t="s">
        <v>263</v>
      </c>
      <c r="B39" s="214">
        <v>-439.91</v>
      </c>
    </row>
    <row r="40" spans="1:2" ht="11.25">
      <c r="A40" s="34" t="s">
        <v>275</v>
      </c>
      <c r="B40" s="213">
        <v>-439.91</v>
      </c>
    </row>
    <row r="41" spans="1:2" ht="11.25">
      <c r="A41" s="34" t="s">
        <v>276</v>
      </c>
      <c r="B41" s="213"/>
    </row>
    <row r="42" spans="1:2" ht="11.25">
      <c r="A42" s="34" t="s">
        <v>264</v>
      </c>
      <c r="B42" s="213"/>
    </row>
    <row r="43" spans="1:2" ht="11.25">
      <c r="A43" s="34" t="s">
        <v>265</v>
      </c>
      <c r="B43" s="213">
        <v>388.3</v>
      </c>
    </row>
    <row r="44" spans="1:2" ht="11.25">
      <c r="A44" s="34" t="s">
        <v>266</v>
      </c>
      <c r="B44" s="213">
        <v>0</v>
      </c>
    </row>
    <row r="45" spans="1:2" ht="11.25">
      <c r="A45" s="34" t="s">
        <v>267</v>
      </c>
      <c r="B45" s="213">
        <v>0</v>
      </c>
    </row>
    <row r="46" spans="1:2" ht="11.25">
      <c r="A46" s="34" t="s">
        <v>268</v>
      </c>
      <c r="B46" s="213">
        <v>0</v>
      </c>
    </row>
    <row r="47" spans="1:2" ht="11.25">
      <c r="A47" s="34" t="s">
        <v>269</v>
      </c>
      <c r="B47" s="213">
        <v>3533.38</v>
      </c>
    </row>
    <row r="48" spans="1:2" ht="11.25">
      <c r="A48" s="34" t="s">
        <v>270</v>
      </c>
      <c r="B48" s="213">
        <v>385.64</v>
      </c>
    </row>
    <row r="49" spans="1:2" ht="11.25">
      <c r="A49" s="34" t="s">
        <v>271</v>
      </c>
      <c r="B49" s="213">
        <v>0</v>
      </c>
    </row>
    <row r="50" spans="1:2" ht="11.25">
      <c r="A50" s="34" t="s">
        <v>272</v>
      </c>
      <c r="B50" s="213">
        <v>0</v>
      </c>
    </row>
    <row r="51" spans="1:2" ht="13.5">
      <c r="A51" s="34" t="s">
        <v>273</v>
      </c>
      <c r="B51" s="214">
        <v>979.32</v>
      </c>
    </row>
    <row r="52" spans="1:2" ht="11.25">
      <c r="A52" s="34" t="s">
        <v>274</v>
      </c>
      <c r="B52" s="213">
        <v>5286.64</v>
      </c>
    </row>
    <row r="53" spans="1:2" ht="11.25">
      <c r="A53" s="34" t="s">
        <v>277</v>
      </c>
      <c r="B53" s="213"/>
    </row>
    <row r="54" spans="1:2" ht="11.25">
      <c r="A54" s="34" t="s">
        <v>278</v>
      </c>
      <c r="B54" s="213">
        <v>448.7</v>
      </c>
    </row>
    <row r="55" spans="1:2" ht="11.25">
      <c r="A55" s="34" t="s">
        <v>311</v>
      </c>
      <c r="B55" s="213">
        <v>0</v>
      </c>
    </row>
    <row r="56" spans="1:2" ht="13.5">
      <c r="A56" s="34" t="s">
        <v>312</v>
      </c>
      <c r="B56" s="214">
        <v>0</v>
      </c>
    </row>
    <row r="57" spans="1:2" ht="13.5">
      <c r="A57" s="34" t="s">
        <v>279</v>
      </c>
      <c r="B57" s="214">
        <v>448.7</v>
      </c>
    </row>
    <row r="58" spans="1:2" ht="13.5">
      <c r="A58" s="34" t="s">
        <v>280</v>
      </c>
      <c r="B58" s="214">
        <v>5735.34</v>
      </c>
    </row>
    <row r="59" spans="1:2" ht="13.5">
      <c r="A59" s="34" t="s">
        <v>281</v>
      </c>
      <c r="B59" s="215">
        <v>5295.43</v>
      </c>
    </row>
    <row r="60" spans="1:2" ht="11.25">
      <c r="A60" s="34"/>
      <c r="B60" s="213"/>
    </row>
    <row r="61" spans="1:2" ht="11.25">
      <c r="A61" s="34" t="s">
        <v>282</v>
      </c>
      <c r="B61" s="213"/>
    </row>
    <row r="62" spans="1:2" ht="11.25">
      <c r="A62" s="34" t="s">
        <v>313</v>
      </c>
      <c r="B62" s="213"/>
    </row>
    <row r="63" spans="1:2" ht="11.25">
      <c r="A63" s="34" t="s">
        <v>314</v>
      </c>
      <c r="B63" s="213">
        <v>219012.98</v>
      </c>
    </row>
    <row r="64" spans="1:2" ht="11.25">
      <c r="A64" s="34" t="s">
        <v>315</v>
      </c>
      <c r="B64" s="213">
        <v>219012.98</v>
      </c>
    </row>
    <row r="65" spans="1:2" ht="11.25">
      <c r="A65" s="34" t="s">
        <v>316</v>
      </c>
      <c r="B65" s="213"/>
    </row>
    <row r="66" spans="1:2" ht="13.5">
      <c r="A66" s="34"/>
      <c r="B66" s="214">
        <v>27851.4</v>
      </c>
    </row>
    <row r="67" spans="1:2" ht="13.5">
      <c r="A67" s="34" t="s">
        <v>283</v>
      </c>
      <c r="B67" s="215">
        <v>246864.38</v>
      </c>
    </row>
    <row r="68" spans="1:2" ht="11.25">
      <c r="A68" s="34"/>
      <c r="B68" s="213"/>
    </row>
    <row r="69" spans="1:2" ht="13.5">
      <c r="A69" s="34" t="s">
        <v>284</v>
      </c>
      <c r="B69" s="215">
        <v>252159.81</v>
      </c>
    </row>
    <row r="70" spans="1:2" ht="11.25">
      <c r="A70" s="34"/>
      <c r="B70" s="213"/>
    </row>
    <row r="71" spans="1:2" ht="11.25">
      <c r="A71" s="34"/>
      <c r="B71" s="213"/>
    </row>
    <row r="72" spans="1:2" ht="13.5">
      <c r="A72" s="34" t="s">
        <v>285</v>
      </c>
      <c r="B72" s="215">
        <v>0</v>
      </c>
    </row>
    <row r="73" spans="1:2" ht="10.5">
      <c r="A73" s="207"/>
      <c r="B73" s="175"/>
    </row>
    <row r="74" spans="1:2" ht="10.5">
      <c r="A74" s="207"/>
      <c r="B74" s="175"/>
    </row>
    <row r="75" spans="1:2" ht="12.75">
      <c r="A75" s="207"/>
      <c r="B75" s="209"/>
    </row>
    <row r="76" spans="1:2" ht="12.75">
      <c r="A76" s="207"/>
      <c r="B76" s="209"/>
    </row>
    <row r="77" spans="1:2" ht="12.75">
      <c r="A77" s="207"/>
      <c r="B77" s="208"/>
    </row>
    <row r="78" spans="1:2" ht="10.5">
      <c r="A78" s="207"/>
      <c r="B78" s="175"/>
    </row>
    <row r="79" spans="1:2" ht="10.5">
      <c r="A79" s="207"/>
      <c r="B79" s="175"/>
    </row>
    <row r="80" spans="1:2" ht="10.5">
      <c r="A80" s="207"/>
      <c r="B80" s="175"/>
    </row>
    <row r="81" spans="1:2" ht="10.5">
      <c r="A81" s="207"/>
      <c r="B81" s="175"/>
    </row>
    <row r="82" spans="1:2" ht="10.5">
      <c r="A82" s="207"/>
      <c r="B82" s="175"/>
    </row>
    <row r="83" spans="1:2" ht="12.75">
      <c r="A83" s="207"/>
      <c r="B83" s="209"/>
    </row>
    <row r="84" spans="1:2" ht="12.75">
      <c r="A84" s="207"/>
      <c r="B84" s="208"/>
    </row>
    <row r="85" spans="1:2" ht="10.5">
      <c r="A85" s="207"/>
      <c r="B85" s="175"/>
    </row>
    <row r="86" spans="1:2" ht="12.75">
      <c r="A86" s="207"/>
      <c r="B86" s="208"/>
    </row>
    <row r="87" spans="1:2" ht="10.5">
      <c r="A87" s="207"/>
      <c r="B87" s="175"/>
    </row>
    <row r="88" spans="1:2" ht="10.5">
      <c r="A88" s="207"/>
      <c r="B88" s="175"/>
    </row>
    <row r="89" spans="1:2" ht="12.75">
      <c r="A89" s="207"/>
      <c r="B89" s="208"/>
    </row>
    <row r="90" spans="1:2" ht="11.25">
      <c r="A90" s="43"/>
      <c r="B90" s="44"/>
    </row>
    <row r="91" spans="1:2" ht="13.5">
      <c r="A91" s="43"/>
      <c r="B91" s="45"/>
    </row>
    <row r="92" spans="1:2" ht="11.25">
      <c r="A92" s="43"/>
      <c r="B92" s="44"/>
    </row>
    <row r="93" spans="1:2" ht="11.25">
      <c r="A93" s="43"/>
      <c r="B93" s="44"/>
    </row>
    <row r="94" spans="1:2" ht="11.25">
      <c r="A94" s="43"/>
      <c r="B94" s="44"/>
    </row>
    <row r="95" spans="1:2" ht="11.25">
      <c r="A95" s="43"/>
      <c r="B95" s="44"/>
    </row>
    <row r="96" spans="1:2" ht="11.25">
      <c r="A96" s="43"/>
      <c r="B96" s="44"/>
    </row>
    <row r="97" spans="1:2" ht="13.5">
      <c r="A97" s="43"/>
      <c r="B97" s="45"/>
    </row>
    <row r="98" spans="1:2" ht="11.25">
      <c r="A98" s="43"/>
      <c r="B98" s="44"/>
    </row>
    <row r="99" spans="1:2" ht="13.5">
      <c r="A99" s="43"/>
      <c r="B99" s="45"/>
    </row>
    <row r="100" spans="1:2" ht="13.5">
      <c r="A100" s="43"/>
      <c r="B100" s="45"/>
    </row>
    <row r="101" spans="1:2" ht="13.5">
      <c r="A101" s="43"/>
      <c r="B101" s="46"/>
    </row>
    <row r="102" spans="1:2" ht="11.25">
      <c r="A102" s="43"/>
      <c r="B102" s="44"/>
    </row>
    <row r="103" spans="1:2" ht="13.5">
      <c r="A103" s="43"/>
      <c r="B103" s="46"/>
    </row>
    <row r="105" spans="1:2" ht="12.75">
      <c r="A105" s="207"/>
      <c r="B105" s="208"/>
    </row>
  </sheetData>
  <mergeCells count="3">
    <mergeCell ref="A1:B1"/>
    <mergeCell ref="A2:B2"/>
    <mergeCell ref="A3:B3"/>
  </mergeCells>
  <printOptions/>
  <pageMargins left="0.75" right="0.75" top="0.5" bottom="1" header="0.5" footer="0.5"/>
  <pageSetup fitToHeight="1" fitToWidth="1" horizontalDpi="600" verticalDpi="600" orientation="portrait" scale="73" r:id="rId1"/>
  <headerFooter alignWithMargins="0">
    <oddFooter>&amp;L&amp;"Arial,Regular" &amp;"D,Regular"  &amp;R&amp;"Arial,Regular"Page &amp;P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Z181"/>
  <sheetViews>
    <sheetView workbookViewId="0" topLeftCell="A1">
      <pane xSplit="5" ySplit="6" topLeftCell="L115" activePane="bottomRight" state="frozen"/>
      <selection pane="topLeft" activeCell="A1" sqref="A1"/>
      <selection pane="topRight" activeCell="F1" sqref="F1"/>
      <selection pane="bottomLeft" activeCell="A7" sqref="A7"/>
      <selection pane="bottomRight" activeCell="N145" sqref="N145"/>
    </sheetView>
  </sheetViews>
  <sheetFormatPr defaultColWidth="9.33203125" defaultRowHeight="13.5" customHeight="1"/>
  <cols>
    <col min="1" max="3" width="3.5" style="73" customWidth="1"/>
    <col min="4" max="4" width="45.16015625" style="73" customWidth="1"/>
    <col min="5" max="5" width="13.5" style="78" customWidth="1"/>
    <col min="6" max="6" width="2.5" style="78" customWidth="1"/>
    <col min="7" max="7" width="13" style="77" customWidth="1"/>
    <col min="8" max="8" width="12.33203125" style="77" customWidth="1"/>
    <col min="9" max="19" width="13" style="77" customWidth="1"/>
    <col min="20" max="20" width="3.83203125" style="77" customWidth="1"/>
    <col min="21" max="21" width="15.33203125" style="77" customWidth="1"/>
    <col min="22" max="22" width="17.33203125" style="90" customWidth="1"/>
    <col min="23" max="23" width="12.5" style="90" customWidth="1"/>
    <col min="24" max="24" width="17.16015625" style="91" bestFit="1" customWidth="1"/>
    <col min="25" max="25" width="15.66015625" style="91" bestFit="1" customWidth="1"/>
    <col min="26" max="31" width="9.33203125" style="68" customWidth="1"/>
    <col min="32" max="32" width="38.5" style="68" bestFit="1" customWidth="1"/>
    <col min="33" max="16384" width="9.33203125" style="68" customWidth="1"/>
  </cols>
  <sheetData>
    <row r="1" spans="1:25" s="104" customFormat="1" ht="12.75">
      <c r="A1" s="101" t="s">
        <v>340</v>
      </c>
      <c r="B1" s="102"/>
      <c r="C1" s="102"/>
      <c r="D1" s="102"/>
      <c r="E1" s="102"/>
      <c r="F1" s="102"/>
      <c r="G1" s="102"/>
      <c r="H1" s="102"/>
      <c r="I1" s="102"/>
      <c r="J1" s="102"/>
      <c r="K1" s="102"/>
      <c r="L1" s="102"/>
      <c r="M1" s="102"/>
      <c r="N1" s="103"/>
      <c r="O1" s="103"/>
      <c r="P1" s="103"/>
      <c r="Q1" s="103"/>
      <c r="R1" s="102"/>
      <c r="S1" s="103"/>
      <c r="T1" s="103"/>
      <c r="U1" s="103"/>
      <c r="V1" s="103"/>
      <c r="W1" s="103"/>
      <c r="X1" s="103"/>
      <c r="Y1" s="103"/>
    </row>
    <row r="2" spans="1:25" s="104" customFormat="1" ht="12.75">
      <c r="A2" s="105" t="s">
        <v>200</v>
      </c>
      <c r="B2" s="103"/>
      <c r="C2" s="106"/>
      <c r="D2" s="106"/>
      <c r="E2" s="106"/>
      <c r="F2" s="106"/>
      <c r="G2" s="106"/>
      <c r="H2" s="103"/>
      <c r="I2" s="103"/>
      <c r="J2" s="103"/>
      <c r="K2" s="103"/>
      <c r="L2" s="103"/>
      <c r="M2" s="102"/>
      <c r="N2" s="102"/>
      <c r="O2" s="102"/>
      <c r="P2" s="107"/>
      <c r="Q2" s="107"/>
      <c r="R2" s="108"/>
      <c r="S2" s="102"/>
      <c r="T2" s="103"/>
      <c r="U2" s="103"/>
      <c r="V2" s="103"/>
      <c r="W2" s="103"/>
      <c r="X2" s="103"/>
      <c r="Y2" s="103"/>
    </row>
    <row r="3" spans="1:23" s="104" customFormat="1" ht="12.75">
      <c r="A3" s="109"/>
      <c r="C3" s="110"/>
      <c r="D3" s="110"/>
      <c r="E3" s="110"/>
      <c r="F3" s="110"/>
      <c r="G3" s="110"/>
      <c r="M3" s="111"/>
      <c r="N3" s="111"/>
      <c r="O3" s="111"/>
      <c r="P3" s="112"/>
      <c r="Q3" s="112"/>
      <c r="R3" s="113"/>
      <c r="S3" s="111"/>
      <c r="V3" s="62"/>
      <c r="W3" s="62"/>
    </row>
    <row r="4" spans="1:25" ht="13.5" customHeight="1">
      <c r="A4" s="463"/>
      <c r="B4" s="463"/>
      <c r="C4" s="463"/>
      <c r="D4" s="463"/>
      <c r="E4" s="464" t="s">
        <v>201</v>
      </c>
      <c r="F4" s="63"/>
      <c r="G4" s="117"/>
      <c r="H4" s="117"/>
      <c r="I4" s="117"/>
      <c r="J4" s="117"/>
      <c r="K4" s="118"/>
      <c r="L4" s="118"/>
      <c r="M4" s="118"/>
      <c r="N4" s="118"/>
      <c r="O4" s="118"/>
      <c r="P4" s="118"/>
      <c r="Q4" s="118"/>
      <c r="R4" s="118"/>
      <c r="S4" s="64"/>
      <c r="T4" s="65"/>
      <c r="U4" s="66" t="s">
        <v>51</v>
      </c>
      <c r="V4" s="466" t="s">
        <v>202</v>
      </c>
      <c r="W4" s="169"/>
      <c r="X4" s="66" t="s">
        <v>203</v>
      </c>
      <c r="Y4" s="66" t="s">
        <v>204</v>
      </c>
    </row>
    <row r="5" spans="1:25" s="71" customFormat="1" ht="13.5" customHeight="1">
      <c r="A5" s="69"/>
      <c r="B5" s="69"/>
      <c r="C5" s="69"/>
      <c r="D5" s="69"/>
      <c r="E5" s="465"/>
      <c r="F5" s="63"/>
      <c r="G5" s="119">
        <v>40725</v>
      </c>
      <c r="H5" s="119">
        <v>40756</v>
      </c>
      <c r="I5" s="119">
        <v>40787</v>
      </c>
      <c r="J5" s="119">
        <v>40818</v>
      </c>
      <c r="K5" s="120">
        <v>40849</v>
      </c>
      <c r="L5" s="120">
        <v>40880</v>
      </c>
      <c r="M5" s="120">
        <v>40911</v>
      </c>
      <c r="N5" s="120">
        <v>40942</v>
      </c>
      <c r="O5" s="120">
        <v>40973</v>
      </c>
      <c r="P5" s="120">
        <v>41004</v>
      </c>
      <c r="Q5" s="120">
        <v>41035</v>
      </c>
      <c r="R5" s="120">
        <v>41066</v>
      </c>
      <c r="S5" s="121" t="s">
        <v>53</v>
      </c>
      <c r="T5" s="65"/>
      <c r="U5" s="122" t="s">
        <v>205</v>
      </c>
      <c r="V5" s="466"/>
      <c r="W5" s="169" t="s">
        <v>206</v>
      </c>
      <c r="X5" s="122" t="s">
        <v>207</v>
      </c>
      <c r="Y5" s="122" t="s">
        <v>42</v>
      </c>
    </row>
    <row r="6" spans="1:25" s="71" customFormat="1" ht="13.5" customHeight="1">
      <c r="A6" s="69"/>
      <c r="B6" s="69"/>
      <c r="C6" s="69"/>
      <c r="D6" s="69" t="s">
        <v>54</v>
      </c>
      <c r="E6" s="123">
        <v>189</v>
      </c>
      <c r="F6" s="63"/>
      <c r="G6" s="63"/>
      <c r="H6" s="63"/>
      <c r="I6" s="63"/>
      <c r="J6" s="63"/>
      <c r="K6" s="63"/>
      <c r="L6" s="63"/>
      <c r="M6" s="63"/>
      <c r="N6" s="63"/>
      <c r="O6" s="63"/>
      <c r="P6" s="63"/>
      <c r="Q6" s="63"/>
      <c r="R6" s="63"/>
      <c r="S6" s="63"/>
      <c r="T6" s="63"/>
      <c r="U6" s="63"/>
      <c r="V6" s="67"/>
      <c r="W6" s="67"/>
      <c r="X6" s="63"/>
      <c r="Y6" s="65"/>
    </row>
    <row r="7" spans="1:25" s="71" customFormat="1" ht="13.5" customHeight="1">
      <c r="A7" s="69"/>
      <c r="B7" s="69"/>
      <c r="C7" s="69"/>
      <c r="D7" s="69"/>
      <c r="E7" s="124"/>
      <c r="F7" s="72"/>
      <c r="G7" s="63"/>
      <c r="H7" s="63" t="s">
        <v>55</v>
      </c>
      <c r="I7" s="63" t="s">
        <v>55</v>
      </c>
      <c r="J7" s="63" t="s">
        <v>55</v>
      </c>
      <c r="K7" s="63" t="s">
        <v>55</v>
      </c>
      <c r="L7" s="63" t="s">
        <v>55</v>
      </c>
      <c r="M7" s="63" t="s">
        <v>55</v>
      </c>
      <c r="N7" s="63" t="s">
        <v>55</v>
      </c>
      <c r="O7" s="63" t="s">
        <v>56</v>
      </c>
      <c r="P7" s="63" t="s">
        <v>56</v>
      </c>
      <c r="Q7" s="63" t="s">
        <v>56</v>
      </c>
      <c r="R7" s="63" t="s">
        <v>56</v>
      </c>
      <c r="S7" s="63" t="s">
        <v>56</v>
      </c>
      <c r="T7" s="72"/>
      <c r="U7" s="72"/>
      <c r="V7" s="70"/>
      <c r="W7" s="70"/>
      <c r="X7" s="72"/>
      <c r="Y7" s="65"/>
    </row>
    <row r="8" spans="1:25" s="71" customFormat="1" ht="13.5" customHeight="1">
      <c r="A8" s="69"/>
      <c r="B8" s="69"/>
      <c r="C8" s="69"/>
      <c r="D8" s="69"/>
      <c r="E8" s="124"/>
      <c r="F8" s="72"/>
      <c r="G8" s="63"/>
      <c r="H8" s="125">
        <v>0</v>
      </c>
      <c r="I8" s="125">
        <v>1E-15</v>
      </c>
      <c r="J8" s="170">
        <v>0.115</v>
      </c>
      <c r="K8" s="125">
        <v>1E-10</v>
      </c>
      <c r="L8" s="125">
        <v>0.09</v>
      </c>
      <c r="M8" s="125">
        <v>0.09</v>
      </c>
      <c r="N8" s="170">
        <v>0.255</v>
      </c>
      <c r="O8" s="167">
        <v>0.02888888888888889</v>
      </c>
      <c r="P8" s="216">
        <v>0.06111111111111111</v>
      </c>
      <c r="Q8" s="126">
        <v>0.17155555555555554</v>
      </c>
      <c r="R8" s="126">
        <v>0.044444444444444446</v>
      </c>
      <c r="S8" s="126">
        <v>0.6940000000000001</v>
      </c>
      <c r="T8" s="72"/>
      <c r="U8" s="72"/>
      <c r="V8" s="70"/>
      <c r="W8" s="70"/>
      <c r="X8" s="72"/>
      <c r="Y8" s="65"/>
    </row>
    <row r="9" spans="1:24" ht="13.5" customHeight="1">
      <c r="A9" s="127"/>
      <c r="B9" s="73" t="s">
        <v>175</v>
      </c>
      <c r="E9" s="128"/>
      <c r="F9" s="74"/>
      <c r="G9" s="78"/>
      <c r="H9" s="129">
        <v>0.06</v>
      </c>
      <c r="I9" s="129">
        <v>0.12</v>
      </c>
      <c r="J9" s="129">
        <v>0.08</v>
      </c>
      <c r="K9" s="129">
        <v>0.08</v>
      </c>
      <c r="L9" s="129">
        <v>0.08</v>
      </c>
      <c r="M9" s="129">
        <v>0.08</v>
      </c>
      <c r="N9" s="129">
        <v>0.08</v>
      </c>
      <c r="O9" s="130">
        <v>0.3333333333333333</v>
      </c>
      <c r="P9" s="130">
        <v>0.16666666666666666</v>
      </c>
      <c r="Q9" s="130">
        <v>0.16666666666666666</v>
      </c>
      <c r="R9" s="130">
        <v>0.16666666666666666</v>
      </c>
      <c r="S9" s="130">
        <v>0.16666666666666666</v>
      </c>
      <c r="T9" s="74"/>
      <c r="U9" s="74"/>
      <c r="V9" s="75"/>
      <c r="W9" s="75"/>
      <c r="X9" s="74"/>
    </row>
    <row r="10" spans="1:24" ht="13.5" customHeight="1">
      <c r="A10" s="68"/>
      <c r="D10" s="131" t="s">
        <v>176</v>
      </c>
      <c r="E10" s="128"/>
      <c r="F10" s="74"/>
      <c r="G10" s="171"/>
      <c r="H10" s="172"/>
      <c r="I10" s="172">
        <v>18</v>
      </c>
      <c r="J10" s="172">
        <v>19</v>
      </c>
      <c r="K10" s="172">
        <v>18</v>
      </c>
      <c r="L10" s="172">
        <v>15</v>
      </c>
      <c r="M10" s="172">
        <v>15</v>
      </c>
      <c r="N10" s="172">
        <v>18</v>
      </c>
      <c r="O10" s="172">
        <v>18</v>
      </c>
      <c r="P10" s="172">
        <v>18</v>
      </c>
      <c r="Q10" s="172">
        <v>18</v>
      </c>
      <c r="R10" s="172">
        <v>18</v>
      </c>
      <c r="S10" s="130"/>
      <c r="T10" s="74"/>
      <c r="U10" s="74">
        <v>175</v>
      </c>
      <c r="V10" s="75"/>
      <c r="W10" s="75"/>
      <c r="X10" s="74"/>
    </row>
    <row r="11" spans="1:24" ht="13.5" customHeight="1">
      <c r="A11" s="73" t="s">
        <v>66</v>
      </c>
      <c r="E11" s="128"/>
      <c r="F11" s="74"/>
      <c r="G11" s="78"/>
      <c r="H11" s="129"/>
      <c r="I11" s="129"/>
      <c r="J11" s="129"/>
      <c r="K11" s="129"/>
      <c r="L11" s="129"/>
      <c r="M11" s="129"/>
      <c r="N11" s="129"/>
      <c r="O11" s="130"/>
      <c r="P11" s="130"/>
      <c r="Q11" s="130"/>
      <c r="R11" s="130"/>
      <c r="S11" s="130"/>
      <c r="T11" s="74"/>
      <c r="U11" s="74"/>
      <c r="V11" s="75"/>
      <c r="W11" s="75"/>
      <c r="X11" s="74"/>
    </row>
    <row r="12" spans="2:24" ht="13.5" customHeight="1">
      <c r="B12" s="73" t="s">
        <v>160</v>
      </c>
      <c r="E12" s="128"/>
      <c r="F12" s="74"/>
      <c r="G12" s="74"/>
      <c r="H12" s="74"/>
      <c r="I12" s="74"/>
      <c r="J12" s="74"/>
      <c r="K12" s="74"/>
      <c r="L12" s="74"/>
      <c r="M12" s="74"/>
      <c r="N12" s="74"/>
      <c r="O12" s="74"/>
      <c r="P12" s="74"/>
      <c r="Q12" s="74"/>
      <c r="R12" s="74"/>
      <c r="S12" s="173"/>
      <c r="T12" s="74"/>
      <c r="U12" s="74"/>
      <c r="V12" s="75"/>
      <c r="W12" s="75"/>
      <c r="X12" s="74"/>
    </row>
    <row r="13" spans="2:25" ht="13.5" customHeight="1">
      <c r="B13" s="165">
        <v>8015</v>
      </c>
      <c r="C13" s="73" t="s">
        <v>67</v>
      </c>
      <c r="E13" s="128">
        <v>600499.5885</v>
      </c>
      <c r="F13" s="74"/>
      <c r="H13" s="77">
        <v>0</v>
      </c>
      <c r="I13" s="74">
        <v>3.24079143E-10</v>
      </c>
      <c r="J13" s="74">
        <v>111330.71736000001</v>
      </c>
      <c r="K13" s="74">
        <v>3.24079143E-05</v>
      </c>
      <c r="L13" s="74">
        <v>29167.122869999996</v>
      </c>
      <c r="M13" s="74">
        <v>65197.09818</v>
      </c>
      <c r="N13" s="74">
        <v>82640.181465</v>
      </c>
      <c r="O13" s="74">
        <v>9018.084648230428</v>
      </c>
      <c r="P13" s="74">
        <v>19076.717525102824</v>
      </c>
      <c r="Q13" s="74">
        <v>53553.54883410684</v>
      </c>
      <c r="R13" s="74">
        <v>13873.976381892964</v>
      </c>
      <c r="S13" s="74">
        <v>216642.14120325865</v>
      </c>
      <c r="U13" s="77">
        <v>600499.5885</v>
      </c>
      <c r="V13" s="75"/>
      <c r="W13" s="166"/>
      <c r="X13" s="74"/>
      <c r="Y13" s="75">
        <v>600499.5885</v>
      </c>
    </row>
    <row r="14" spans="2:25" ht="13.5" customHeight="1">
      <c r="B14" s="165"/>
      <c r="E14" s="128"/>
      <c r="F14" s="74"/>
      <c r="I14" s="74"/>
      <c r="J14" s="74"/>
      <c r="K14" s="74"/>
      <c r="L14" s="74"/>
      <c r="M14" s="74"/>
      <c r="N14" s="74"/>
      <c r="O14" s="74"/>
      <c r="P14" s="74"/>
      <c r="Q14" s="74"/>
      <c r="R14" s="74"/>
      <c r="S14" s="74"/>
      <c r="V14" s="75"/>
      <c r="W14" s="166"/>
      <c r="X14" s="74"/>
      <c r="Y14" s="75"/>
    </row>
    <row r="15" spans="2:25" ht="13.5" customHeight="1">
      <c r="B15" s="165">
        <v>8096</v>
      </c>
      <c r="C15" s="73" t="s">
        <v>161</v>
      </c>
      <c r="E15" s="132">
        <v>243205.86149999997</v>
      </c>
      <c r="F15" s="74"/>
      <c r="G15" s="79"/>
      <c r="H15" s="79">
        <v>7875.2374199999995</v>
      </c>
      <c r="I15" s="79">
        <v>15750.474839999999</v>
      </c>
      <c r="J15" s="79">
        <v>10500.31656</v>
      </c>
      <c r="K15" s="79">
        <v>10500.31656</v>
      </c>
      <c r="L15" s="79">
        <v>10500.31656</v>
      </c>
      <c r="M15" s="79">
        <v>10500.31656</v>
      </c>
      <c r="N15" s="79">
        <v>10500.31656</v>
      </c>
      <c r="O15" s="79">
        <v>55692.855479999984</v>
      </c>
      <c r="P15" s="79">
        <v>27846.427739999992</v>
      </c>
      <c r="Q15" s="79">
        <v>27846.427739999992</v>
      </c>
      <c r="R15" s="79">
        <v>27846.427739999992</v>
      </c>
      <c r="S15" s="79">
        <v>27846.427739999992</v>
      </c>
      <c r="T15" s="74"/>
      <c r="U15" s="79">
        <v>243205.86149999994</v>
      </c>
      <c r="V15" s="75">
        <v>-2.9103830456733704E-11</v>
      </c>
      <c r="W15" s="75"/>
      <c r="X15" s="74"/>
      <c r="Y15" s="75">
        <v>243205.86149999994</v>
      </c>
    </row>
    <row r="16" spans="2:25" ht="13.5" customHeight="1">
      <c r="B16" s="73" t="s">
        <v>57</v>
      </c>
      <c r="E16" s="133">
        <v>843705.45</v>
      </c>
      <c r="F16" s="74"/>
      <c r="G16" s="80">
        <v>0</v>
      </c>
      <c r="H16" s="80">
        <v>7875.2374199999995</v>
      </c>
      <c r="I16" s="80">
        <v>15750.474840000323</v>
      </c>
      <c r="J16" s="80">
        <v>121831.03392000002</v>
      </c>
      <c r="K16" s="80">
        <v>10500.316592407913</v>
      </c>
      <c r="L16" s="80">
        <v>39667.43943</v>
      </c>
      <c r="M16" s="80">
        <v>75697.41474000001</v>
      </c>
      <c r="N16" s="80">
        <v>93140.49802500001</v>
      </c>
      <c r="O16" s="80">
        <v>64710.94012823041</v>
      </c>
      <c r="P16" s="80">
        <v>46923.145265102816</v>
      </c>
      <c r="Q16" s="80">
        <v>81399.97657410684</v>
      </c>
      <c r="R16" s="80">
        <v>41720.404121892956</v>
      </c>
      <c r="S16" s="80">
        <v>244488.56894325864</v>
      </c>
      <c r="T16" s="80"/>
      <c r="U16" s="80">
        <v>843705.45</v>
      </c>
      <c r="V16" s="75" t="s">
        <v>52</v>
      </c>
      <c r="W16" s="75"/>
      <c r="X16" s="74"/>
      <c r="Y16" s="75">
        <v>843705.45</v>
      </c>
    </row>
    <row r="17" spans="2:25" ht="13.5" customHeight="1">
      <c r="B17" s="73" t="s">
        <v>68</v>
      </c>
      <c r="E17" s="128">
        <v>0</v>
      </c>
      <c r="F17" s="74"/>
      <c r="G17" s="74"/>
      <c r="H17" s="74"/>
      <c r="I17" s="74"/>
      <c r="J17" s="74"/>
      <c r="K17" s="74"/>
      <c r="L17" s="74"/>
      <c r="M17" s="74"/>
      <c r="N17" s="74"/>
      <c r="O17" s="74"/>
      <c r="P17" s="74"/>
      <c r="Q17" s="74"/>
      <c r="R17" s="74"/>
      <c r="S17" s="74"/>
      <c r="T17" s="74"/>
      <c r="U17" s="74">
        <v>0</v>
      </c>
      <c r="V17" s="75" t="s">
        <v>52</v>
      </c>
      <c r="W17" s="75"/>
      <c r="X17" s="74"/>
      <c r="Y17" s="75">
        <v>0</v>
      </c>
    </row>
    <row r="18" spans="2:25" ht="13.5" customHeight="1">
      <c r="B18" s="165">
        <v>8181</v>
      </c>
      <c r="C18" s="73" t="s">
        <v>341</v>
      </c>
      <c r="E18" s="128">
        <v>35791.496999999996</v>
      </c>
      <c r="F18" s="74"/>
      <c r="G18" s="74"/>
      <c r="H18" s="74">
        <v>1158.96276</v>
      </c>
      <c r="I18" s="74">
        <v>2317.92552</v>
      </c>
      <c r="J18" s="74">
        <v>1545.28368</v>
      </c>
      <c r="K18" s="74">
        <v>1545.28368</v>
      </c>
      <c r="L18" s="74">
        <v>1545.28368</v>
      </c>
      <c r="M18" s="74">
        <v>1545.28368</v>
      </c>
      <c r="N18" s="74">
        <v>1545.28368</v>
      </c>
      <c r="O18" s="74">
        <v>8196.063439999998</v>
      </c>
      <c r="P18" s="74">
        <v>4098.031719999999</v>
      </c>
      <c r="Q18" s="74">
        <v>4098.031719999999</v>
      </c>
      <c r="R18" s="74">
        <v>4098.031719999999</v>
      </c>
      <c r="S18" s="74">
        <v>4098.031719999999</v>
      </c>
      <c r="T18" s="74"/>
      <c r="U18" s="74"/>
      <c r="V18" s="75"/>
      <c r="W18" s="75"/>
      <c r="X18" s="74"/>
      <c r="Y18" s="75"/>
    </row>
    <row r="19" spans="2:25" ht="13.5" customHeight="1">
      <c r="B19" s="165">
        <v>8220</v>
      </c>
      <c r="C19" s="73" t="s">
        <v>69</v>
      </c>
      <c r="E19" s="128">
        <v>24140.69528652752</v>
      </c>
      <c r="F19" s="74"/>
      <c r="G19" s="74"/>
      <c r="H19" s="74"/>
      <c r="I19" s="74"/>
      <c r="J19" s="74"/>
      <c r="K19" s="74"/>
      <c r="L19" s="74"/>
      <c r="M19" s="77">
        <v>2414.069528652752</v>
      </c>
      <c r="N19" s="77">
        <v>2414.069528652752</v>
      </c>
      <c r="O19" s="77">
        <v>2414.069528652752</v>
      </c>
      <c r="P19" s="77">
        <v>2414.069528652752</v>
      </c>
      <c r="Q19" s="77">
        <v>2414.069528652752</v>
      </c>
      <c r="R19" s="77">
        <v>2414.069528652752</v>
      </c>
      <c r="S19" s="77">
        <v>9656.278114611008</v>
      </c>
      <c r="T19" s="74"/>
      <c r="U19" s="74">
        <v>24140.69528652752</v>
      </c>
      <c r="V19" s="75" t="s">
        <v>52</v>
      </c>
      <c r="W19" s="75"/>
      <c r="X19" s="74"/>
      <c r="Y19" s="75">
        <v>24140.69528652752</v>
      </c>
    </row>
    <row r="20" spans="2:25" ht="13.5" customHeight="1">
      <c r="B20" s="165">
        <v>8291</v>
      </c>
      <c r="C20" s="73" t="s">
        <v>70</v>
      </c>
      <c r="E20" s="128">
        <v>18310.764705882353</v>
      </c>
      <c r="F20" s="74"/>
      <c r="G20" s="74"/>
      <c r="H20" s="74"/>
      <c r="I20" s="74"/>
      <c r="J20" s="74"/>
      <c r="K20" s="74"/>
      <c r="L20" s="74"/>
      <c r="M20" s="74">
        <v>7324.305882352942</v>
      </c>
      <c r="N20" s="74"/>
      <c r="O20" s="74"/>
      <c r="P20" s="74"/>
      <c r="Q20" s="74">
        <v>7324.305882352942</v>
      </c>
      <c r="R20" s="74"/>
      <c r="S20" s="74">
        <v>3662.152941176471</v>
      </c>
      <c r="T20" s="74"/>
      <c r="U20" s="74">
        <v>18310.764705882353</v>
      </c>
      <c r="V20" s="75" t="s">
        <v>52</v>
      </c>
      <c r="W20" s="75"/>
      <c r="X20" s="74"/>
      <c r="Y20" s="75">
        <v>18310.764705882353</v>
      </c>
    </row>
    <row r="21" spans="2:25" ht="13.5" customHeight="1">
      <c r="B21" s="165">
        <v>8292</v>
      </c>
      <c r="C21" s="73" t="s">
        <v>71</v>
      </c>
      <c r="E21" s="128">
        <v>1657.270588235294</v>
      </c>
      <c r="F21" s="74"/>
      <c r="G21" s="74"/>
      <c r="H21" s="74"/>
      <c r="I21" s="74"/>
      <c r="J21" s="74"/>
      <c r="K21" s="74"/>
      <c r="L21" s="74"/>
      <c r="M21" s="74"/>
      <c r="N21" s="74"/>
      <c r="O21" s="74">
        <v>662.9082352941176</v>
      </c>
      <c r="P21" s="74"/>
      <c r="Q21" s="74"/>
      <c r="R21" s="74">
        <v>662.9082352941176</v>
      </c>
      <c r="S21" s="74">
        <v>331.4541176470588</v>
      </c>
      <c r="T21" s="74"/>
      <c r="U21" s="74">
        <v>1657.270588235294</v>
      </c>
      <c r="V21" s="75" t="s">
        <v>52</v>
      </c>
      <c r="W21" s="75"/>
      <c r="X21" s="74"/>
      <c r="Y21" s="75">
        <v>1657.270588235294</v>
      </c>
    </row>
    <row r="22" spans="2:25" ht="13.5" customHeight="1">
      <c r="B22" s="165">
        <v>8293</v>
      </c>
      <c r="C22" s="73" t="s">
        <v>72</v>
      </c>
      <c r="E22" s="128">
        <v>0</v>
      </c>
      <c r="F22" s="74"/>
      <c r="G22" s="74"/>
      <c r="H22" s="74"/>
      <c r="I22" s="74"/>
      <c r="J22" s="74"/>
      <c r="K22" s="74"/>
      <c r="L22" s="74"/>
      <c r="M22" s="74"/>
      <c r="N22" s="74"/>
      <c r="O22" s="74"/>
      <c r="P22" s="74"/>
      <c r="Q22" s="74"/>
      <c r="R22" s="74">
        <v>0</v>
      </c>
      <c r="S22" s="74"/>
      <c r="T22" s="74"/>
      <c r="U22" s="74">
        <v>0</v>
      </c>
      <c r="V22" s="75" t="s">
        <v>52</v>
      </c>
      <c r="W22" s="75"/>
      <c r="X22" s="74"/>
      <c r="Y22" s="75">
        <v>0</v>
      </c>
    </row>
    <row r="23" spans="2:25" ht="13.5" customHeight="1">
      <c r="B23" s="165">
        <v>8294</v>
      </c>
      <c r="C23" s="73" t="s">
        <v>73</v>
      </c>
      <c r="E23" s="128">
        <v>0</v>
      </c>
      <c r="F23" s="74"/>
      <c r="G23" s="74"/>
      <c r="H23" s="74"/>
      <c r="I23" s="74"/>
      <c r="K23" s="74"/>
      <c r="L23" s="74"/>
      <c r="M23" s="74"/>
      <c r="N23" s="74"/>
      <c r="O23" s="74"/>
      <c r="P23" s="74"/>
      <c r="Q23" s="74"/>
      <c r="R23" s="74">
        <v>0</v>
      </c>
      <c r="S23" s="74"/>
      <c r="T23" s="74"/>
      <c r="U23" s="74">
        <v>0</v>
      </c>
      <c r="V23" s="75" t="s">
        <v>52</v>
      </c>
      <c r="W23" s="75"/>
      <c r="X23" s="74"/>
      <c r="Y23" s="75">
        <v>0</v>
      </c>
    </row>
    <row r="24" spans="2:25" ht="13.5" customHeight="1">
      <c r="B24" s="165">
        <v>8295</v>
      </c>
      <c r="C24" s="73" t="s">
        <v>74</v>
      </c>
      <c r="E24" s="128">
        <v>0</v>
      </c>
      <c r="F24" s="74"/>
      <c r="G24" s="74"/>
      <c r="H24" s="74"/>
      <c r="I24" s="74"/>
      <c r="J24" s="74"/>
      <c r="K24" s="74"/>
      <c r="L24" s="74"/>
      <c r="M24" s="74"/>
      <c r="N24" s="74"/>
      <c r="O24" s="74">
        <v>0</v>
      </c>
      <c r="P24" s="74"/>
      <c r="Q24" s="74"/>
      <c r="R24" s="74">
        <v>0</v>
      </c>
      <c r="S24" s="74">
        <v>0</v>
      </c>
      <c r="T24" s="74"/>
      <c r="U24" s="74">
        <v>0</v>
      </c>
      <c r="V24" s="75" t="s">
        <v>52</v>
      </c>
      <c r="W24" s="75"/>
      <c r="X24" s="74"/>
      <c r="Y24" s="75">
        <v>0</v>
      </c>
    </row>
    <row r="25" spans="2:25" ht="13.5" customHeight="1">
      <c r="B25" s="165">
        <v>8296</v>
      </c>
      <c r="C25" s="73" t="s">
        <v>75</v>
      </c>
      <c r="E25" s="128">
        <v>200000</v>
      </c>
      <c r="F25" s="74"/>
      <c r="G25" s="74"/>
      <c r="H25" s="74"/>
      <c r="J25" s="74">
        <v>100000</v>
      </c>
      <c r="K25" s="74"/>
      <c r="L25" s="74"/>
      <c r="M25" s="74"/>
      <c r="N25" s="74"/>
      <c r="O25" s="74"/>
      <c r="P25" s="74"/>
      <c r="Q25" s="74">
        <v>100000</v>
      </c>
      <c r="R25" s="74"/>
      <c r="S25" s="74"/>
      <c r="T25" s="74"/>
      <c r="U25" s="74">
        <v>200000</v>
      </c>
      <c r="V25" s="75" t="s">
        <v>52</v>
      </c>
      <c r="W25" s="75"/>
      <c r="X25" s="74"/>
      <c r="Y25" s="75">
        <v>200000</v>
      </c>
    </row>
    <row r="26" spans="2:25" ht="13.5" customHeight="1">
      <c r="B26" s="165">
        <v>8297</v>
      </c>
      <c r="C26" s="73" t="s">
        <v>76</v>
      </c>
      <c r="E26" s="132">
        <v>0</v>
      </c>
      <c r="F26" s="74"/>
      <c r="G26" s="79"/>
      <c r="H26" s="79"/>
      <c r="I26" s="79"/>
      <c r="J26" s="79"/>
      <c r="K26" s="79"/>
      <c r="L26" s="79"/>
      <c r="M26" s="79"/>
      <c r="N26" s="79"/>
      <c r="O26" s="79"/>
      <c r="P26" s="79">
        <v>0</v>
      </c>
      <c r="Q26" s="79"/>
      <c r="R26" s="79"/>
      <c r="S26" s="79"/>
      <c r="T26" s="74"/>
      <c r="U26" s="79">
        <v>0</v>
      </c>
      <c r="V26" s="75" t="s">
        <v>52</v>
      </c>
      <c r="W26" s="75"/>
      <c r="X26" s="74"/>
      <c r="Y26" s="75">
        <v>0</v>
      </c>
    </row>
    <row r="27" spans="2:25" ht="13.5" customHeight="1">
      <c r="B27" s="73" t="s">
        <v>77</v>
      </c>
      <c r="E27" s="133">
        <v>279900.2275806451</v>
      </c>
      <c r="F27" s="74"/>
      <c r="G27" s="80">
        <v>0</v>
      </c>
      <c r="H27" s="80">
        <v>1158.96276</v>
      </c>
      <c r="I27" s="80">
        <v>2317.92552</v>
      </c>
      <c r="J27" s="80">
        <v>101545.28368</v>
      </c>
      <c r="K27" s="80">
        <v>1545.28368</v>
      </c>
      <c r="L27" s="80">
        <v>1545.28368</v>
      </c>
      <c r="M27" s="80">
        <v>11283.659091005695</v>
      </c>
      <c r="N27" s="80">
        <v>3959.353208652752</v>
      </c>
      <c r="O27" s="80">
        <v>11273.041203946867</v>
      </c>
      <c r="P27" s="80">
        <v>6512.101248652751</v>
      </c>
      <c r="Q27" s="80">
        <v>113836.40713100569</v>
      </c>
      <c r="R27" s="80">
        <v>7175.009483946868</v>
      </c>
      <c r="S27" s="80">
        <v>17747.916893434536</v>
      </c>
      <c r="T27" s="80"/>
      <c r="U27" s="80">
        <v>279900.2275806452</v>
      </c>
      <c r="V27" s="75">
        <v>5.820766091346741E-11</v>
      </c>
      <c r="W27" s="75"/>
      <c r="X27" s="74"/>
      <c r="Y27" s="75">
        <v>279900.2275806452</v>
      </c>
    </row>
    <row r="28" spans="2:25" ht="13.5" customHeight="1">
      <c r="B28" s="73" t="s">
        <v>78</v>
      </c>
      <c r="E28" s="128">
        <v>0</v>
      </c>
      <c r="F28" s="74"/>
      <c r="G28" s="74"/>
      <c r="H28" s="74"/>
      <c r="I28" s="74"/>
      <c r="J28" s="74"/>
      <c r="K28" s="74"/>
      <c r="L28" s="74"/>
      <c r="M28" s="74"/>
      <c r="N28" s="74"/>
      <c r="O28" s="74"/>
      <c r="P28" s="74"/>
      <c r="Q28" s="74"/>
      <c r="R28" s="74"/>
      <c r="S28" s="74"/>
      <c r="T28" s="74"/>
      <c r="U28" s="74">
        <v>0</v>
      </c>
      <c r="V28" s="75" t="s">
        <v>52</v>
      </c>
      <c r="W28" s="75"/>
      <c r="X28" s="74"/>
      <c r="Y28" s="75">
        <v>0</v>
      </c>
    </row>
    <row r="29" spans="2:25" ht="13.5" customHeight="1">
      <c r="B29" s="165">
        <v>8311</v>
      </c>
      <c r="C29" s="73" t="s">
        <v>344</v>
      </c>
      <c r="E29" s="128">
        <v>105485.62499999999</v>
      </c>
      <c r="F29" s="74"/>
      <c r="G29" s="74"/>
      <c r="H29" s="74">
        <v>3415.7249999999995</v>
      </c>
      <c r="I29" s="74">
        <v>6831.45</v>
      </c>
      <c r="J29" s="74">
        <v>4554.3</v>
      </c>
      <c r="K29" s="74">
        <v>4554.3</v>
      </c>
      <c r="L29" s="74">
        <v>4554.3</v>
      </c>
      <c r="M29" s="74">
        <v>4554.3</v>
      </c>
      <c r="N29" s="74">
        <v>4554.3</v>
      </c>
      <c r="O29" s="74">
        <v>24155.65</v>
      </c>
      <c r="P29" s="74">
        <v>12077.824999999997</v>
      </c>
      <c r="Q29" s="74">
        <v>12077.824999999997</v>
      </c>
      <c r="R29" s="74">
        <v>12077.824999999997</v>
      </c>
      <c r="S29" s="74">
        <v>12077.824999999997</v>
      </c>
      <c r="T29" s="74"/>
      <c r="U29" s="74">
        <v>105485.62499999999</v>
      </c>
      <c r="V29" s="75" t="s">
        <v>52</v>
      </c>
      <c r="W29" s="75"/>
      <c r="X29" s="74"/>
      <c r="Y29" s="75">
        <v>105485.62499999999</v>
      </c>
    </row>
    <row r="30" spans="2:25" ht="13.5" customHeight="1">
      <c r="B30" s="165">
        <v>8312</v>
      </c>
      <c r="C30" s="73" t="s">
        <v>199</v>
      </c>
      <c r="E30" s="128">
        <v>0</v>
      </c>
      <c r="F30" s="74"/>
      <c r="G30" s="74"/>
      <c r="H30" s="74">
        <v>0</v>
      </c>
      <c r="I30" s="74">
        <v>0</v>
      </c>
      <c r="J30" s="74">
        <v>0</v>
      </c>
      <c r="K30" s="74">
        <v>0</v>
      </c>
      <c r="L30" s="74">
        <v>0</v>
      </c>
      <c r="M30" s="74">
        <v>0</v>
      </c>
      <c r="N30" s="74">
        <v>0</v>
      </c>
      <c r="O30" s="74">
        <v>0</v>
      </c>
      <c r="P30" s="74">
        <v>0</v>
      </c>
      <c r="Q30" s="74">
        <v>0</v>
      </c>
      <c r="R30" s="74">
        <v>0</v>
      </c>
      <c r="S30" s="74">
        <v>0</v>
      </c>
      <c r="T30" s="74"/>
      <c r="U30" s="74">
        <v>0</v>
      </c>
      <c r="V30" s="75"/>
      <c r="W30" s="75"/>
      <c r="X30" s="74"/>
      <c r="Y30" s="75">
        <v>0</v>
      </c>
    </row>
    <row r="31" spans="2:25" ht="13.5" customHeight="1">
      <c r="B31" s="165">
        <v>8434</v>
      </c>
      <c r="C31" s="73" t="s">
        <v>80</v>
      </c>
      <c r="E31" s="128">
        <v>0</v>
      </c>
      <c r="F31" s="74"/>
      <c r="G31" s="74"/>
      <c r="H31" s="74"/>
      <c r="I31" s="74"/>
      <c r="J31" s="74"/>
      <c r="K31" s="74"/>
      <c r="L31" s="74">
        <v>0</v>
      </c>
      <c r="M31" s="74"/>
      <c r="N31" s="74"/>
      <c r="O31" s="74"/>
      <c r="P31" s="74"/>
      <c r="Q31" s="74"/>
      <c r="R31" s="74"/>
      <c r="S31" s="74">
        <v>0</v>
      </c>
      <c r="T31" s="74"/>
      <c r="U31" s="74">
        <v>0</v>
      </c>
      <c r="V31" s="75" t="s">
        <v>52</v>
      </c>
      <c r="W31" s="75"/>
      <c r="X31" s="74"/>
      <c r="Y31" s="75">
        <v>0</v>
      </c>
    </row>
    <row r="32" spans="2:25" ht="13.5" customHeight="1">
      <c r="B32" s="165">
        <v>8520</v>
      </c>
      <c r="C32" s="73" t="s">
        <v>81</v>
      </c>
      <c r="E32" s="128">
        <v>1698.6541047438334</v>
      </c>
      <c r="F32" s="74"/>
      <c r="G32" s="74"/>
      <c r="H32" s="74"/>
      <c r="I32" s="74"/>
      <c r="J32" s="74"/>
      <c r="K32" s="74"/>
      <c r="L32" s="74">
        <v>169.86541047438334</v>
      </c>
      <c r="M32" s="74">
        <v>169.86541047438334</v>
      </c>
      <c r="N32" s="74">
        <v>169.86541047438334</v>
      </c>
      <c r="O32" s="74">
        <v>169.86541047438334</v>
      </c>
      <c r="P32" s="74">
        <v>169.86541047438334</v>
      </c>
      <c r="Q32" s="74">
        <v>169.86541047438334</v>
      </c>
      <c r="R32" s="74">
        <v>169.86541047438334</v>
      </c>
      <c r="S32" s="74">
        <v>509.59623142315</v>
      </c>
      <c r="T32" s="74"/>
      <c r="U32" s="74">
        <v>1698.6541047438336</v>
      </c>
      <c r="V32" s="75">
        <v>2.2737367544323206E-13</v>
      </c>
      <c r="W32" s="75"/>
      <c r="X32" s="74"/>
      <c r="Y32" s="75">
        <v>1698.6541047438336</v>
      </c>
    </row>
    <row r="33" spans="2:25" ht="13.5" customHeight="1">
      <c r="B33" s="165">
        <v>8560</v>
      </c>
      <c r="C33" s="73" t="s">
        <v>82</v>
      </c>
      <c r="E33" s="128">
        <v>23072.175</v>
      </c>
      <c r="F33" s="74"/>
      <c r="G33" s="74"/>
      <c r="H33" s="74"/>
      <c r="I33" s="74"/>
      <c r="J33" s="74"/>
      <c r="K33" s="74"/>
      <c r="M33" s="77">
        <v>5768.04375</v>
      </c>
      <c r="P33" s="77">
        <v>5768.04375</v>
      </c>
      <c r="S33" s="77">
        <v>11536.0875</v>
      </c>
      <c r="T33" s="74"/>
      <c r="U33" s="74">
        <v>23072.175</v>
      </c>
      <c r="V33" s="75" t="s">
        <v>52</v>
      </c>
      <c r="W33" s="75"/>
      <c r="X33" s="74"/>
      <c r="Y33" s="75">
        <v>23072.175</v>
      </c>
    </row>
    <row r="34" spans="2:25" ht="13.5" customHeight="1">
      <c r="B34" s="165">
        <v>8590</v>
      </c>
      <c r="C34" s="73" t="s">
        <v>177</v>
      </c>
      <c r="E34" s="128">
        <v>85499.795808</v>
      </c>
      <c r="F34" s="74"/>
      <c r="G34" s="74"/>
      <c r="H34" s="74">
        <v>0</v>
      </c>
      <c r="I34" s="74">
        <v>3.9729000000000006E-11</v>
      </c>
      <c r="J34" s="74">
        <v>13648.08</v>
      </c>
      <c r="K34" s="74">
        <v>3.9729000000000005E-06</v>
      </c>
      <c r="L34" s="74">
        <v>3575.61</v>
      </c>
      <c r="M34" s="74">
        <v>7992.54</v>
      </c>
      <c r="N34" s="74">
        <v>10130.895</v>
      </c>
      <c r="O34" s="74">
        <v>1448.8549343385596</v>
      </c>
      <c r="P34" s="74">
        <v>3064.885438023876</v>
      </c>
      <c r="Q34" s="74">
        <v>8603.969302379754</v>
      </c>
      <c r="R34" s="74">
        <v>2229.0075912900916</v>
      </c>
      <c r="S34" s="74">
        <v>34805.953537994785</v>
      </c>
      <c r="T34" s="74"/>
      <c r="U34" s="74">
        <v>85499.795808</v>
      </c>
      <c r="V34" s="75" t="s">
        <v>52</v>
      </c>
      <c r="W34" s="75"/>
      <c r="X34" s="74"/>
      <c r="Y34" s="75">
        <v>85499.795808</v>
      </c>
    </row>
    <row r="35" spans="2:25" ht="13.5" customHeight="1">
      <c r="B35" s="165">
        <v>8591</v>
      </c>
      <c r="C35" s="73" t="s">
        <v>83</v>
      </c>
      <c r="E35" s="128">
        <v>0</v>
      </c>
      <c r="F35" s="74"/>
      <c r="G35" s="74"/>
      <c r="H35" s="74"/>
      <c r="I35" s="74"/>
      <c r="K35" s="74"/>
      <c r="L35" s="74"/>
      <c r="M35" s="74"/>
      <c r="N35" s="74">
        <v>0</v>
      </c>
      <c r="O35" s="74"/>
      <c r="P35" s="74"/>
      <c r="Q35" s="74"/>
      <c r="R35" s="74"/>
      <c r="S35" s="74">
        <v>0</v>
      </c>
      <c r="T35" s="74"/>
      <c r="U35" s="74">
        <v>0</v>
      </c>
      <c r="V35" s="75" t="s">
        <v>52</v>
      </c>
      <c r="W35" s="75"/>
      <c r="X35" s="74"/>
      <c r="Y35" s="75">
        <v>0</v>
      </c>
    </row>
    <row r="36" spans="2:25" ht="13.5" customHeight="1">
      <c r="B36" s="165">
        <v>8593</v>
      </c>
      <c r="C36" s="73" t="s">
        <v>84</v>
      </c>
      <c r="E36" s="128">
        <v>0</v>
      </c>
      <c r="F36" s="74"/>
      <c r="G36" s="74"/>
      <c r="H36" s="74"/>
      <c r="I36" s="74"/>
      <c r="J36" s="74"/>
      <c r="K36" s="74"/>
      <c r="L36" s="74"/>
      <c r="M36" s="74"/>
      <c r="N36" s="74"/>
      <c r="O36" s="74"/>
      <c r="P36" s="74"/>
      <c r="Q36" s="74"/>
      <c r="R36" s="74">
        <v>0</v>
      </c>
      <c r="S36" s="74"/>
      <c r="T36" s="74"/>
      <c r="U36" s="74">
        <v>0</v>
      </c>
      <c r="V36" s="75" t="s">
        <v>52</v>
      </c>
      <c r="W36" s="75"/>
      <c r="X36" s="74"/>
      <c r="Y36" s="75">
        <v>0</v>
      </c>
    </row>
    <row r="37" spans="2:25" ht="13.5" customHeight="1">
      <c r="B37" s="165">
        <v>8595</v>
      </c>
      <c r="C37" s="73" t="s">
        <v>85</v>
      </c>
      <c r="E37" s="128">
        <v>0</v>
      </c>
      <c r="F37" s="74"/>
      <c r="G37" s="74"/>
      <c r="H37" s="74"/>
      <c r="I37" s="74"/>
      <c r="J37" s="74"/>
      <c r="K37" s="74"/>
      <c r="L37" s="74"/>
      <c r="M37" s="74"/>
      <c r="N37" s="74"/>
      <c r="O37" s="74"/>
      <c r="P37" s="74"/>
      <c r="Q37" s="74"/>
      <c r="R37" s="74">
        <v>0</v>
      </c>
      <c r="S37" s="74"/>
      <c r="T37" s="74"/>
      <c r="U37" s="74">
        <v>0</v>
      </c>
      <c r="V37" s="75" t="s">
        <v>52</v>
      </c>
      <c r="W37" s="75"/>
      <c r="X37" s="74"/>
      <c r="Y37" s="75">
        <v>0</v>
      </c>
    </row>
    <row r="38" spans="2:25" ht="13.5" customHeight="1">
      <c r="B38" s="165">
        <v>8599</v>
      </c>
      <c r="C38" s="73" t="s">
        <v>86</v>
      </c>
      <c r="E38" s="132">
        <v>22802.85</v>
      </c>
      <c r="F38" s="74"/>
      <c r="G38" s="79"/>
      <c r="H38" s="79"/>
      <c r="I38" s="79"/>
      <c r="J38" s="79"/>
      <c r="K38" s="79"/>
      <c r="L38" s="79">
        <v>22802.85</v>
      </c>
      <c r="M38" s="79"/>
      <c r="N38" s="79"/>
      <c r="O38" s="79"/>
      <c r="P38" s="79"/>
      <c r="Q38" s="79"/>
      <c r="R38" s="79"/>
      <c r="S38" s="79"/>
      <c r="T38" s="74"/>
      <c r="U38" s="79">
        <v>22802.85</v>
      </c>
      <c r="V38" s="75" t="s">
        <v>52</v>
      </c>
      <c r="W38" s="75"/>
      <c r="X38" s="74"/>
      <c r="Y38" s="75">
        <v>22802.85</v>
      </c>
    </row>
    <row r="39" spans="2:25" ht="13.5" customHeight="1">
      <c r="B39" s="73" t="s">
        <v>87</v>
      </c>
      <c r="E39" s="133">
        <v>238559.09991</v>
      </c>
      <c r="F39" s="74"/>
      <c r="G39" s="80">
        <v>0</v>
      </c>
      <c r="H39" s="80">
        <v>3415.7249999999995</v>
      </c>
      <c r="I39" s="80">
        <v>6831.450000000039</v>
      </c>
      <c r="J39" s="80">
        <v>18202.38</v>
      </c>
      <c r="K39" s="80">
        <v>4554.3000039728995</v>
      </c>
      <c r="L39" s="80">
        <v>31102.625410474382</v>
      </c>
      <c r="M39" s="80">
        <v>18484.749160474385</v>
      </c>
      <c r="N39" s="80">
        <v>14855.060410474383</v>
      </c>
      <c r="O39" s="80">
        <v>25774.370344812938</v>
      </c>
      <c r="P39" s="80">
        <v>21080.61959849826</v>
      </c>
      <c r="Q39" s="80">
        <v>20851.659712854133</v>
      </c>
      <c r="R39" s="80">
        <v>14476.698001764473</v>
      </c>
      <c r="S39" s="80">
        <v>58929.46226941793</v>
      </c>
      <c r="T39" s="80"/>
      <c r="U39" s="80">
        <v>238559.09991274384</v>
      </c>
      <c r="V39" s="75">
        <v>2.74385092779994E-06</v>
      </c>
      <c r="W39" s="75"/>
      <c r="X39" s="74"/>
      <c r="Y39" s="75">
        <v>238559.09991274384</v>
      </c>
    </row>
    <row r="40" spans="2:25" ht="13.5" customHeight="1">
      <c r="B40" s="73" t="s">
        <v>162</v>
      </c>
      <c r="E40" s="128">
        <v>0</v>
      </c>
      <c r="F40" s="74"/>
      <c r="G40" s="74"/>
      <c r="H40" s="74"/>
      <c r="I40" s="74"/>
      <c r="J40" s="74"/>
      <c r="K40" s="74"/>
      <c r="L40" s="74"/>
      <c r="M40" s="74"/>
      <c r="N40" s="74"/>
      <c r="O40" s="74"/>
      <c r="P40" s="74"/>
      <c r="Q40" s="74"/>
      <c r="R40" s="74"/>
      <c r="S40" s="74"/>
      <c r="T40" s="74"/>
      <c r="U40" s="74">
        <v>0</v>
      </c>
      <c r="V40" s="75" t="s">
        <v>52</v>
      </c>
      <c r="W40" s="75"/>
      <c r="X40" s="74"/>
      <c r="Y40" s="75">
        <v>0</v>
      </c>
    </row>
    <row r="41" spans="2:25" ht="13.5" customHeight="1">
      <c r="B41" s="165">
        <v>8634</v>
      </c>
      <c r="C41" s="73" t="s">
        <v>88</v>
      </c>
      <c r="E41" s="128">
        <v>34292.16</v>
      </c>
      <c r="F41" s="74"/>
      <c r="G41" s="74"/>
      <c r="H41" s="74"/>
      <c r="I41" s="74">
        <v>3527.1936000000005</v>
      </c>
      <c r="J41" s="74">
        <v>3723.1488000000004</v>
      </c>
      <c r="K41" s="74">
        <v>3527.1936000000005</v>
      </c>
      <c r="L41" s="74">
        <v>2939.3280000000004</v>
      </c>
      <c r="M41" s="74">
        <v>2939.3280000000004</v>
      </c>
      <c r="N41" s="74">
        <v>3527.1936000000005</v>
      </c>
      <c r="O41" s="74">
        <v>3527.1936000000005</v>
      </c>
      <c r="P41" s="74">
        <v>3527.1936000000005</v>
      </c>
      <c r="Q41" s="74">
        <v>3527.1936000000005</v>
      </c>
      <c r="R41" s="74">
        <v>3527.1936000000005</v>
      </c>
      <c r="S41" s="74"/>
      <c r="T41" s="74"/>
      <c r="U41" s="74">
        <v>34292.16</v>
      </c>
      <c r="V41" s="75">
        <v>-7.275957614183426E-12</v>
      </c>
      <c r="W41" s="75"/>
      <c r="X41" s="74"/>
      <c r="Y41" s="75">
        <v>34292.16</v>
      </c>
    </row>
    <row r="42" spans="2:25" ht="13.5" customHeight="1">
      <c r="B42" s="165">
        <v>8660</v>
      </c>
      <c r="C42" s="73" t="s">
        <v>89</v>
      </c>
      <c r="E42" s="128">
        <v>1957.184775</v>
      </c>
      <c r="F42" s="74"/>
      <c r="G42" s="74">
        <v>163.09873125</v>
      </c>
      <c r="H42" s="74">
        <v>163.09873125</v>
      </c>
      <c r="I42" s="74">
        <v>163.09873125</v>
      </c>
      <c r="J42" s="74">
        <v>163.09873125</v>
      </c>
      <c r="K42" s="74">
        <v>163.09873125</v>
      </c>
      <c r="L42" s="74">
        <v>163.09873125</v>
      </c>
      <c r="M42" s="74">
        <v>163.09873125</v>
      </c>
      <c r="N42" s="74">
        <v>163.09873125</v>
      </c>
      <c r="O42" s="74">
        <v>163.09873125</v>
      </c>
      <c r="P42" s="74">
        <v>163.09873125</v>
      </c>
      <c r="Q42" s="74">
        <v>163.09873125</v>
      </c>
      <c r="R42" s="74">
        <v>163.09873125</v>
      </c>
      <c r="S42" s="74"/>
      <c r="T42" s="74"/>
      <c r="U42" s="74">
        <v>1957.1847749999995</v>
      </c>
      <c r="V42" s="75">
        <v>-4.547473508864641E-13</v>
      </c>
      <c r="W42" s="75"/>
      <c r="X42" s="74"/>
      <c r="Y42" s="75">
        <v>1957.1847749999995</v>
      </c>
    </row>
    <row r="43" spans="2:25" ht="13.5" customHeight="1">
      <c r="B43" s="165">
        <v>8690</v>
      </c>
      <c r="C43" s="73" t="s">
        <v>178</v>
      </c>
      <c r="E43" s="128">
        <v>66993.55147058824</v>
      </c>
      <c r="F43" s="74"/>
      <c r="G43" s="74"/>
      <c r="H43" s="74"/>
      <c r="I43" s="74">
        <v>6890.7652941176475</v>
      </c>
      <c r="J43" s="74">
        <v>7273.585588235294</v>
      </c>
      <c r="K43" s="74">
        <v>6890.7652941176475</v>
      </c>
      <c r="L43" s="74">
        <v>5742.304411764706</v>
      </c>
      <c r="M43" s="74">
        <v>5742.304411764706</v>
      </c>
      <c r="N43" s="74">
        <v>6890.7652941176475</v>
      </c>
      <c r="O43" s="74">
        <v>6890.7652941176475</v>
      </c>
      <c r="P43" s="74">
        <v>6890.7652941176475</v>
      </c>
      <c r="Q43" s="74">
        <v>6890.7652941176475</v>
      </c>
      <c r="R43" s="74">
        <v>6890.7652941176475</v>
      </c>
      <c r="S43" s="74"/>
      <c r="T43" s="74"/>
      <c r="U43" s="74">
        <v>66993.55147058825</v>
      </c>
      <c r="V43" s="75">
        <v>1.4551915228366852E-11</v>
      </c>
      <c r="W43" s="75"/>
      <c r="X43" s="74"/>
      <c r="Y43" s="75">
        <v>66993.55147058825</v>
      </c>
    </row>
    <row r="44" spans="2:25" ht="13.5" customHeight="1">
      <c r="B44" s="165">
        <v>8698</v>
      </c>
      <c r="C44" s="73" t="s">
        <v>90</v>
      </c>
      <c r="E44" s="128">
        <v>200000</v>
      </c>
      <c r="F44" s="74"/>
      <c r="G44" s="74"/>
      <c r="H44" s="74"/>
      <c r="I44" s="74">
        <v>20000</v>
      </c>
      <c r="J44" s="74">
        <v>20000</v>
      </c>
      <c r="K44" s="74">
        <v>20000</v>
      </c>
      <c r="L44" s="74">
        <v>20000</v>
      </c>
      <c r="M44" s="74">
        <v>20000</v>
      </c>
      <c r="N44" s="74">
        <v>20000</v>
      </c>
      <c r="O44" s="74">
        <v>20000</v>
      </c>
      <c r="P44" s="74">
        <v>20000</v>
      </c>
      <c r="Q44" s="74">
        <v>20000</v>
      </c>
      <c r="R44" s="74">
        <v>20000</v>
      </c>
      <c r="S44" s="74"/>
      <c r="T44" s="74"/>
      <c r="U44" s="74">
        <v>200000</v>
      </c>
      <c r="V44" s="75" t="s">
        <v>52</v>
      </c>
      <c r="W44" s="75"/>
      <c r="X44" s="74"/>
      <c r="Y44" s="75">
        <v>200000</v>
      </c>
    </row>
    <row r="45" spans="2:25" ht="13.5" customHeight="1">
      <c r="B45" s="165">
        <v>8699</v>
      </c>
      <c r="C45" s="73" t="s">
        <v>91</v>
      </c>
      <c r="E45" s="128">
        <v>245700</v>
      </c>
      <c r="F45" s="74"/>
      <c r="G45" s="74"/>
      <c r="H45" s="74"/>
      <c r="I45" s="74">
        <v>24570</v>
      </c>
      <c r="J45" s="74">
        <v>24570</v>
      </c>
      <c r="K45" s="74">
        <v>24570</v>
      </c>
      <c r="L45" s="74">
        <v>24570</v>
      </c>
      <c r="M45" s="74">
        <v>24570</v>
      </c>
      <c r="N45" s="74">
        <v>24570</v>
      </c>
      <c r="O45" s="74">
        <v>24570</v>
      </c>
      <c r="P45" s="74">
        <v>24570</v>
      </c>
      <c r="Q45" s="74">
        <v>24570</v>
      </c>
      <c r="R45" s="74">
        <v>24570</v>
      </c>
      <c r="S45" s="74"/>
      <c r="T45" s="74"/>
      <c r="U45" s="74">
        <v>245700</v>
      </c>
      <c r="V45" s="75" t="s">
        <v>52</v>
      </c>
      <c r="W45" s="75"/>
      <c r="X45" s="74"/>
      <c r="Y45" s="75">
        <v>245700</v>
      </c>
    </row>
    <row r="46" spans="2:25" ht="13.5" customHeight="1">
      <c r="B46" s="165">
        <v>8999</v>
      </c>
      <c r="C46" s="73" t="s">
        <v>179</v>
      </c>
      <c r="E46" s="132">
        <v>0</v>
      </c>
      <c r="F46" s="74"/>
      <c r="G46" s="79"/>
      <c r="H46" s="79"/>
      <c r="I46" s="79"/>
      <c r="J46" s="79"/>
      <c r="K46" s="79"/>
      <c r="L46" s="79"/>
      <c r="M46" s="79"/>
      <c r="N46" s="79"/>
      <c r="O46" s="79"/>
      <c r="P46" s="79"/>
      <c r="Q46" s="79"/>
      <c r="R46" s="79"/>
      <c r="S46" s="79"/>
      <c r="T46" s="74"/>
      <c r="U46" s="79">
        <v>0</v>
      </c>
      <c r="V46" s="75" t="s">
        <v>52</v>
      </c>
      <c r="W46" s="75"/>
      <c r="X46" s="74"/>
      <c r="Y46" s="75">
        <v>0</v>
      </c>
    </row>
    <row r="47" spans="2:25" ht="13.5" customHeight="1">
      <c r="B47" s="73" t="s">
        <v>163</v>
      </c>
      <c r="E47" s="133">
        <v>548942.89625</v>
      </c>
      <c r="F47" s="74"/>
      <c r="G47" s="80">
        <v>163.09873125</v>
      </c>
      <c r="H47" s="80">
        <v>163.09873125</v>
      </c>
      <c r="I47" s="80">
        <v>55151.05762536765</v>
      </c>
      <c r="J47" s="80">
        <v>55729.833119485294</v>
      </c>
      <c r="K47" s="80">
        <v>55151.05762536765</v>
      </c>
      <c r="L47" s="80">
        <v>53414.73114301471</v>
      </c>
      <c r="M47" s="80">
        <v>53414.73114301471</v>
      </c>
      <c r="N47" s="80">
        <v>55151.05762536765</v>
      </c>
      <c r="O47" s="80">
        <v>55151.05762536765</v>
      </c>
      <c r="P47" s="80">
        <v>55151.05762536765</v>
      </c>
      <c r="Q47" s="80">
        <v>55151.05762536765</v>
      </c>
      <c r="R47" s="80">
        <v>55151.05762536765</v>
      </c>
      <c r="S47" s="80">
        <v>0</v>
      </c>
      <c r="T47" s="80"/>
      <c r="U47" s="80">
        <v>548942.8962455883</v>
      </c>
      <c r="V47" s="75">
        <v>-4.411675035953522E-06</v>
      </c>
      <c r="W47" s="75"/>
      <c r="X47" s="74"/>
      <c r="Y47" s="75">
        <v>548942.8962455883</v>
      </c>
    </row>
    <row r="48" spans="1:26" ht="21" customHeight="1">
      <c r="A48" s="73" t="s">
        <v>92</v>
      </c>
      <c r="E48" s="134">
        <v>1911107.6737406452</v>
      </c>
      <c r="F48" s="81"/>
      <c r="G48" s="82">
        <v>163.09873125</v>
      </c>
      <c r="H48" s="82">
        <v>12613.023911249998</v>
      </c>
      <c r="I48" s="82">
        <v>80050.90798536802</v>
      </c>
      <c r="J48" s="82">
        <v>297308.5307194853</v>
      </c>
      <c r="K48" s="82">
        <v>71750.95790174846</v>
      </c>
      <c r="L48" s="82">
        <v>125730.07966348909</v>
      </c>
      <c r="M48" s="82">
        <v>158880.5541344948</v>
      </c>
      <c r="N48" s="82">
        <v>167105.9692694948</v>
      </c>
      <c r="O48" s="82">
        <v>156909.40930235785</v>
      </c>
      <c r="P48" s="82">
        <v>129666.92373762146</v>
      </c>
      <c r="Q48" s="82">
        <v>271239.10104333435</v>
      </c>
      <c r="R48" s="82">
        <v>118523.16923297194</v>
      </c>
      <c r="S48" s="82">
        <v>321165.9481061111</v>
      </c>
      <c r="T48" s="82"/>
      <c r="U48" s="82">
        <v>1911107.673738977</v>
      </c>
      <c r="V48" s="75">
        <v>-1.6682315617799759E-06</v>
      </c>
      <c r="W48" s="75"/>
      <c r="X48" s="81"/>
      <c r="Y48" s="75">
        <v>1911107.673738977</v>
      </c>
      <c r="Z48" s="83"/>
    </row>
    <row r="49" spans="1:25" ht="13.5" customHeight="1">
      <c r="A49" s="73" t="s">
        <v>93</v>
      </c>
      <c r="E49" s="128">
        <v>0</v>
      </c>
      <c r="F49" s="74"/>
      <c r="G49" s="74"/>
      <c r="H49" s="74"/>
      <c r="I49" s="74"/>
      <c r="J49" s="74"/>
      <c r="K49" s="74"/>
      <c r="L49" s="74"/>
      <c r="M49" s="74"/>
      <c r="N49" s="74"/>
      <c r="O49" s="74"/>
      <c r="P49" s="74"/>
      <c r="Q49" s="74"/>
      <c r="R49" s="74"/>
      <c r="S49" s="74"/>
      <c r="T49" s="74"/>
      <c r="U49" s="74">
        <v>0</v>
      </c>
      <c r="V49" s="75" t="s">
        <v>52</v>
      </c>
      <c r="W49" s="75"/>
      <c r="X49" s="74"/>
      <c r="Y49" s="75">
        <v>0</v>
      </c>
    </row>
    <row r="50" spans="2:25" ht="13.5" customHeight="1">
      <c r="B50" s="73" t="s">
        <v>94</v>
      </c>
      <c r="E50" s="128">
        <v>0</v>
      </c>
      <c r="F50" s="74"/>
      <c r="G50" s="74"/>
      <c r="H50" s="74"/>
      <c r="I50" s="74"/>
      <c r="J50" s="74"/>
      <c r="K50" s="74"/>
      <c r="L50" s="74"/>
      <c r="M50" s="74"/>
      <c r="N50" s="74"/>
      <c r="O50" s="74"/>
      <c r="P50" s="74"/>
      <c r="Q50" s="74"/>
      <c r="R50" s="74"/>
      <c r="S50" s="74"/>
      <c r="T50" s="74"/>
      <c r="U50" s="74">
        <v>0</v>
      </c>
      <c r="V50" s="75" t="s">
        <v>52</v>
      </c>
      <c r="W50" s="75"/>
      <c r="X50" s="74"/>
      <c r="Y50" s="75">
        <v>0</v>
      </c>
    </row>
    <row r="51" spans="2:25" ht="13.5" customHeight="1">
      <c r="B51" s="165">
        <v>1110</v>
      </c>
      <c r="C51" s="73" t="s">
        <v>95</v>
      </c>
      <c r="E51" s="128">
        <v>514602</v>
      </c>
      <c r="F51" s="74"/>
      <c r="G51" s="74"/>
      <c r="I51" s="74">
        <v>51460.2</v>
      </c>
      <c r="J51" s="74">
        <v>51460.2</v>
      </c>
      <c r="K51" s="74">
        <v>51460.2</v>
      </c>
      <c r="L51" s="74">
        <v>51460.2</v>
      </c>
      <c r="M51" s="74">
        <v>51460.2</v>
      </c>
      <c r="N51" s="74">
        <v>51460.2</v>
      </c>
      <c r="O51" s="74">
        <v>51460.2</v>
      </c>
      <c r="P51" s="74">
        <v>51460.2</v>
      </c>
      <c r="Q51" s="74">
        <v>51460.2</v>
      </c>
      <c r="R51" s="74">
        <v>51460.2</v>
      </c>
      <c r="S51" s="74"/>
      <c r="T51" s="74"/>
      <c r="U51" s="74">
        <v>514602</v>
      </c>
      <c r="V51" s="75">
        <v>5.820766091346741E-11</v>
      </c>
      <c r="W51" s="75"/>
      <c r="X51" s="74"/>
      <c r="Y51" s="75">
        <v>514602</v>
      </c>
    </row>
    <row r="52" spans="2:25" ht="13.5" customHeight="1">
      <c r="B52" s="165">
        <v>1170</v>
      </c>
      <c r="C52" s="73" t="s">
        <v>96</v>
      </c>
      <c r="E52" s="128">
        <v>13500</v>
      </c>
      <c r="F52" s="74"/>
      <c r="G52" s="74"/>
      <c r="H52" s="74"/>
      <c r="I52" s="74">
        <v>1350</v>
      </c>
      <c r="J52" s="74">
        <v>1350</v>
      </c>
      <c r="K52" s="74">
        <v>1350</v>
      </c>
      <c r="L52" s="74">
        <v>1350</v>
      </c>
      <c r="M52" s="74">
        <v>1350</v>
      </c>
      <c r="N52" s="74">
        <v>1350</v>
      </c>
      <c r="O52" s="74">
        <v>1350</v>
      </c>
      <c r="P52" s="74">
        <v>1350</v>
      </c>
      <c r="Q52" s="74">
        <v>1350</v>
      </c>
      <c r="R52" s="74">
        <v>1350</v>
      </c>
      <c r="S52" s="74"/>
      <c r="T52" s="74"/>
      <c r="U52" s="74">
        <v>13500</v>
      </c>
      <c r="V52" s="75" t="s">
        <v>52</v>
      </c>
      <c r="W52" s="75"/>
      <c r="X52" s="74"/>
      <c r="Y52" s="75">
        <v>13500</v>
      </c>
    </row>
    <row r="53" spans="2:25" ht="13.5" customHeight="1">
      <c r="B53" s="165">
        <v>1175</v>
      </c>
      <c r="C53" s="73" t="s">
        <v>97</v>
      </c>
      <c r="E53" s="128">
        <v>5000</v>
      </c>
      <c r="F53" s="74"/>
      <c r="G53" s="74"/>
      <c r="H53" s="74"/>
      <c r="I53" s="74">
        <v>500</v>
      </c>
      <c r="J53" s="74">
        <v>500</v>
      </c>
      <c r="K53" s="74">
        <v>500</v>
      </c>
      <c r="L53" s="74">
        <v>500</v>
      </c>
      <c r="M53" s="74">
        <v>500</v>
      </c>
      <c r="N53" s="74">
        <v>500</v>
      </c>
      <c r="O53" s="74">
        <v>500</v>
      </c>
      <c r="P53" s="74">
        <v>500</v>
      </c>
      <c r="Q53" s="74">
        <v>500</v>
      </c>
      <c r="R53" s="74">
        <v>500</v>
      </c>
      <c r="S53" s="74"/>
      <c r="T53" s="74"/>
      <c r="U53" s="74">
        <v>5000</v>
      </c>
      <c r="V53" s="75" t="s">
        <v>52</v>
      </c>
      <c r="W53" s="75"/>
      <c r="X53" s="74"/>
      <c r="Y53" s="75">
        <v>5000</v>
      </c>
    </row>
    <row r="54" spans="2:25" ht="13.5" customHeight="1">
      <c r="B54" s="165">
        <v>1200</v>
      </c>
      <c r="C54" s="73" t="s">
        <v>98</v>
      </c>
      <c r="E54" s="128">
        <v>0</v>
      </c>
      <c r="F54" s="74"/>
      <c r="G54" s="74"/>
      <c r="H54" s="74"/>
      <c r="I54" s="74">
        <v>0</v>
      </c>
      <c r="J54" s="74">
        <v>0</v>
      </c>
      <c r="K54" s="74">
        <v>0</v>
      </c>
      <c r="L54" s="74">
        <v>0</v>
      </c>
      <c r="M54" s="74">
        <v>0</v>
      </c>
      <c r="N54" s="74">
        <v>0</v>
      </c>
      <c r="O54" s="74">
        <v>0</v>
      </c>
      <c r="P54" s="74">
        <v>0</v>
      </c>
      <c r="Q54" s="74">
        <v>0</v>
      </c>
      <c r="R54" s="74">
        <v>0</v>
      </c>
      <c r="S54" s="74"/>
      <c r="T54" s="74"/>
      <c r="U54" s="74">
        <v>0</v>
      </c>
      <c r="V54" s="75" t="s">
        <v>52</v>
      </c>
      <c r="W54" s="75"/>
      <c r="X54" s="74"/>
      <c r="Y54" s="75">
        <v>0</v>
      </c>
    </row>
    <row r="55" spans="2:25" ht="13.5" customHeight="1">
      <c r="B55" s="165">
        <v>1300</v>
      </c>
      <c r="C55" s="73" t="s">
        <v>99</v>
      </c>
      <c r="E55" s="128">
        <v>220850</v>
      </c>
      <c r="F55" s="74"/>
      <c r="G55" s="77">
        <v>18404.166666666668</v>
      </c>
      <c r="H55" s="74">
        <v>18404.166666666668</v>
      </c>
      <c r="I55" s="74">
        <v>18404.166666666668</v>
      </c>
      <c r="J55" s="74">
        <v>18404.166666666668</v>
      </c>
      <c r="K55" s="74">
        <v>18404.166666666668</v>
      </c>
      <c r="L55" s="74">
        <v>18404.166666666668</v>
      </c>
      <c r="M55" s="74">
        <v>18404.166666666668</v>
      </c>
      <c r="N55" s="74">
        <v>18404.166666666668</v>
      </c>
      <c r="O55" s="74">
        <v>18404.166666666668</v>
      </c>
      <c r="P55" s="74">
        <v>18404.166666666668</v>
      </c>
      <c r="Q55" s="74">
        <v>18404.166666666668</v>
      </c>
      <c r="R55" s="74">
        <v>18404.166666666668</v>
      </c>
      <c r="S55" s="74"/>
      <c r="T55" s="74"/>
      <c r="U55" s="74">
        <v>220850</v>
      </c>
      <c r="V55" s="75">
        <v>-2.9103830456733704E-11</v>
      </c>
      <c r="W55" s="75"/>
      <c r="X55" s="74"/>
      <c r="Y55" s="75">
        <v>220850</v>
      </c>
    </row>
    <row r="56" spans="2:25" ht="13.5" customHeight="1">
      <c r="B56" s="165">
        <v>1900</v>
      </c>
      <c r="C56" s="73" t="s">
        <v>100</v>
      </c>
      <c r="E56" s="132">
        <v>0</v>
      </c>
      <c r="F56" s="74"/>
      <c r="G56" s="79"/>
      <c r="H56" s="79"/>
      <c r="I56" s="79">
        <v>0</v>
      </c>
      <c r="J56" s="79">
        <v>0</v>
      </c>
      <c r="K56" s="79">
        <v>0</v>
      </c>
      <c r="L56" s="79">
        <v>0</v>
      </c>
      <c r="M56" s="79">
        <v>0</v>
      </c>
      <c r="N56" s="79">
        <v>0</v>
      </c>
      <c r="O56" s="79">
        <v>0</v>
      </c>
      <c r="P56" s="79">
        <v>0</v>
      </c>
      <c r="Q56" s="79">
        <v>0</v>
      </c>
      <c r="R56" s="79">
        <v>0</v>
      </c>
      <c r="S56" s="79"/>
      <c r="T56" s="74"/>
      <c r="U56" s="79">
        <v>0</v>
      </c>
      <c r="V56" s="75" t="s">
        <v>52</v>
      </c>
      <c r="W56" s="75"/>
      <c r="X56" s="74"/>
      <c r="Y56" s="75">
        <v>0</v>
      </c>
    </row>
    <row r="57" spans="2:25" ht="13.5" customHeight="1">
      <c r="B57" s="73" t="s">
        <v>101</v>
      </c>
      <c r="E57" s="133">
        <v>753952</v>
      </c>
      <c r="F57" s="74"/>
      <c r="G57" s="80">
        <v>18404.166666666668</v>
      </c>
      <c r="H57" s="80">
        <v>18404.166666666668</v>
      </c>
      <c r="I57" s="80">
        <v>71714.36666666667</v>
      </c>
      <c r="J57" s="80">
        <v>71714.36666666667</v>
      </c>
      <c r="K57" s="80">
        <v>71714.36666666667</v>
      </c>
      <c r="L57" s="80">
        <v>71714.36666666667</v>
      </c>
      <c r="M57" s="80">
        <v>71714.36666666667</v>
      </c>
      <c r="N57" s="80">
        <v>71714.36666666667</v>
      </c>
      <c r="O57" s="80">
        <v>71714.36666666667</v>
      </c>
      <c r="P57" s="80">
        <v>71714.36666666667</v>
      </c>
      <c r="Q57" s="80">
        <v>71714.36666666667</v>
      </c>
      <c r="R57" s="80">
        <v>71714.36666666667</v>
      </c>
      <c r="S57" s="80">
        <v>0</v>
      </c>
      <c r="T57" s="80"/>
      <c r="U57" s="80">
        <v>753952</v>
      </c>
      <c r="V57" s="75">
        <v>2.3283064365386963E-10</v>
      </c>
      <c r="W57" s="75"/>
      <c r="X57" s="74"/>
      <c r="Y57" s="75">
        <v>753952</v>
      </c>
    </row>
    <row r="58" spans="2:25" ht="13.5" customHeight="1">
      <c r="B58" s="73" t="s">
        <v>102</v>
      </c>
      <c r="E58" s="128">
        <v>0</v>
      </c>
      <c r="F58" s="74"/>
      <c r="G58" s="74"/>
      <c r="H58" s="74"/>
      <c r="I58" s="74"/>
      <c r="J58" s="74"/>
      <c r="K58" s="74"/>
      <c r="L58" s="74"/>
      <c r="M58" s="74"/>
      <c r="N58" s="74"/>
      <c r="O58" s="74"/>
      <c r="P58" s="74"/>
      <c r="Q58" s="74"/>
      <c r="R58" s="74"/>
      <c r="S58" s="74"/>
      <c r="T58" s="74"/>
      <c r="U58" s="74"/>
      <c r="V58" s="75" t="s">
        <v>52</v>
      </c>
      <c r="W58" s="75"/>
      <c r="X58" s="74"/>
      <c r="Y58" s="75">
        <v>0</v>
      </c>
    </row>
    <row r="59" spans="2:25" ht="13.5" customHeight="1">
      <c r="B59" s="165">
        <v>2100</v>
      </c>
      <c r="C59" s="73" t="s">
        <v>103</v>
      </c>
      <c r="E59" s="128">
        <v>139986</v>
      </c>
      <c r="F59" s="74"/>
      <c r="G59" s="74"/>
      <c r="H59" s="74"/>
      <c r="I59" s="74">
        <v>14398.56</v>
      </c>
      <c r="J59" s="74">
        <v>15198.48</v>
      </c>
      <c r="K59" s="74">
        <v>14398.56</v>
      </c>
      <c r="L59" s="74">
        <v>11998.8</v>
      </c>
      <c r="M59" s="74">
        <v>11998.8</v>
      </c>
      <c r="N59" s="74">
        <v>14398.56</v>
      </c>
      <c r="O59" s="74">
        <v>14398.56</v>
      </c>
      <c r="P59" s="74">
        <v>14398.56</v>
      </c>
      <c r="Q59" s="74">
        <v>14398.56</v>
      </c>
      <c r="R59" s="74">
        <v>14398.56</v>
      </c>
      <c r="S59" s="74"/>
      <c r="T59" s="74"/>
      <c r="U59" s="74">
        <v>139986</v>
      </c>
      <c r="V59" s="75" t="s">
        <v>52</v>
      </c>
      <c r="W59" s="75"/>
      <c r="X59" s="74"/>
      <c r="Y59" s="75">
        <v>139986</v>
      </c>
    </row>
    <row r="60" spans="2:25" ht="13.5" customHeight="1">
      <c r="B60" s="165">
        <v>2200</v>
      </c>
      <c r="C60" s="73" t="s">
        <v>345</v>
      </c>
      <c r="E60" s="128">
        <v>35350</v>
      </c>
      <c r="F60" s="74"/>
      <c r="G60" s="74"/>
      <c r="H60" s="74"/>
      <c r="I60" s="74">
        <v>3636</v>
      </c>
      <c r="J60" s="74">
        <v>3838</v>
      </c>
      <c r="K60" s="74">
        <v>3636</v>
      </c>
      <c r="L60" s="74">
        <v>3030</v>
      </c>
      <c r="M60" s="74">
        <v>3030</v>
      </c>
      <c r="N60" s="74">
        <v>3636</v>
      </c>
      <c r="O60" s="74">
        <v>3636</v>
      </c>
      <c r="P60" s="74">
        <v>3636</v>
      </c>
      <c r="Q60" s="74">
        <v>3636</v>
      </c>
      <c r="R60" s="74">
        <v>3636</v>
      </c>
      <c r="S60" s="74"/>
      <c r="T60" s="74"/>
      <c r="U60" s="74">
        <v>35350</v>
      </c>
      <c r="V60" s="75" t="s">
        <v>52</v>
      </c>
      <c r="W60" s="75"/>
      <c r="X60" s="74"/>
      <c r="Y60" s="75">
        <v>35350</v>
      </c>
    </row>
    <row r="61" spans="2:25" ht="13.5" customHeight="1">
      <c r="B61" s="165">
        <v>2300</v>
      </c>
      <c r="C61" s="73" t="s">
        <v>104</v>
      </c>
      <c r="E61" s="128">
        <v>0</v>
      </c>
      <c r="F61" s="74"/>
      <c r="G61" s="74">
        <v>0</v>
      </c>
      <c r="H61" s="74">
        <v>0</v>
      </c>
      <c r="I61" s="74">
        <v>0</v>
      </c>
      <c r="J61" s="74">
        <v>0</v>
      </c>
      <c r="K61" s="74">
        <v>0</v>
      </c>
      <c r="L61" s="74">
        <v>0</v>
      </c>
      <c r="M61" s="74">
        <v>0</v>
      </c>
      <c r="N61" s="74">
        <v>0</v>
      </c>
      <c r="O61" s="74">
        <v>0</v>
      </c>
      <c r="P61" s="74">
        <v>0</v>
      </c>
      <c r="Q61" s="74">
        <v>0</v>
      </c>
      <c r="R61" s="74">
        <v>0</v>
      </c>
      <c r="S61" s="74"/>
      <c r="T61" s="74"/>
      <c r="U61" s="74">
        <v>0</v>
      </c>
      <c r="V61" s="75" t="s">
        <v>52</v>
      </c>
      <c r="W61" s="75"/>
      <c r="X61" s="74"/>
      <c r="Y61" s="75">
        <v>0</v>
      </c>
    </row>
    <row r="62" spans="2:25" ht="13.5" customHeight="1">
      <c r="B62" s="165">
        <v>2400</v>
      </c>
      <c r="C62" s="73" t="s">
        <v>105</v>
      </c>
      <c r="E62" s="128">
        <v>35350</v>
      </c>
      <c r="F62" s="74"/>
      <c r="G62" s="74">
        <v>2945.8333333333335</v>
      </c>
      <c r="H62" s="74">
        <v>2945.8333333333335</v>
      </c>
      <c r="I62" s="74">
        <v>2945.8333333333335</v>
      </c>
      <c r="J62" s="74">
        <v>2945.8333333333335</v>
      </c>
      <c r="K62" s="74">
        <v>2945.8333333333335</v>
      </c>
      <c r="L62" s="74">
        <v>2945.8333333333335</v>
      </c>
      <c r="M62" s="74">
        <v>2945.8333333333335</v>
      </c>
      <c r="N62" s="74">
        <v>2945.8333333333335</v>
      </c>
      <c r="O62" s="74">
        <v>2945.8333333333335</v>
      </c>
      <c r="P62" s="74">
        <v>2945.8333333333335</v>
      </c>
      <c r="Q62" s="74">
        <v>2945.8333333333335</v>
      </c>
      <c r="R62" s="74">
        <v>2945.8333333333335</v>
      </c>
      <c r="S62" s="74"/>
      <c r="T62" s="74"/>
      <c r="U62" s="74">
        <v>35350</v>
      </c>
      <c r="V62" s="75">
        <v>-7.275957614183426E-12</v>
      </c>
      <c r="W62" s="75"/>
      <c r="X62" s="74"/>
      <c r="Y62" s="75">
        <v>35350</v>
      </c>
    </row>
    <row r="63" spans="2:25" ht="13.5" customHeight="1">
      <c r="B63" s="165">
        <v>2900</v>
      </c>
      <c r="C63" s="73" t="s">
        <v>346</v>
      </c>
      <c r="E63" s="132">
        <v>48212</v>
      </c>
      <c r="F63" s="74"/>
      <c r="G63" s="79"/>
      <c r="H63" s="79"/>
      <c r="I63" s="79">
        <v>4958.948571428571</v>
      </c>
      <c r="J63" s="79">
        <v>5234.4457142857145</v>
      </c>
      <c r="K63" s="79">
        <v>4958.948571428571</v>
      </c>
      <c r="L63" s="79">
        <v>4132.457142857143</v>
      </c>
      <c r="M63" s="79">
        <v>4132.457142857143</v>
      </c>
      <c r="N63" s="79">
        <v>4958.948571428571</v>
      </c>
      <c r="O63" s="79">
        <v>4958.948571428571</v>
      </c>
      <c r="P63" s="79">
        <v>4958.948571428571</v>
      </c>
      <c r="Q63" s="79">
        <v>4958.948571428571</v>
      </c>
      <c r="R63" s="79">
        <v>4958.948571428571</v>
      </c>
      <c r="S63" s="79"/>
      <c r="T63" s="74"/>
      <c r="U63" s="79">
        <v>48212</v>
      </c>
      <c r="V63" s="75">
        <v>-7.275957614183426E-12</v>
      </c>
      <c r="W63" s="75"/>
      <c r="X63" s="74"/>
      <c r="Y63" s="75">
        <v>48212</v>
      </c>
    </row>
    <row r="64" spans="2:25" ht="13.5" customHeight="1">
      <c r="B64" s="73" t="s">
        <v>106</v>
      </c>
      <c r="E64" s="133">
        <v>258898</v>
      </c>
      <c r="F64" s="74"/>
      <c r="G64" s="80">
        <v>2945.8333333333335</v>
      </c>
      <c r="H64" s="80">
        <v>2945.8333333333335</v>
      </c>
      <c r="I64" s="80">
        <v>25939.341904761903</v>
      </c>
      <c r="J64" s="80">
        <v>27216.759047619045</v>
      </c>
      <c r="K64" s="80">
        <v>25939.341904761903</v>
      </c>
      <c r="L64" s="80">
        <v>22107.090476190475</v>
      </c>
      <c r="M64" s="80">
        <v>22107.090476190475</v>
      </c>
      <c r="N64" s="80">
        <v>25939.341904761903</v>
      </c>
      <c r="O64" s="80">
        <v>25939.341904761903</v>
      </c>
      <c r="P64" s="80">
        <v>25939.341904761903</v>
      </c>
      <c r="Q64" s="80">
        <v>25939.341904761903</v>
      </c>
      <c r="R64" s="80">
        <v>25939.341904761903</v>
      </c>
      <c r="S64" s="80">
        <v>0</v>
      </c>
      <c r="T64" s="74"/>
      <c r="U64" s="80">
        <v>258898</v>
      </c>
      <c r="V64" s="75" t="s">
        <v>52</v>
      </c>
      <c r="W64" s="75"/>
      <c r="X64" s="74"/>
      <c r="Y64" s="75">
        <v>258898</v>
      </c>
    </row>
    <row r="65" spans="2:25" ht="13.5" customHeight="1">
      <c r="B65" s="73" t="s">
        <v>107</v>
      </c>
      <c r="E65" s="128">
        <v>0</v>
      </c>
      <c r="F65" s="74"/>
      <c r="G65" s="74"/>
      <c r="H65" s="74"/>
      <c r="I65" s="74"/>
      <c r="J65" s="74"/>
      <c r="K65" s="74"/>
      <c r="L65" s="74"/>
      <c r="M65" s="74"/>
      <c r="N65" s="74"/>
      <c r="O65" s="74"/>
      <c r="P65" s="74"/>
      <c r="Q65" s="74"/>
      <c r="R65" s="74"/>
      <c r="S65" s="74"/>
      <c r="T65" s="74"/>
      <c r="U65" s="74"/>
      <c r="V65" s="75" t="s">
        <v>52</v>
      </c>
      <c r="W65" s="75"/>
      <c r="X65" s="74"/>
      <c r="Y65" s="75">
        <v>0</v>
      </c>
    </row>
    <row r="66" spans="2:25" ht="13.5" customHeight="1">
      <c r="B66" s="165">
        <v>3111</v>
      </c>
      <c r="C66" s="73" t="s">
        <v>108</v>
      </c>
      <c r="E66" s="128">
        <v>62201.04</v>
      </c>
      <c r="F66" s="74"/>
      <c r="G66" s="74">
        <v>1518.3437500000002</v>
      </c>
      <c r="H66" s="74">
        <v>1518.3437500000002</v>
      </c>
      <c r="I66" s="74">
        <v>5916.43525</v>
      </c>
      <c r="J66" s="74">
        <v>5916.43525</v>
      </c>
      <c r="K66" s="74">
        <v>5916.43525</v>
      </c>
      <c r="L66" s="74">
        <v>5916.43525</v>
      </c>
      <c r="M66" s="74">
        <v>5916.43525</v>
      </c>
      <c r="N66" s="74">
        <v>5916.43525</v>
      </c>
      <c r="O66" s="74">
        <v>5916.43525</v>
      </c>
      <c r="P66" s="74">
        <v>5916.43525</v>
      </c>
      <c r="Q66" s="74">
        <v>5916.43525</v>
      </c>
      <c r="R66" s="74">
        <v>5916.43525</v>
      </c>
      <c r="S66" s="74">
        <v>0</v>
      </c>
      <c r="T66" s="74"/>
      <c r="U66" s="74">
        <v>62201.04</v>
      </c>
      <c r="V66" s="75">
        <v>1.4551915228366852E-11</v>
      </c>
      <c r="W66" s="75"/>
      <c r="X66" s="74"/>
      <c r="Y66" s="75">
        <v>62201.04</v>
      </c>
    </row>
    <row r="67" spans="2:25" ht="13.5" customHeight="1">
      <c r="B67" s="165">
        <v>3212</v>
      </c>
      <c r="C67" s="73" t="s">
        <v>109</v>
      </c>
      <c r="E67" s="128">
        <v>0</v>
      </c>
      <c r="F67" s="74"/>
      <c r="G67" s="74">
        <v>0</v>
      </c>
      <c r="H67" s="74">
        <v>0</v>
      </c>
      <c r="I67" s="74">
        <v>0</v>
      </c>
      <c r="J67" s="74">
        <v>0</v>
      </c>
      <c r="K67" s="74">
        <v>0</v>
      </c>
      <c r="L67" s="74">
        <v>0</v>
      </c>
      <c r="M67" s="74">
        <v>0</v>
      </c>
      <c r="N67" s="74">
        <v>0</v>
      </c>
      <c r="O67" s="74">
        <v>0</v>
      </c>
      <c r="P67" s="74">
        <v>0</v>
      </c>
      <c r="Q67" s="74">
        <v>0</v>
      </c>
      <c r="R67" s="74">
        <v>0</v>
      </c>
      <c r="S67" s="74">
        <v>0</v>
      </c>
      <c r="T67" s="74"/>
      <c r="U67" s="74">
        <v>0</v>
      </c>
      <c r="V67" s="75" t="s">
        <v>52</v>
      </c>
      <c r="W67" s="75"/>
      <c r="X67" s="74"/>
      <c r="Y67" s="75">
        <v>0</v>
      </c>
    </row>
    <row r="68" spans="2:25" ht="13.5" customHeight="1">
      <c r="B68" s="165">
        <v>3311</v>
      </c>
      <c r="C68" s="73" t="s">
        <v>110</v>
      </c>
      <c r="E68" s="128">
        <v>16051.676</v>
      </c>
      <c r="F68" s="74"/>
      <c r="G68" s="74">
        <v>182.64166666666668</v>
      </c>
      <c r="H68" s="74">
        <v>182.64166666666668</v>
      </c>
      <c r="I68" s="74">
        <v>1608.239198095238</v>
      </c>
      <c r="J68" s="74">
        <v>1687.4390609523807</v>
      </c>
      <c r="K68" s="74">
        <v>1608.239198095238</v>
      </c>
      <c r="L68" s="74">
        <v>1370.6396095238094</v>
      </c>
      <c r="M68" s="74">
        <v>1370.6396095238094</v>
      </c>
      <c r="N68" s="74">
        <v>1608.239198095238</v>
      </c>
      <c r="O68" s="74">
        <v>1608.239198095238</v>
      </c>
      <c r="P68" s="74">
        <v>1608.239198095238</v>
      </c>
      <c r="Q68" s="74">
        <v>1608.239198095238</v>
      </c>
      <c r="R68" s="74">
        <v>1608.239198095238</v>
      </c>
      <c r="S68" s="74">
        <v>0</v>
      </c>
      <c r="T68" s="74"/>
      <c r="U68" s="74">
        <v>16051.676</v>
      </c>
      <c r="V68" s="75" t="s">
        <v>52</v>
      </c>
      <c r="W68" s="75"/>
      <c r="X68" s="74"/>
      <c r="Y68" s="75">
        <v>16051.676</v>
      </c>
    </row>
    <row r="69" spans="2:25" ht="13.5" customHeight="1">
      <c r="B69" s="165">
        <v>3331</v>
      </c>
      <c r="C69" s="73" t="s">
        <v>111</v>
      </c>
      <c r="E69" s="128">
        <v>14686.325</v>
      </c>
      <c r="F69" s="74"/>
      <c r="G69" s="74">
        <v>309.575</v>
      </c>
      <c r="H69" s="74">
        <v>309.575</v>
      </c>
      <c r="I69" s="74">
        <v>1415.9787742857145</v>
      </c>
      <c r="J69" s="74">
        <v>1434.501322857143</v>
      </c>
      <c r="K69" s="74">
        <v>1415.9787742857145</v>
      </c>
      <c r="L69" s="74">
        <v>1360.4111285714284</v>
      </c>
      <c r="M69" s="74">
        <v>1360.4111285714284</v>
      </c>
      <c r="N69" s="74">
        <v>1415.9787742857145</v>
      </c>
      <c r="O69" s="74">
        <v>1415.9787742857145</v>
      </c>
      <c r="P69" s="74">
        <v>1415.9787742857145</v>
      </c>
      <c r="Q69" s="74">
        <v>1415.9787742857145</v>
      </c>
      <c r="R69" s="74">
        <v>1415.9787742857145</v>
      </c>
      <c r="S69" s="74">
        <v>0</v>
      </c>
      <c r="T69" s="74"/>
      <c r="U69" s="74">
        <v>14686.325000000004</v>
      </c>
      <c r="V69" s="75">
        <v>3.637978807091713E-12</v>
      </c>
      <c r="W69" s="75"/>
      <c r="X69" s="74"/>
      <c r="Y69" s="75">
        <v>14686.325000000004</v>
      </c>
    </row>
    <row r="70" spans="2:25" ht="13.5" customHeight="1">
      <c r="B70" s="165">
        <v>3401</v>
      </c>
      <c r="C70" s="73" t="s">
        <v>112</v>
      </c>
      <c r="E70" s="128">
        <v>67273.92</v>
      </c>
      <c r="F70" s="74"/>
      <c r="G70" s="74">
        <v>5606.16</v>
      </c>
      <c r="H70" s="74">
        <v>5606.16</v>
      </c>
      <c r="I70" s="74">
        <v>5606.16</v>
      </c>
      <c r="J70" s="74">
        <v>5606.16</v>
      </c>
      <c r="K70" s="74">
        <v>5606.16</v>
      </c>
      <c r="L70" s="74">
        <v>5606.16</v>
      </c>
      <c r="M70" s="74">
        <v>5606.16</v>
      </c>
      <c r="N70" s="74">
        <v>5606.16</v>
      </c>
      <c r="O70" s="74">
        <v>5606.16</v>
      </c>
      <c r="P70" s="74">
        <v>5606.16</v>
      </c>
      <c r="Q70" s="74">
        <v>5606.16</v>
      </c>
      <c r="R70" s="74">
        <v>5606.16</v>
      </c>
      <c r="S70" s="74"/>
      <c r="T70" s="74"/>
      <c r="U70" s="74">
        <v>67273.92</v>
      </c>
      <c r="V70" s="75">
        <v>1.4551915228366852E-11</v>
      </c>
      <c r="W70" s="75"/>
      <c r="X70" s="74"/>
      <c r="Y70" s="75">
        <v>67273.92</v>
      </c>
    </row>
    <row r="71" spans="2:25" ht="13.5" customHeight="1">
      <c r="B71" s="165">
        <v>3501</v>
      </c>
      <c r="C71" s="73" t="s">
        <v>113</v>
      </c>
      <c r="E71" s="128">
        <v>16306.885</v>
      </c>
      <c r="F71" s="74"/>
      <c r="G71" s="74">
        <v>343.735</v>
      </c>
      <c r="H71" s="74">
        <v>343.735</v>
      </c>
      <c r="I71" s="74">
        <v>1572.2247080000002</v>
      </c>
      <c r="J71" s="74">
        <v>1592.7911239999999</v>
      </c>
      <c r="K71" s="74">
        <v>1572.2247080000002</v>
      </c>
      <c r="L71" s="74">
        <v>1510.5254599999998</v>
      </c>
      <c r="M71" s="74">
        <v>1510.5254599999998</v>
      </c>
      <c r="N71" s="74">
        <v>1572.2247080000002</v>
      </c>
      <c r="O71" s="74">
        <v>1572.2247080000002</v>
      </c>
      <c r="P71" s="74">
        <v>1572.2247080000002</v>
      </c>
      <c r="Q71" s="74">
        <v>1572.2247080000002</v>
      </c>
      <c r="R71" s="74">
        <v>1572.2247080000002</v>
      </c>
      <c r="S71" s="74">
        <v>0</v>
      </c>
      <c r="T71" s="74"/>
      <c r="U71" s="74">
        <v>16306.884999999998</v>
      </c>
      <c r="V71" s="75">
        <v>-1.8189894035458565E-12</v>
      </c>
      <c r="W71" s="75"/>
      <c r="X71" s="74"/>
      <c r="Y71" s="75">
        <v>16306.884999999998</v>
      </c>
    </row>
    <row r="72" spans="2:25" ht="13.5" customHeight="1">
      <c r="B72" s="165">
        <v>3601</v>
      </c>
      <c r="C72" s="73" t="s">
        <v>114</v>
      </c>
      <c r="E72" s="128">
        <v>25030.86229302427</v>
      </c>
      <c r="F72" s="74"/>
      <c r="G72" s="74">
        <v>6257.715573256068</v>
      </c>
      <c r="H72" s="74">
        <v>2085.905191085356</v>
      </c>
      <c r="I72" s="74">
        <v>2085.905191085356</v>
      </c>
      <c r="J72" s="74">
        <v>2085.905191085356</v>
      </c>
      <c r="K72" s="74">
        <v>2085.905191085356</v>
      </c>
      <c r="L72" s="74">
        <v>2085.905191085356</v>
      </c>
      <c r="M72" s="74">
        <v>2085.905191085356</v>
      </c>
      <c r="N72" s="74">
        <v>2085.905191085356</v>
      </c>
      <c r="O72" s="74">
        <v>2085.905191085356</v>
      </c>
      <c r="P72" s="74">
        <v>2085.905191085356</v>
      </c>
      <c r="Q72" s="74"/>
      <c r="R72" s="74"/>
      <c r="S72" s="74"/>
      <c r="T72" s="74"/>
      <c r="U72" s="74">
        <v>25030.86229302427</v>
      </c>
      <c r="V72" s="75" t="s">
        <v>52</v>
      </c>
      <c r="W72" s="75"/>
      <c r="X72" s="74"/>
      <c r="Y72" s="75">
        <v>25030.86229302427</v>
      </c>
    </row>
    <row r="73" spans="2:25" ht="13.5" customHeight="1">
      <c r="B73" s="165">
        <v>3901</v>
      </c>
      <c r="C73" s="73" t="s">
        <v>115</v>
      </c>
      <c r="E73" s="128">
        <v>0</v>
      </c>
      <c r="F73" s="74"/>
      <c r="G73" s="74">
        <v>0</v>
      </c>
      <c r="H73" s="74">
        <v>0</v>
      </c>
      <c r="I73" s="74">
        <v>0</v>
      </c>
      <c r="J73" s="74">
        <v>0</v>
      </c>
      <c r="K73" s="74">
        <v>0</v>
      </c>
      <c r="L73" s="74">
        <v>0</v>
      </c>
      <c r="M73" s="74">
        <v>0</v>
      </c>
      <c r="N73" s="74">
        <v>0</v>
      </c>
      <c r="O73" s="74">
        <v>0</v>
      </c>
      <c r="P73" s="74">
        <v>0</v>
      </c>
      <c r="Q73" s="74">
        <v>0</v>
      </c>
      <c r="R73" s="74">
        <v>0</v>
      </c>
      <c r="S73" s="74"/>
      <c r="T73" s="74"/>
      <c r="U73" s="74">
        <v>0</v>
      </c>
      <c r="V73" s="75" t="s">
        <v>52</v>
      </c>
      <c r="W73" s="75"/>
      <c r="X73" s="74"/>
      <c r="Y73" s="75">
        <v>0</v>
      </c>
    </row>
    <row r="74" spans="2:25" ht="13.5" customHeight="1">
      <c r="B74" s="165">
        <v>3902</v>
      </c>
      <c r="C74" s="73" t="s">
        <v>116</v>
      </c>
      <c r="E74" s="132">
        <v>0</v>
      </c>
      <c r="F74" s="74"/>
      <c r="G74" s="79">
        <v>0</v>
      </c>
      <c r="H74" s="79">
        <v>0</v>
      </c>
      <c r="I74" s="79">
        <v>0</v>
      </c>
      <c r="J74" s="79">
        <v>0</v>
      </c>
      <c r="K74" s="79">
        <v>0</v>
      </c>
      <c r="L74" s="79">
        <v>0</v>
      </c>
      <c r="M74" s="79">
        <v>0</v>
      </c>
      <c r="N74" s="79">
        <v>0</v>
      </c>
      <c r="O74" s="79">
        <v>0</v>
      </c>
      <c r="P74" s="79">
        <v>0</v>
      </c>
      <c r="Q74" s="79">
        <v>0</v>
      </c>
      <c r="R74" s="79">
        <v>0</v>
      </c>
      <c r="S74" s="79"/>
      <c r="T74" s="74"/>
      <c r="U74" s="79">
        <v>0</v>
      </c>
      <c r="V74" s="75" t="s">
        <v>52</v>
      </c>
      <c r="W74" s="75"/>
      <c r="X74" s="74"/>
      <c r="Y74" s="75">
        <v>0</v>
      </c>
    </row>
    <row r="75" spans="2:25" ht="13.5" customHeight="1">
      <c r="B75" s="73" t="s">
        <v>117</v>
      </c>
      <c r="E75" s="133">
        <v>201550.70829302428</v>
      </c>
      <c r="F75" s="74"/>
      <c r="G75" s="80">
        <v>14218.170989922735</v>
      </c>
      <c r="H75" s="80">
        <v>10046.360607752023</v>
      </c>
      <c r="I75" s="80">
        <v>18204.94312146631</v>
      </c>
      <c r="J75" s="80">
        <v>18323.231948894878</v>
      </c>
      <c r="K75" s="80">
        <v>18204.94312146631</v>
      </c>
      <c r="L75" s="80">
        <v>17850.076639180596</v>
      </c>
      <c r="M75" s="80">
        <v>17850.076639180596</v>
      </c>
      <c r="N75" s="80">
        <v>18204.94312146631</v>
      </c>
      <c r="O75" s="80">
        <v>18204.94312146631</v>
      </c>
      <c r="P75" s="80">
        <v>18204.94312146631</v>
      </c>
      <c r="Q75" s="80">
        <v>16119.037930380953</v>
      </c>
      <c r="R75" s="80">
        <v>16119.037930380953</v>
      </c>
      <c r="S75" s="80">
        <v>0</v>
      </c>
      <c r="T75" s="74"/>
      <c r="U75" s="80">
        <v>201550.70829302433</v>
      </c>
      <c r="V75" s="75">
        <v>5.820766091346741E-11</v>
      </c>
      <c r="W75" s="75"/>
      <c r="X75" s="74"/>
      <c r="Y75" s="75">
        <v>201550.70829302433</v>
      </c>
    </row>
    <row r="76" spans="2:25" ht="13.5" customHeight="1">
      <c r="B76" s="73" t="s">
        <v>118</v>
      </c>
      <c r="E76" s="128">
        <v>0</v>
      </c>
      <c r="F76" s="74"/>
      <c r="G76" s="74"/>
      <c r="H76" s="74"/>
      <c r="I76" s="74"/>
      <c r="J76" s="74"/>
      <c r="K76" s="74"/>
      <c r="L76" s="74"/>
      <c r="M76" s="74"/>
      <c r="N76" s="74"/>
      <c r="O76" s="74"/>
      <c r="P76" s="74"/>
      <c r="Q76" s="74"/>
      <c r="R76" s="74"/>
      <c r="S76" s="74"/>
      <c r="T76" s="74"/>
      <c r="U76" s="74"/>
      <c r="V76" s="75" t="s">
        <v>52</v>
      </c>
      <c r="W76" s="75"/>
      <c r="X76" s="74"/>
      <c r="Y76" s="75">
        <v>0</v>
      </c>
    </row>
    <row r="77" spans="2:25" ht="13.5" customHeight="1">
      <c r="B77" s="165">
        <v>4110</v>
      </c>
      <c r="C77" s="73" t="s">
        <v>119</v>
      </c>
      <c r="E77" s="128">
        <v>27160</v>
      </c>
      <c r="F77" s="74"/>
      <c r="G77" s="74"/>
      <c r="H77" s="74">
        <v>9053.333333333334</v>
      </c>
      <c r="I77" s="74">
        <v>9053.333333333334</v>
      </c>
      <c r="J77" s="74">
        <v>9053.333333333334</v>
      </c>
      <c r="K77" s="74"/>
      <c r="L77" s="74"/>
      <c r="M77" s="74"/>
      <c r="N77" s="74"/>
      <c r="O77" s="74"/>
      <c r="P77" s="74"/>
      <c r="Q77" s="74"/>
      <c r="R77" s="74"/>
      <c r="S77" s="74"/>
      <c r="T77" s="74"/>
      <c r="U77" s="74">
        <v>27160</v>
      </c>
      <c r="V77" s="75" t="s">
        <v>52</v>
      </c>
      <c r="W77" s="75"/>
      <c r="X77" s="74"/>
      <c r="Y77" s="75">
        <v>27160</v>
      </c>
    </row>
    <row r="78" spans="2:25" ht="13.5" customHeight="1">
      <c r="B78" s="165">
        <v>4210</v>
      </c>
      <c r="C78" s="73" t="s">
        <v>120</v>
      </c>
      <c r="E78" s="128">
        <v>2700</v>
      </c>
      <c r="F78" s="74"/>
      <c r="G78" s="74"/>
      <c r="H78" s="74">
        <v>900</v>
      </c>
      <c r="I78" s="74">
        <v>900</v>
      </c>
      <c r="J78" s="74">
        <v>900</v>
      </c>
      <c r="K78" s="74"/>
      <c r="L78" s="74"/>
      <c r="M78" s="74"/>
      <c r="N78" s="74"/>
      <c r="O78" s="74"/>
      <c r="P78" s="74"/>
      <c r="Q78" s="74"/>
      <c r="R78" s="74"/>
      <c r="S78" s="74"/>
      <c r="T78" s="74"/>
      <c r="U78" s="74">
        <v>2700</v>
      </c>
      <c r="V78" s="75" t="s">
        <v>52</v>
      </c>
      <c r="W78" s="75"/>
      <c r="X78" s="74"/>
      <c r="Y78" s="75">
        <v>2700</v>
      </c>
    </row>
    <row r="79" spans="2:25" ht="13.5" customHeight="1">
      <c r="B79" s="165">
        <v>4310</v>
      </c>
      <c r="C79" s="73" t="s">
        <v>121</v>
      </c>
      <c r="E79" s="128">
        <v>14175</v>
      </c>
      <c r="F79" s="74"/>
      <c r="G79" s="74"/>
      <c r="H79" s="74"/>
      <c r="I79" s="74">
        <v>1417.5</v>
      </c>
      <c r="J79" s="74">
        <v>1417.5</v>
      </c>
      <c r="K79" s="74">
        <v>1417.5</v>
      </c>
      <c r="L79" s="74">
        <v>1417.5</v>
      </c>
      <c r="M79" s="74">
        <v>1417.5</v>
      </c>
      <c r="N79" s="74">
        <v>1417.5</v>
      </c>
      <c r="O79" s="74">
        <v>1417.5</v>
      </c>
      <c r="P79" s="74">
        <v>1417.5</v>
      </c>
      <c r="Q79" s="74">
        <v>1417.5</v>
      </c>
      <c r="R79" s="74">
        <v>1417.5</v>
      </c>
      <c r="S79" s="74"/>
      <c r="T79" s="74"/>
      <c r="U79" s="74">
        <v>14175</v>
      </c>
      <c r="V79" s="75" t="s">
        <v>52</v>
      </c>
      <c r="W79" s="75"/>
      <c r="X79" s="74"/>
      <c r="Y79" s="75">
        <v>14175</v>
      </c>
    </row>
    <row r="80" spans="2:25" ht="13.5" customHeight="1">
      <c r="B80" s="165">
        <v>4350</v>
      </c>
      <c r="C80" s="73" t="s">
        <v>122</v>
      </c>
      <c r="E80" s="128">
        <v>10643.414411764707</v>
      </c>
      <c r="F80" s="74"/>
      <c r="G80" s="74">
        <v>886.9512009803922</v>
      </c>
      <c r="H80" s="74">
        <v>886.9512009803922</v>
      </c>
      <c r="I80" s="74">
        <v>886.9512009803922</v>
      </c>
      <c r="J80" s="74">
        <v>886.9512009803922</v>
      </c>
      <c r="K80" s="74">
        <v>886.9512009803922</v>
      </c>
      <c r="L80" s="74">
        <v>886.9512009803922</v>
      </c>
      <c r="M80" s="74">
        <v>886.9512009803922</v>
      </c>
      <c r="N80" s="74">
        <v>886.9512009803922</v>
      </c>
      <c r="O80" s="74">
        <v>886.9512009803922</v>
      </c>
      <c r="P80" s="74">
        <v>886.9512009803922</v>
      </c>
      <c r="Q80" s="74">
        <v>886.9512009803922</v>
      </c>
      <c r="R80" s="74">
        <v>886.9512009803922</v>
      </c>
      <c r="S80" s="74"/>
      <c r="T80" s="74"/>
      <c r="U80" s="74">
        <v>10643.414411764708</v>
      </c>
      <c r="V80" s="75">
        <v>1.8189894035458565E-12</v>
      </c>
      <c r="W80" s="75"/>
      <c r="X80" s="74"/>
      <c r="Y80" s="75">
        <v>10643.414411764708</v>
      </c>
    </row>
    <row r="81" spans="2:25" ht="13.5" customHeight="1">
      <c r="B81" s="165">
        <v>4370</v>
      </c>
      <c r="C81" s="73" t="s">
        <v>123</v>
      </c>
      <c r="E81" s="128">
        <v>897.7870588235294</v>
      </c>
      <c r="F81" s="74"/>
      <c r="G81" s="74">
        <v>74.81558823529411</v>
      </c>
      <c r="H81" s="74">
        <v>74.81558823529411</v>
      </c>
      <c r="I81" s="74">
        <v>74.81558823529411</v>
      </c>
      <c r="J81" s="74">
        <v>74.81558823529411</v>
      </c>
      <c r="K81" s="74">
        <v>74.81558823529411</v>
      </c>
      <c r="L81" s="74">
        <v>74.81558823529411</v>
      </c>
      <c r="M81" s="74">
        <v>74.81558823529411</v>
      </c>
      <c r="N81" s="74">
        <v>74.81558823529411</v>
      </c>
      <c r="O81" s="74">
        <v>74.81558823529411</v>
      </c>
      <c r="P81" s="74">
        <v>74.81558823529411</v>
      </c>
      <c r="Q81" s="74">
        <v>74.81558823529411</v>
      </c>
      <c r="R81" s="74">
        <v>74.81558823529411</v>
      </c>
      <c r="S81" s="74"/>
      <c r="T81" s="74"/>
      <c r="U81" s="74">
        <v>897.7870588235296</v>
      </c>
      <c r="V81" s="75">
        <v>2.2737367544323206E-13</v>
      </c>
      <c r="W81" s="75"/>
      <c r="X81" s="74"/>
      <c r="Y81" s="75">
        <v>897.7870588235296</v>
      </c>
    </row>
    <row r="82" spans="2:25" ht="13.5" customHeight="1">
      <c r="B82" s="165">
        <v>4390</v>
      </c>
      <c r="C82" s="73" t="s">
        <v>124</v>
      </c>
      <c r="E82" s="128">
        <v>4000</v>
      </c>
      <c r="F82" s="74"/>
      <c r="G82" s="74">
        <v>333.3333333333333</v>
      </c>
      <c r="H82" s="74">
        <v>333.3333333333333</v>
      </c>
      <c r="I82" s="74">
        <v>333.3333333333333</v>
      </c>
      <c r="J82" s="74">
        <v>333.3333333333333</v>
      </c>
      <c r="K82" s="74">
        <v>333.3333333333333</v>
      </c>
      <c r="L82" s="74">
        <v>333.3333333333333</v>
      </c>
      <c r="M82" s="74">
        <v>333.3333333333333</v>
      </c>
      <c r="N82" s="74">
        <v>333.3333333333333</v>
      </c>
      <c r="O82" s="74">
        <v>333.3333333333333</v>
      </c>
      <c r="P82" s="74">
        <v>333.3333333333333</v>
      </c>
      <c r="Q82" s="74">
        <v>333.3333333333333</v>
      </c>
      <c r="R82" s="74">
        <v>333.3333333333333</v>
      </c>
      <c r="S82" s="74"/>
      <c r="T82" s="74"/>
      <c r="U82" s="74">
        <v>4000</v>
      </c>
      <c r="V82" s="75">
        <v>4.547473508864641E-13</v>
      </c>
      <c r="W82" s="75"/>
      <c r="X82" s="74"/>
      <c r="Y82" s="75">
        <v>4000</v>
      </c>
    </row>
    <row r="83" spans="2:25" ht="13.5" customHeight="1">
      <c r="B83" s="165">
        <v>4400</v>
      </c>
      <c r="C83" s="73" t="s">
        <v>125</v>
      </c>
      <c r="E83" s="128">
        <v>10000</v>
      </c>
      <c r="F83" s="74"/>
      <c r="G83" s="74"/>
      <c r="H83" s="74">
        <v>3333.3333333333335</v>
      </c>
      <c r="I83" s="74">
        <v>3333.3333333333335</v>
      </c>
      <c r="J83" s="74">
        <v>3333.3333333333335</v>
      </c>
      <c r="K83" s="74"/>
      <c r="L83" s="74"/>
      <c r="M83" s="74"/>
      <c r="N83" s="74"/>
      <c r="O83" s="74"/>
      <c r="P83" s="74"/>
      <c r="Q83" s="74"/>
      <c r="R83" s="74"/>
      <c r="S83" s="74"/>
      <c r="T83" s="74"/>
      <c r="U83" s="74">
        <v>10000</v>
      </c>
      <c r="V83" s="75" t="s">
        <v>52</v>
      </c>
      <c r="W83" s="75"/>
      <c r="X83" s="74"/>
      <c r="Y83" s="75">
        <v>10000</v>
      </c>
    </row>
    <row r="84" spans="2:25" ht="13.5" customHeight="1">
      <c r="B84" s="165">
        <v>4700</v>
      </c>
      <c r="C84" s="73" t="s">
        <v>126</v>
      </c>
      <c r="E84" s="132">
        <v>69648.68766603417</v>
      </c>
      <c r="F84" s="74"/>
      <c r="G84" s="79"/>
      <c r="H84" s="79"/>
      <c r="I84" s="79">
        <v>7738.743074003796</v>
      </c>
      <c r="J84" s="79">
        <v>7738.743074003796</v>
      </c>
      <c r="K84" s="79">
        <v>7738.743074003796</v>
      </c>
      <c r="L84" s="79">
        <v>3869.371537001898</v>
      </c>
      <c r="M84" s="79">
        <v>3869.371537001898</v>
      </c>
      <c r="N84" s="79">
        <v>7738.743074003796</v>
      </c>
      <c r="O84" s="79">
        <v>7738.743074003796</v>
      </c>
      <c r="P84" s="79">
        <v>7738.743074003796</v>
      </c>
      <c r="Q84" s="79">
        <v>7738.743074003796</v>
      </c>
      <c r="R84" s="79">
        <v>7738.743074003796</v>
      </c>
      <c r="S84" s="79"/>
      <c r="T84" s="74"/>
      <c r="U84" s="79">
        <v>69648.68766603417</v>
      </c>
      <c r="V84" s="75" t="s">
        <v>52</v>
      </c>
      <c r="W84" s="75"/>
      <c r="X84" s="74"/>
      <c r="Y84" s="75">
        <v>69648.68766603417</v>
      </c>
    </row>
    <row r="85" spans="3:25" ht="13.5" customHeight="1" hidden="1">
      <c r="C85" s="68"/>
      <c r="D85" s="73" t="s">
        <v>127</v>
      </c>
      <c r="E85" s="128">
        <v>0</v>
      </c>
      <c r="F85" s="74"/>
      <c r="G85" s="74"/>
      <c r="H85" s="74"/>
      <c r="I85" s="74">
        <v>0</v>
      </c>
      <c r="J85" s="74">
        <v>0</v>
      </c>
      <c r="K85" s="74">
        <v>0</v>
      </c>
      <c r="L85" s="74">
        <v>0</v>
      </c>
      <c r="M85" s="74">
        <v>0</v>
      </c>
      <c r="N85" s="74">
        <v>0</v>
      </c>
      <c r="O85" s="74">
        <v>0</v>
      </c>
      <c r="P85" s="74">
        <v>0</v>
      </c>
      <c r="Q85" s="74">
        <v>0</v>
      </c>
      <c r="R85" s="74">
        <v>0</v>
      </c>
      <c r="S85" s="74"/>
      <c r="T85" s="74"/>
      <c r="U85" s="74">
        <v>0</v>
      </c>
      <c r="V85" s="75" t="s">
        <v>52</v>
      </c>
      <c r="W85" s="75"/>
      <c r="X85" s="74"/>
      <c r="Y85" s="75">
        <v>0</v>
      </c>
    </row>
    <row r="86" spans="3:25" ht="13.5" customHeight="1" hidden="1">
      <c r="C86" s="68"/>
      <c r="D86" s="73" t="s">
        <v>128</v>
      </c>
      <c r="E86" s="132">
        <v>0</v>
      </c>
      <c r="F86" s="74"/>
      <c r="G86" s="79"/>
      <c r="H86" s="79"/>
      <c r="I86" s="79">
        <v>0</v>
      </c>
      <c r="J86" s="79">
        <v>0</v>
      </c>
      <c r="K86" s="79">
        <v>0</v>
      </c>
      <c r="L86" s="79">
        <v>0</v>
      </c>
      <c r="M86" s="79">
        <v>0</v>
      </c>
      <c r="N86" s="79">
        <v>0</v>
      </c>
      <c r="O86" s="79">
        <v>0</v>
      </c>
      <c r="P86" s="79">
        <v>0</v>
      </c>
      <c r="Q86" s="79">
        <v>0</v>
      </c>
      <c r="R86" s="79">
        <v>0</v>
      </c>
      <c r="S86" s="79"/>
      <c r="T86" s="74"/>
      <c r="U86" s="79">
        <v>0</v>
      </c>
      <c r="V86" s="75" t="s">
        <v>52</v>
      </c>
      <c r="W86" s="75"/>
      <c r="X86" s="74"/>
      <c r="Y86" s="75">
        <v>0</v>
      </c>
    </row>
    <row r="87" spans="2:25" ht="13.5" customHeight="1">
      <c r="B87" s="73" t="s">
        <v>129</v>
      </c>
      <c r="E87" s="133">
        <v>139224.88913662243</v>
      </c>
      <c r="F87" s="74"/>
      <c r="G87" s="80">
        <v>1295.1001225490195</v>
      </c>
      <c r="H87" s="80">
        <v>14581.76678921569</v>
      </c>
      <c r="I87" s="80">
        <v>23738.009863219486</v>
      </c>
      <c r="J87" s="80">
        <v>23738.009863219486</v>
      </c>
      <c r="K87" s="80">
        <v>10451.343196552816</v>
      </c>
      <c r="L87" s="80">
        <v>6581.971659550918</v>
      </c>
      <c r="M87" s="80">
        <v>6581.971659550918</v>
      </c>
      <c r="N87" s="80">
        <v>10451.343196552816</v>
      </c>
      <c r="O87" s="80">
        <v>10451.343196552816</v>
      </c>
      <c r="P87" s="80">
        <v>10451.343196552816</v>
      </c>
      <c r="Q87" s="80">
        <v>10451.343196552816</v>
      </c>
      <c r="R87" s="80">
        <v>10451.343196552816</v>
      </c>
      <c r="S87" s="80">
        <v>0</v>
      </c>
      <c r="T87" s="74"/>
      <c r="U87" s="80">
        <v>139224.88913662243</v>
      </c>
      <c r="V87" s="75" t="s">
        <v>52</v>
      </c>
      <c r="W87" s="75"/>
      <c r="X87" s="74"/>
      <c r="Y87" s="75">
        <v>139224.88913662243</v>
      </c>
    </row>
    <row r="88" spans="2:25" ht="13.5" customHeight="1">
      <c r="B88" s="73" t="s">
        <v>130</v>
      </c>
      <c r="E88" s="128">
        <v>0</v>
      </c>
      <c r="F88" s="74"/>
      <c r="G88" s="74"/>
      <c r="H88" s="74"/>
      <c r="I88" s="74"/>
      <c r="J88" s="74"/>
      <c r="K88" s="74"/>
      <c r="L88" s="74"/>
      <c r="M88" s="74"/>
      <c r="N88" s="74"/>
      <c r="O88" s="74"/>
      <c r="P88" s="74"/>
      <c r="Q88" s="74"/>
      <c r="R88" s="74"/>
      <c r="S88" s="74"/>
      <c r="T88" s="74"/>
      <c r="U88" s="74"/>
      <c r="V88" s="75" t="s">
        <v>52</v>
      </c>
      <c r="W88" s="75"/>
      <c r="X88" s="74"/>
      <c r="Y88" s="75">
        <v>0</v>
      </c>
    </row>
    <row r="89" spans="2:25" ht="13.5" customHeight="1">
      <c r="B89" s="165">
        <v>5200</v>
      </c>
      <c r="C89" s="73" t="s">
        <v>131</v>
      </c>
      <c r="E89" s="128">
        <v>5550</v>
      </c>
      <c r="F89" s="74"/>
      <c r="G89" s="74">
        <v>462.5</v>
      </c>
      <c r="H89" s="74">
        <v>462.5</v>
      </c>
      <c r="I89" s="74">
        <v>462.5</v>
      </c>
      <c r="J89" s="74">
        <v>462.5</v>
      </c>
      <c r="K89" s="74">
        <v>462.5</v>
      </c>
      <c r="L89" s="74">
        <v>462.5</v>
      </c>
      <c r="M89" s="74">
        <v>462.5</v>
      </c>
      <c r="N89" s="74">
        <v>462.5</v>
      </c>
      <c r="O89" s="74">
        <v>462.5</v>
      </c>
      <c r="P89" s="74">
        <v>462.5</v>
      </c>
      <c r="Q89" s="74">
        <v>462.5</v>
      </c>
      <c r="R89" s="74">
        <v>462.5</v>
      </c>
      <c r="S89" s="74"/>
      <c r="T89" s="74"/>
      <c r="U89" s="74">
        <v>5550</v>
      </c>
      <c r="V89" s="75" t="s">
        <v>52</v>
      </c>
      <c r="W89" s="75"/>
      <c r="X89" s="74"/>
      <c r="Y89" s="75">
        <v>5550</v>
      </c>
    </row>
    <row r="90" spans="2:25" ht="13.5" customHeight="1">
      <c r="B90" s="165">
        <v>5300</v>
      </c>
      <c r="C90" s="73" t="s">
        <v>132</v>
      </c>
      <c r="E90" s="128">
        <v>4579.147199999999</v>
      </c>
      <c r="F90" s="74"/>
      <c r="G90" s="74">
        <v>381.59559999999993</v>
      </c>
      <c r="H90" s="74">
        <v>381.59559999999993</v>
      </c>
      <c r="I90" s="74">
        <v>381.59559999999993</v>
      </c>
      <c r="J90" s="74">
        <v>381.59559999999993</v>
      </c>
      <c r="K90" s="74">
        <v>381.59559999999993</v>
      </c>
      <c r="L90" s="74">
        <v>381.59559999999993</v>
      </c>
      <c r="M90" s="74">
        <v>381.59559999999993</v>
      </c>
      <c r="N90" s="74">
        <v>381.59559999999993</v>
      </c>
      <c r="O90" s="74">
        <v>381.59559999999993</v>
      </c>
      <c r="P90" s="74">
        <v>381.59559999999993</v>
      </c>
      <c r="Q90" s="74">
        <v>381.59559999999993</v>
      </c>
      <c r="R90" s="74">
        <v>381.59559999999993</v>
      </c>
      <c r="S90" s="74"/>
      <c r="T90" s="74"/>
      <c r="U90" s="74">
        <v>4579.147199999999</v>
      </c>
      <c r="V90" s="75" t="s">
        <v>52</v>
      </c>
      <c r="W90" s="75"/>
      <c r="X90" s="74"/>
      <c r="Y90" s="75">
        <v>4579.147199999999</v>
      </c>
    </row>
    <row r="91" spans="2:25" ht="13.5" customHeight="1">
      <c r="B91" s="165">
        <v>5450</v>
      </c>
      <c r="C91" s="73" t="s">
        <v>133</v>
      </c>
      <c r="E91" s="128">
        <v>20440.683529411766</v>
      </c>
      <c r="F91" s="74"/>
      <c r="G91" s="74">
        <v>5110.170882352942</v>
      </c>
      <c r="H91" s="74">
        <v>1703.3902941176473</v>
      </c>
      <c r="I91" s="74">
        <v>1703.3902941176473</v>
      </c>
      <c r="J91" s="74">
        <v>1703.3902941176473</v>
      </c>
      <c r="K91" s="74">
        <v>1703.3902941176473</v>
      </c>
      <c r="L91" s="74">
        <v>1703.3902941176473</v>
      </c>
      <c r="M91" s="74">
        <v>1703.3902941176473</v>
      </c>
      <c r="N91" s="74">
        <v>1703.3902941176473</v>
      </c>
      <c r="O91" s="74">
        <v>1703.3902941176473</v>
      </c>
      <c r="P91" s="74">
        <v>1703.3902941176473</v>
      </c>
      <c r="Q91" s="74"/>
      <c r="R91" s="74"/>
      <c r="S91" s="74"/>
      <c r="T91" s="74"/>
      <c r="U91" s="74">
        <v>20440.683529411763</v>
      </c>
      <c r="V91" s="75">
        <v>-3.637978807091713E-12</v>
      </c>
      <c r="W91" s="75"/>
      <c r="X91" s="74"/>
      <c r="Y91" s="75">
        <v>20440.683529411763</v>
      </c>
    </row>
    <row r="92" spans="2:25" ht="13.5" customHeight="1">
      <c r="B92" s="165">
        <v>5500</v>
      </c>
      <c r="C92" s="73" t="s">
        <v>134</v>
      </c>
      <c r="E92" s="128">
        <v>0</v>
      </c>
      <c r="F92" s="74"/>
      <c r="G92" s="74">
        <v>0</v>
      </c>
      <c r="H92" s="74">
        <v>0</v>
      </c>
      <c r="I92" s="74">
        <v>0</v>
      </c>
      <c r="J92" s="74">
        <v>0</v>
      </c>
      <c r="K92" s="74">
        <v>0</v>
      </c>
      <c r="L92" s="74">
        <v>0</v>
      </c>
      <c r="M92" s="74">
        <v>0</v>
      </c>
      <c r="N92" s="74">
        <v>0</v>
      </c>
      <c r="O92" s="74">
        <v>0</v>
      </c>
      <c r="P92" s="74">
        <v>0</v>
      </c>
      <c r="Q92" s="74">
        <v>0</v>
      </c>
      <c r="R92" s="74">
        <v>0</v>
      </c>
      <c r="S92" s="74"/>
      <c r="T92" s="74"/>
      <c r="U92" s="74">
        <v>0</v>
      </c>
      <c r="V92" s="75" t="s">
        <v>52</v>
      </c>
      <c r="W92" s="75"/>
      <c r="X92" s="74"/>
      <c r="Y92" s="75">
        <v>0</v>
      </c>
    </row>
    <row r="93" spans="2:25" ht="13.5" customHeight="1" hidden="1">
      <c r="B93" s="165">
        <v>5510</v>
      </c>
      <c r="C93" s="68"/>
      <c r="D93" s="73" t="s">
        <v>135</v>
      </c>
      <c r="E93" s="128">
        <v>0</v>
      </c>
      <c r="F93" s="74"/>
      <c r="G93" s="74">
        <v>0</v>
      </c>
      <c r="H93" s="74">
        <v>0</v>
      </c>
      <c r="I93" s="74">
        <v>0</v>
      </c>
      <c r="J93" s="74">
        <v>0</v>
      </c>
      <c r="K93" s="74">
        <v>0</v>
      </c>
      <c r="L93" s="74">
        <v>0</v>
      </c>
      <c r="M93" s="74">
        <v>0</v>
      </c>
      <c r="N93" s="74">
        <v>0</v>
      </c>
      <c r="O93" s="74">
        <v>0</v>
      </c>
      <c r="P93" s="74">
        <v>0</v>
      </c>
      <c r="Q93" s="74">
        <v>0</v>
      </c>
      <c r="R93" s="74">
        <v>0</v>
      </c>
      <c r="S93" s="74"/>
      <c r="T93" s="74"/>
      <c r="U93" s="74">
        <v>0</v>
      </c>
      <c r="V93" s="75" t="s">
        <v>52</v>
      </c>
      <c r="W93" s="75"/>
      <c r="X93" s="74"/>
      <c r="Y93" s="75">
        <v>0</v>
      </c>
    </row>
    <row r="94" spans="2:25" ht="13.5" customHeight="1" hidden="1">
      <c r="B94" s="165">
        <v>5520</v>
      </c>
      <c r="C94" s="68"/>
      <c r="D94" s="73" t="s">
        <v>136</v>
      </c>
      <c r="E94" s="128">
        <v>0</v>
      </c>
      <c r="F94" s="74"/>
      <c r="G94" s="74">
        <v>0</v>
      </c>
      <c r="H94" s="74">
        <v>0</v>
      </c>
      <c r="I94" s="74">
        <v>0</v>
      </c>
      <c r="J94" s="74">
        <v>0</v>
      </c>
      <c r="K94" s="74">
        <v>0</v>
      </c>
      <c r="L94" s="74">
        <v>0</v>
      </c>
      <c r="M94" s="74">
        <v>0</v>
      </c>
      <c r="N94" s="74">
        <v>0</v>
      </c>
      <c r="O94" s="74">
        <v>0</v>
      </c>
      <c r="P94" s="74">
        <v>0</v>
      </c>
      <c r="Q94" s="74">
        <v>0</v>
      </c>
      <c r="R94" s="74">
        <v>0</v>
      </c>
      <c r="S94" s="74"/>
      <c r="T94" s="74"/>
      <c r="U94" s="74">
        <v>0</v>
      </c>
      <c r="V94" s="75" t="s">
        <v>52</v>
      </c>
      <c r="W94" s="75"/>
      <c r="X94" s="74"/>
      <c r="Y94" s="75">
        <v>0</v>
      </c>
    </row>
    <row r="95" spans="2:25" ht="13.5" customHeight="1" hidden="1">
      <c r="B95" s="165">
        <v>5530</v>
      </c>
      <c r="C95" s="68"/>
      <c r="D95" s="73" t="s">
        <v>137</v>
      </c>
      <c r="E95" s="128">
        <v>0</v>
      </c>
      <c r="F95" s="74"/>
      <c r="G95" s="74">
        <v>0</v>
      </c>
      <c r="H95" s="74">
        <v>0</v>
      </c>
      <c r="I95" s="74">
        <v>0</v>
      </c>
      <c r="J95" s="74">
        <v>0</v>
      </c>
      <c r="K95" s="74">
        <v>0</v>
      </c>
      <c r="L95" s="74">
        <v>0</v>
      </c>
      <c r="M95" s="74">
        <v>0</v>
      </c>
      <c r="N95" s="74">
        <v>0</v>
      </c>
      <c r="O95" s="74">
        <v>0</v>
      </c>
      <c r="P95" s="74">
        <v>0</v>
      </c>
      <c r="Q95" s="74">
        <v>0</v>
      </c>
      <c r="R95" s="74">
        <v>0</v>
      </c>
      <c r="S95" s="74"/>
      <c r="T95" s="74"/>
      <c r="U95" s="74">
        <v>0</v>
      </c>
      <c r="V95" s="75" t="s">
        <v>52</v>
      </c>
      <c r="W95" s="75"/>
      <c r="X95" s="74"/>
      <c r="Y95" s="75">
        <v>0</v>
      </c>
    </row>
    <row r="96" spans="2:25" ht="13.5" customHeight="1" hidden="1">
      <c r="B96" s="165">
        <v>5550</v>
      </c>
      <c r="C96" s="68"/>
      <c r="D96" s="73" t="s">
        <v>138</v>
      </c>
      <c r="E96" s="128">
        <v>0</v>
      </c>
      <c r="F96" s="74"/>
      <c r="G96" s="74">
        <v>0</v>
      </c>
      <c r="H96" s="74">
        <v>0</v>
      </c>
      <c r="I96" s="74">
        <v>0</v>
      </c>
      <c r="J96" s="74">
        <v>0</v>
      </c>
      <c r="K96" s="74">
        <v>0</v>
      </c>
      <c r="L96" s="74">
        <v>0</v>
      </c>
      <c r="M96" s="74">
        <v>0</v>
      </c>
      <c r="N96" s="74">
        <v>0</v>
      </c>
      <c r="O96" s="74">
        <v>0</v>
      </c>
      <c r="P96" s="74">
        <v>0</v>
      </c>
      <c r="Q96" s="74">
        <v>0</v>
      </c>
      <c r="R96" s="74">
        <v>0</v>
      </c>
      <c r="S96" s="74"/>
      <c r="T96" s="74"/>
      <c r="U96" s="74">
        <v>0</v>
      </c>
      <c r="V96" s="75" t="s">
        <v>52</v>
      </c>
      <c r="W96" s="75"/>
      <c r="X96" s="74"/>
      <c r="Y96" s="75">
        <v>0</v>
      </c>
    </row>
    <row r="97" spans="2:25" ht="13.5" customHeight="1" hidden="1">
      <c r="B97" s="165">
        <v>5560</v>
      </c>
      <c r="C97" s="68"/>
      <c r="D97" s="73" t="s">
        <v>139</v>
      </c>
      <c r="E97" s="128">
        <v>0</v>
      </c>
      <c r="F97" s="74"/>
      <c r="G97" s="74">
        <v>0</v>
      </c>
      <c r="H97" s="74">
        <v>0</v>
      </c>
      <c r="I97" s="74">
        <v>0</v>
      </c>
      <c r="J97" s="74">
        <v>0</v>
      </c>
      <c r="K97" s="74">
        <v>0</v>
      </c>
      <c r="L97" s="74">
        <v>0</v>
      </c>
      <c r="M97" s="74">
        <v>0</v>
      </c>
      <c r="N97" s="74">
        <v>0</v>
      </c>
      <c r="O97" s="74">
        <v>0</v>
      </c>
      <c r="P97" s="74">
        <v>0</v>
      </c>
      <c r="Q97" s="74">
        <v>0</v>
      </c>
      <c r="R97" s="74">
        <v>0</v>
      </c>
      <c r="S97" s="74"/>
      <c r="T97" s="74"/>
      <c r="U97" s="74">
        <v>0</v>
      </c>
      <c r="V97" s="75" t="s">
        <v>52</v>
      </c>
      <c r="W97" s="75"/>
      <c r="X97" s="74"/>
      <c r="Y97" s="75">
        <v>0</v>
      </c>
    </row>
    <row r="98" spans="2:25" ht="13.5" customHeight="1">
      <c r="B98" s="165">
        <v>5610</v>
      </c>
      <c r="C98" s="73" t="s">
        <v>140</v>
      </c>
      <c r="E98" s="128">
        <v>100000</v>
      </c>
      <c r="F98" s="74"/>
      <c r="G98" s="74">
        <v>8333.333333333334</v>
      </c>
      <c r="H98" s="74">
        <v>8333.333333333334</v>
      </c>
      <c r="I98" s="74">
        <v>8333.333333333334</v>
      </c>
      <c r="J98" s="74">
        <v>8333.333333333334</v>
      </c>
      <c r="K98" s="74">
        <v>8333.333333333334</v>
      </c>
      <c r="L98" s="74">
        <v>8333.333333333334</v>
      </c>
      <c r="M98" s="74">
        <v>8333.333333333334</v>
      </c>
      <c r="N98" s="74">
        <v>8333.333333333334</v>
      </c>
      <c r="O98" s="74">
        <v>8333.333333333334</v>
      </c>
      <c r="P98" s="74">
        <v>8333.333333333334</v>
      </c>
      <c r="Q98" s="74">
        <v>8333.333333333334</v>
      </c>
      <c r="R98" s="74">
        <v>8333.333333333334</v>
      </c>
      <c r="S98" s="74"/>
      <c r="T98" s="74"/>
      <c r="U98" s="74">
        <v>100000</v>
      </c>
      <c r="V98" s="75">
        <v>-1.4551915228366852E-11</v>
      </c>
      <c r="W98" s="75"/>
      <c r="X98" s="74"/>
      <c r="Y98" s="75">
        <v>100000</v>
      </c>
    </row>
    <row r="99" spans="2:25" ht="13.5" customHeight="1">
      <c r="B99" s="165">
        <v>5620</v>
      </c>
      <c r="C99" s="73" t="s">
        <v>141</v>
      </c>
      <c r="E99" s="128">
        <v>3819.8489999999997</v>
      </c>
      <c r="F99" s="74"/>
      <c r="G99" s="74">
        <v>318.32075</v>
      </c>
      <c r="H99" s="74">
        <v>318.32075</v>
      </c>
      <c r="I99" s="74">
        <v>318.32075</v>
      </c>
      <c r="J99" s="74">
        <v>318.32075</v>
      </c>
      <c r="K99" s="74">
        <v>318.32075</v>
      </c>
      <c r="L99" s="74">
        <v>318.32075</v>
      </c>
      <c r="M99" s="74">
        <v>318.32075</v>
      </c>
      <c r="N99" s="74">
        <v>318.32075</v>
      </c>
      <c r="O99" s="74">
        <v>318.32075</v>
      </c>
      <c r="P99" s="74">
        <v>318.32075</v>
      </c>
      <c r="Q99" s="74">
        <v>318.32075</v>
      </c>
      <c r="R99" s="74">
        <v>318.32075</v>
      </c>
      <c r="S99" s="74"/>
      <c r="T99" s="74"/>
      <c r="U99" s="74">
        <v>3819.848999999999</v>
      </c>
      <c r="V99" s="75">
        <v>-9.094947017729282E-13</v>
      </c>
      <c r="W99" s="75"/>
      <c r="X99" s="74"/>
      <c r="Y99" s="75">
        <v>3819.848999999999</v>
      </c>
    </row>
    <row r="100" spans="2:25" ht="13.5" customHeight="1">
      <c r="B100" s="165">
        <v>5630</v>
      </c>
      <c r="C100" s="73" t="s">
        <v>142</v>
      </c>
      <c r="E100" s="128">
        <v>581.4</v>
      </c>
      <c r="F100" s="74"/>
      <c r="G100" s="74">
        <v>48.45</v>
      </c>
      <c r="H100" s="74">
        <v>48.45</v>
      </c>
      <c r="I100" s="74">
        <v>48.45</v>
      </c>
      <c r="J100" s="74">
        <v>48.45</v>
      </c>
      <c r="K100" s="74">
        <v>48.45</v>
      </c>
      <c r="L100" s="74">
        <v>48.45</v>
      </c>
      <c r="M100" s="74">
        <v>48.45</v>
      </c>
      <c r="N100" s="74">
        <v>48.45</v>
      </c>
      <c r="O100" s="74">
        <v>48.45</v>
      </c>
      <c r="P100" s="74">
        <v>48.45</v>
      </c>
      <c r="Q100" s="74">
        <v>48.45</v>
      </c>
      <c r="R100" s="74">
        <v>48.45</v>
      </c>
      <c r="S100" s="74"/>
      <c r="T100" s="74"/>
      <c r="U100" s="74">
        <v>581.4</v>
      </c>
      <c r="V100" s="75" t="s">
        <v>52</v>
      </c>
      <c r="W100" s="75"/>
      <c r="X100" s="74"/>
      <c r="Y100" s="75">
        <v>581.4</v>
      </c>
    </row>
    <row r="101" spans="2:25" ht="13.5" customHeight="1">
      <c r="B101" s="165">
        <v>5812</v>
      </c>
      <c r="C101" s="73" t="s">
        <v>143</v>
      </c>
      <c r="E101" s="128">
        <v>5371.676470588235</v>
      </c>
      <c r="F101" s="74"/>
      <c r="G101" s="74">
        <v>447.6397058823529</v>
      </c>
      <c r="H101" s="74">
        <v>447.6397058823529</v>
      </c>
      <c r="I101" s="74">
        <v>447.6397058823529</v>
      </c>
      <c r="J101" s="74">
        <v>447.6397058823529</v>
      </c>
      <c r="K101" s="74">
        <v>447.6397058823529</v>
      </c>
      <c r="L101" s="74">
        <v>447.6397058823529</v>
      </c>
      <c r="M101" s="74">
        <v>447.6397058823529</v>
      </c>
      <c r="N101" s="74">
        <v>447.6397058823529</v>
      </c>
      <c r="O101" s="74">
        <v>447.6397058823529</v>
      </c>
      <c r="P101" s="74">
        <v>447.6397058823529</v>
      </c>
      <c r="Q101" s="74">
        <v>447.6397058823529</v>
      </c>
      <c r="R101" s="74">
        <v>447.6397058823529</v>
      </c>
      <c r="S101" s="74"/>
      <c r="T101" s="74"/>
      <c r="U101" s="74">
        <v>5371.676470588237</v>
      </c>
      <c r="V101" s="75">
        <v>1.8189894035458565E-12</v>
      </c>
      <c r="W101" s="75"/>
      <c r="X101" s="74"/>
      <c r="Y101" s="75">
        <v>5371.676470588237</v>
      </c>
    </row>
    <row r="102" spans="2:25" ht="13.5" customHeight="1">
      <c r="B102" s="165">
        <v>5820</v>
      </c>
      <c r="C102" s="73" t="s">
        <v>144</v>
      </c>
      <c r="E102" s="128">
        <v>15750</v>
      </c>
      <c r="F102" s="74"/>
      <c r="G102" s="74"/>
      <c r="H102" s="74">
        <v>3150</v>
      </c>
      <c r="I102" s="74"/>
      <c r="J102" s="74"/>
      <c r="K102" s="74"/>
      <c r="L102" s="74"/>
      <c r="M102" s="74">
        <v>9450</v>
      </c>
      <c r="N102" s="74"/>
      <c r="O102" s="74"/>
      <c r="P102" s="74">
        <v>3150</v>
      </c>
      <c r="Q102" s="74"/>
      <c r="R102" s="74"/>
      <c r="S102" s="74"/>
      <c r="T102" s="74"/>
      <c r="U102" s="74">
        <v>15750</v>
      </c>
      <c r="V102" s="75" t="s">
        <v>52</v>
      </c>
      <c r="W102" s="75"/>
      <c r="X102" s="74"/>
      <c r="Y102" s="75">
        <v>15750</v>
      </c>
    </row>
    <row r="103" spans="2:25" ht="13.5" customHeight="1">
      <c r="B103" s="165">
        <v>5830</v>
      </c>
      <c r="C103" s="73" t="s">
        <v>145</v>
      </c>
      <c r="E103" s="128">
        <v>7900</v>
      </c>
      <c r="F103" s="74"/>
      <c r="G103" s="74">
        <v>658.3333333333334</v>
      </c>
      <c r="H103" s="74">
        <v>658.3333333333334</v>
      </c>
      <c r="I103" s="74">
        <v>658.3333333333334</v>
      </c>
      <c r="J103" s="74">
        <v>658.3333333333334</v>
      </c>
      <c r="K103" s="74">
        <v>658.3333333333334</v>
      </c>
      <c r="L103" s="74">
        <v>658.3333333333334</v>
      </c>
      <c r="M103" s="74">
        <v>658.3333333333334</v>
      </c>
      <c r="N103" s="74">
        <v>658.3333333333334</v>
      </c>
      <c r="O103" s="74">
        <v>658.3333333333334</v>
      </c>
      <c r="P103" s="74">
        <v>658.3333333333334</v>
      </c>
      <c r="Q103" s="74">
        <v>658.3333333333334</v>
      </c>
      <c r="R103" s="74">
        <v>658.3333333333334</v>
      </c>
      <c r="S103" s="74"/>
      <c r="T103" s="74"/>
      <c r="U103" s="74">
        <v>7900</v>
      </c>
      <c r="V103" s="75">
        <v>-9.094947017729282E-13</v>
      </c>
      <c r="W103" s="75"/>
      <c r="X103" s="74"/>
      <c r="Y103" s="75">
        <v>7900</v>
      </c>
    </row>
    <row r="104" spans="2:25" ht="13.5" customHeight="1">
      <c r="B104" s="165">
        <v>5850</v>
      </c>
      <c r="C104" s="73" t="s">
        <v>347</v>
      </c>
      <c r="E104" s="128">
        <v>19200</v>
      </c>
      <c r="F104" s="74"/>
      <c r="G104" s="74"/>
      <c r="H104" s="74"/>
      <c r="I104" s="74">
        <v>1920</v>
      </c>
      <c r="J104" s="74">
        <v>1920</v>
      </c>
      <c r="K104" s="74">
        <v>1920</v>
      </c>
      <c r="L104" s="74">
        <v>1920</v>
      </c>
      <c r="M104" s="74">
        <v>1920</v>
      </c>
      <c r="N104" s="74">
        <v>1920</v>
      </c>
      <c r="O104" s="74">
        <v>1920</v>
      </c>
      <c r="P104" s="74">
        <v>1920</v>
      </c>
      <c r="Q104" s="74">
        <v>1920</v>
      </c>
      <c r="R104" s="74">
        <v>1920</v>
      </c>
      <c r="S104" s="74"/>
      <c r="T104" s="74"/>
      <c r="U104" s="74">
        <v>19200</v>
      </c>
      <c r="V104" s="75" t="s">
        <v>52</v>
      </c>
      <c r="W104" s="75"/>
      <c r="X104" s="74"/>
      <c r="Y104" s="75">
        <v>19200</v>
      </c>
    </row>
    <row r="105" spans="2:25" ht="13.5" customHeight="1">
      <c r="B105" s="165">
        <v>5851</v>
      </c>
      <c r="C105" s="73" t="s">
        <v>348</v>
      </c>
      <c r="E105" s="128">
        <v>130647.05882352941</v>
      </c>
      <c r="F105" s="74"/>
      <c r="G105" s="74"/>
      <c r="H105" s="74"/>
      <c r="I105" s="74">
        <v>13064.70588235294</v>
      </c>
      <c r="J105" s="74">
        <v>13064.70588235294</v>
      </c>
      <c r="K105" s="74">
        <v>13064.70588235294</v>
      </c>
      <c r="L105" s="74">
        <v>13064.70588235294</v>
      </c>
      <c r="M105" s="74">
        <v>13064.70588235294</v>
      </c>
      <c r="N105" s="74">
        <v>13064.70588235294</v>
      </c>
      <c r="O105" s="74">
        <v>13064.70588235294</v>
      </c>
      <c r="P105" s="74">
        <v>13064.70588235294</v>
      </c>
      <c r="Q105" s="74">
        <v>13064.70588235294</v>
      </c>
      <c r="R105" s="74">
        <v>13064.70588235294</v>
      </c>
      <c r="S105" s="74"/>
      <c r="T105" s="74"/>
      <c r="U105" s="74">
        <v>130647.05882352938</v>
      </c>
      <c r="V105" s="75">
        <v>-2.9103830456733704E-11</v>
      </c>
      <c r="W105" s="75"/>
      <c r="X105" s="74"/>
      <c r="Y105" s="75">
        <v>130647.05882352938</v>
      </c>
    </row>
    <row r="106" spans="2:25" ht="13.5" customHeight="1">
      <c r="B106" s="165">
        <v>5853</v>
      </c>
      <c r="C106" s="73" t="s">
        <v>146</v>
      </c>
      <c r="E106" s="128">
        <v>61500</v>
      </c>
      <c r="F106" s="74"/>
      <c r="G106" s="74">
        <v>5125</v>
      </c>
      <c r="H106" s="74">
        <v>5125</v>
      </c>
      <c r="I106" s="74">
        <v>5125</v>
      </c>
      <c r="J106" s="74">
        <v>5125</v>
      </c>
      <c r="K106" s="74">
        <v>5125</v>
      </c>
      <c r="L106" s="74">
        <v>5125</v>
      </c>
      <c r="M106" s="74">
        <v>5125</v>
      </c>
      <c r="N106" s="74">
        <v>5125</v>
      </c>
      <c r="O106" s="74">
        <v>5125</v>
      </c>
      <c r="P106" s="74">
        <v>5125</v>
      </c>
      <c r="Q106" s="74">
        <v>5125</v>
      </c>
      <c r="R106" s="74">
        <v>5125</v>
      </c>
      <c r="S106" s="74"/>
      <c r="T106" s="74"/>
      <c r="U106" s="74">
        <v>61500</v>
      </c>
      <c r="V106" s="75" t="s">
        <v>52</v>
      </c>
      <c r="W106" s="75"/>
      <c r="X106" s="74"/>
      <c r="Y106" s="75">
        <v>61500</v>
      </c>
    </row>
    <row r="107" spans="2:25" ht="13.5" customHeight="1">
      <c r="B107" s="165">
        <v>5890</v>
      </c>
      <c r="C107" s="73" t="s">
        <v>147</v>
      </c>
      <c r="E107" s="128">
        <v>500</v>
      </c>
      <c r="F107" s="74"/>
      <c r="G107" s="74">
        <v>41.666666666666664</v>
      </c>
      <c r="H107" s="74">
        <v>41.666666666666664</v>
      </c>
      <c r="I107" s="74">
        <v>41.666666666666664</v>
      </c>
      <c r="J107" s="74">
        <v>41.666666666666664</v>
      </c>
      <c r="K107" s="74">
        <v>41.666666666666664</v>
      </c>
      <c r="L107" s="74">
        <v>41.666666666666664</v>
      </c>
      <c r="M107" s="74">
        <v>41.666666666666664</v>
      </c>
      <c r="N107" s="74">
        <v>41.666666666666664</v>
      </c>
      <c r="O107" s="74">
        <v>41.666666666666664</v>
      </c>
      <c r="P107" s="74">
        <v>41.666666666666664</v>
      </c>
      <c r="Q107" s="74">
        <v>41.666666666666664</v>
      </c>
      <c r="R107" s="74">
        <v>41.666666666666664</v>
      </c>
      <c r="S107" s="74"/>
      <c r="T107" s="74"/>
      <c r="U107" s="74">
        <v>500</v>
      </c>
      <c r="V107" s="75">
        <v>5.684341886080802E-14</v>
      </c>
      <c r="W107" s="75"/>
      <c r="X107" s="74"/>
      <c r="Y107" s="75">
        <v>500</v>
      </c>
    </row>
    <row r="108" spans="2:25" ht="13.5" customHeight="1">
      <c r="B108" s="165">
        <v>5896</v>
      </c>
      <c r="C108" s="73" t="s">
        <v>208</v>
      </c>
      <c r="E108" s="128">
        <v>56510.84879999999</v>
      </c>
      <c r="F108" s="74"/>
      <c r="G108" s="74">
        <v>0</v>
      </c>
      <c r="H108" s="74">
        <v>1829.8751039999997</v>
      </c>
      <c r="I108" s="74">
        <v>3659.7502079999995</v>
      </c>
      <c r="J108" s="74">
        <v>2439.833472</v>
      </c>
      <c r="K108" s="74">
        <v>2439.833472</v>
      </c>
      <c r="L108" s="74">
        <v>2439.833472</v>
      </c>
      <c r="M108" s="74">
        <v>2439.833472</v>
      </c>
      <c r="N108" s="74">
        <v>2439.833472</v>
      </c>
      <c r="O108" s="74">
        <v>12940.685375999998</v>
      </c>
      <c r="P108" s="74">
        <v>6470.342687999999</v>
      </c>
      <c r="Q108" s="74">
        <v>6470.342687999999</v>
      </c>
      <c r="R108" s="74">
        <v>6470.342687999999</v>
      </c>
      <c r="S108" s="74">
        <v>6470.342687999999</v>
      </c>
      <c r="T108" s="74"/>
      <c r="U108" s="74"/>
      <c r="V108" s="75"/>
      <c r="W108" s="75"/>
      <c r="X108" s="74"/>
      <c r="Y108" s="75"/>
    </row>
    <row r="109" spans="2:25" ht="13.5" customHeight="1">
      <c r="B109" s="165">
        <v>5897</v>
      </c>
      <c r="C109" s="73" t="s">
        <v>148</v>
      </c>
      <c r="E109" s="128">
        <v>25227.802394826937</v>
      </c>
      <c r="F109" s="74"/>
      <c r="G109" s="74">
        <v>2102.316866235578</v>
      </c>
      <c r="H109" s="74">
        <v>2102.316866235578</v>
      </c>
      <c r="I109" s="74">
        <v>2102.316866235578</v>
      </c>
      <c r="J109" s="74">
        <v>2102.316866235578</v>
      </c>
      <c r="K109" s="74">
        <v>2102.316866235578</v>
      </c>
      <c r="L109" s="74">
        <v>2102.316866235578</v>
      </c>
      <c r="M109" s="74">
        <v>2102.316866235578</v>
      </c>
      <c r="N109" s="74">
        <v>2102.316866235578</v>
      </c>
      <c r="O109" s="74">
        <v>2102.316866235578</v>
      </c>
      <c r="P109" s="74">
        <v>2102.316866235578</v>
      </c>
      <c r="Q109" s="74">
        <v>2102.316866235578</v>
      </c>
      <c r="R109" s="74">
        <v>2102.316866235578</v>
      </c>
      <c r="S109" s="74"/>
      <c r="T109" s="74"/>
      <c r="U109" s="74">
        <v>25227.802394826937</v>
      </c>
      <c r="V109" s="75" t="s">
        <v>52</v>
      </c>
      <c r="W109" s="75"/>
      <c r="X109" s="74"/>
      <c r="Y109" s="75">
        <v>25227.802394826937</v>
      </c>
    </row>
    <row r="110" spans="2:25" ht="13.5" customHeight="1">
      <c r="B110" s="165">
        <v>5900</v>
      </c>
      <c r="C110" s="73" t="s">
        <v>149</v>
      </c>
      <c r="E110" s="128">
        <v>8582.137200000001</v>
      </c>
      <c r="F110" s="80"/>
      <c r="G110" s="74">
        <v>715.1781000000001</v>
      </c>
      <c r="H110" s="74">
        <v>715.1781000000001</v>
      </c>
      <c r="I110" s="74">
        <v>715.1781000000001</v>
      </c>
      <c r="J110" s="74">
        <v>715.1781000000001</v>
      </c>
      <c r="K110" s="74">
        <v>715.1781000000001</v>
      </c>
      <c r="L110" s="74">
        <v>715.1781000000001</v>
      </c>
      <c r="M110" s="74">
        <v>715.1781000000001</v>
      </c>
      <c r="N110" s="74">
        <v>715.1781000000001</v>
      </c>
      <c r="O110" s="74">
        <v>715.1781000000001</v>
      </c>
      <c r="P110" s="74">
        <v>715.1781000000001</v>
      </c>
      <c r="Q110" s="74">
        <v>715.1781000000001</v>
      </c>
      <c r="R110" s="74">
        <v>715.1781000000001</v>
      </c>
      <c r="S110" s="74"/>
      <c r="T110" s="80"/>
      <c r="U110" s="74">
        <v>8582.137200000001</v>
      </c>
      <c r="V110" s="75" t="s">
        <v>52</v>
      </c>
      <c r="W110" s="75"/>
      <c r="X110" s="80"/>
      <c r="Y110" s="75">
        <v>8582.137200000001</v>
      </c>
    </row>
    <row r="111" spans="2:25" ht="13.5" customHeight="1">
      <c r="B111" s="165">
        <v>5910</v>
      </c>
      <c r="C111" s="73" t="s">
        <v>211</v>
      </c>
      <c r="E111" s="128">
        <v>0</v>
      </c>
      <c r="F111" s="74"/>
      <c r="G111" s="74">
        <v>0</v>
      </c>
      <c r="H111" s="74">
        <v>0</v>
      </c>
      <c r="I111" s="74">
        <v>0</v>
      </c>
      <c r="J111" s="74">
        <v>0</v>
      </c>
      <c r="K111" s="74">
        <v>0</v>
      </c>
      <c r="L111" s="74">
        <v>0</v>
      </c>
      <c r="M111" s="74">
        <v>0</v>
      </c>
      <c r="N111" s="74">
        <v>0</v>
      </c>
      <c r="O111" s="74">
        <v>0</v>
      </c>
      <c r="P111" s="74">
        <v>0</v>
      </c>
      <c r="Q111" s="74">
        <v>0</v>
      </c>
      <c r="R111" s="74">
        <v>0</v>
      </c>
      <c r="S111" s="74"/>
      <c r="T111" s="74"/>
      <c r="U111" s="74">
        <v>0</v>
      </c>
      <c r="V111" s="75" t="s">
        <v>52</v>
      </c>
      <c r="W111" s="75"/>
      <c r="X111" s="74"/>
      <c r="Y111" s="75">
        <v>0</v>
      </c>
    </row>
    <row r="112" spans="2:25" ht="13.5" customHeight="1">
      <c r="B112" s="165">
        <v>5920</v>
      </c>
      <c r="C112" s="73" t="s">
        <v>150</v>
      </c>
      <c r="E112" s="128">
        <v>0</v>
      </c>
      <c r="F112" s="80"/>
      <c r="G112" s="74">
        <v>0</v>
      </c>
      <c r="H112" s="74">
        <v>0</v>
      </c>
      <c r="I112" s="74">
        <v>0</v>
      </c>
      <c r="J112" s="74">
        <v>0</v>
      </c>
      <c r="K112" s="74">
        <v>0</v>
      </c>
      <c r="L112" s="74">
        <v>0</v>
      </c>
      <c r="M112" s="74">
        <v>0</v>
      </c>
      <c r="N112" s="74">
        <v>0</v>
      </c>
      <c r="O112" s="74">
        <v>0</v>
      </c>
      <c r="P112" s="74">
        <v>0</v>
      </c>
      <c r="Q112" s="74">
        <v>0</v>
      </c>
      <c r="R112" s="74">
        <v>0</v>
      </c>
      <c r="S112" s="74"/>
      <c r="T112" s="80"/>
      <c r="U112" s="74">
        <v>0</v>
      </c>
      <c r="V112" s="75" t="s">
        <v>52</v>
      </c>
      <c r="W112" s="75"/>
      <c r="X112" s="80"/>
      <c r="Y112" s="75">
        <v>0</v>
      </c>
    </row>
    <row r="113" spans="2:25" ht="13.5" customHeight="1">
      <c r="B113" s="165">
        <v>5930</v>
      </c>
      <c r="C113" s="73" t="s">
        <v>151</v>
      </c>
      <c r="E113" s="132">
        <v>0</v>
      </c>
      <c r="F113" s="77"/>
      <c r="G113" s="79">
        <v>0</v>
      </c>
      <c r="H113" s="79">
        <v>0</v>
      </c>
      <c r="I113" s="79">
        <v>0</v>
      </c>
      <c r="J113" s="79">
        <v>0</v>
      </c>
      <c r="K113" s="79">
        <v>0</v>
      </c>
      <c r="L113" s="79">
        <v>0</v>
      </c>
      <c r="M113" s="79">
        <v>0</v>
      </c>
      <c r="N113" s="79">
        <v>0</v>
      </c>
      <c r="O113" s="79">
        <v>0</v>
      </c>
      <c r="P113" s="79">
        <v>0</v>
      </c>
      <c r="Q113" s="79">
        <v>0</v>
      </c>
      <c r="R113" s="79">
        <v>0</v>
      </c>
      <c r="S113" s="79"/>
      <c r="U113" s="79">
        <v>0</v>
      </c>
      <c r="V113" s="75" t="s">
        <v>52</v>
      </c>
      <c r="W113" s="75"/>
      <c r="X113" s="77"/>
      <c r="Y113" s="75">
        <v>0</v>
      </c>
    </row>
    <row r="114" spans="2:25" ht="13.5" customHeight="1">
      <c r="B114" s="73" t="s">
        <v>152</v>
      </c>
      <c r="E114" s="133">
        <v>466160.60341835633</v>
      </c>
      <c r="F114" s="84"/>
      <c r="G114" s="84">
        <v>23744.505237804213</v>
      </c>
      <c r="H114" s="84">
        <v>25317.599753568917</v>
      </c>
      <c r="I114" s="84">
        <v>38982.18073992185</v>
      </c>
      <c r="J114" s="84">
        <v>37762.26400392185</v>
      </c>
      <c r="K114" s="84">
        <v>37762.26400392185</v>
      </c>
      <c r="L114" s="84">
        <v>37762.26400392185</v>
      </c>
      <c r="M114" s="84">
        <v>47212.264003921846</v>
      </c>
      <c r="N114" s="84">
        <v>37762.26400392185</v>
      </c>
      <c r="O114" s="84">
        <v>48263.11590792185</v>
      </c>
      <c r="P114" s="84">
        <v>44942.773219921844</v>
      </c>
      <c r="Q114" s="84">
        <v>40089.3829258042</v>
      </c>
      <c r="R114" s="84">
        <v>40089.3829258042</v>
      </c>
      <c r="S114" s="84">
        <v>6470.342687999999</v>
      </c>
      <c r="T114" s="84"/>
      <c r="U114" s="80">
        <v>466160.60341835633</v>
      </c>
      <c r="V114" s="75" t="s">
        <v>52</v>
      </c>
      <c r="W114" s="75"/>
      <c r="X114" s="84"/>
      <c r="Y114" s="75">
        <v>466160.60341835633</v>
      </c>
    </row>
    <row r="115" spans="2:25" ht="13.5" customHeight="1">
      <c r="B115" s="73" t="s">
        <v>153</v>
      </c>
      <c r="E115" s="128">
        <v>0</v>
      </c>
      <c r="F115" s="77"/>
      <c r="U115" s="74"/>
      <c r="V115" s="75" t="s">
        <v>52</v>
      </c>
      <c r="W115" s="75"/>
      <c r="X115" s="77"/>
      <c r="Y115" s="75">
        <v>0</v>
      </c>
    </row>
    <row r="116" spans="2:25" ht="13.5" customHeight="1">
      <c r="B116" s="165">
        <v>6900</v>
      </c>
      <c r="C116" s="73" t="s">
        <v>154</v>
      </c>
      <c r="E116" s="132">
        <v>7657.47</v>
      </c>
      <c r="F116" s="77"/>
      <c r="G116" s="135">
        <v>638.1225</v>
      </c>
      <c r="H116" s="135">
        <v>638.1225</v>
      </c>
      <c r="I116" s="135">
        <v>638.1225</v>
      </c>
      <c r="J116" s="135">
        <v>638.1225</v>
      </c>
      <c r="K116" s="135">
        <v>638.1225</v>
      </c>
      <c r="L116" s="135">
        <v>638.1225</v>
      </c>
      <c r="M116" s="135">
        <v>638.1225</v>
      </c>
      <c r="N116" s="135">
        <v>638.1225</v>
      </c>
      <c r="O116" s="135">
        <v>638.1225</v>
      </c>
      <c r="P116" s="135">
        <v>638.1225</v>
      </c>
      <c r="Q116" s="135">
        <v>638.1225</v>
      </c>
      <c r="R116" s="135">
        <v>638.1225</v>
      </c>
      <c r="S116" s="135"/>
      <c r="U116" s="79">
        <v>7657.47</v>
      </c>
      <c r="V116" s="75"/>
      <c r="W116" s="75"/>
      <c r="X116" s="77"/>
      <c r="Y116" s="75">
        <v>7657.47</v>
      </c>
    </row>
    <row r="117" spans="2:25" ht="13.5" customHeight="1">
      <c r="B117" s="73" t="s">
        <v>155</v>
      </c>
      <c r="E117" s="133">
        <v>7657.47</v>
      </c>
      <c r="F117" s="77"/>
      <c r="G117" s="84">
        <v>638.1225</v>
      </c>
      <c r="H117" s="84">
        <v>638.1225</v>
      </c>
      <c r="I117" s="84">
        <v>638.1225</v>
      </c>
      <c r="J117" s="84">
        <v>638.1225</v>
      </c>
      <c r="K117" s="84">
        <v>638.1225</v>
      </c>
      <c r="L117" s="84">
        <v>638.1225</v>
      </c>
      <c r="M117" s="84">
        <v>638.1225</v>
      </c>
      <c r="N117" s="84">
        <v>638.1225</v>
      </c>
      <c r="O117" s="84">
        <v>638.1225</v>
      </c>
      <c r="P117" s="84">
        <v>638.1225</v>
      </c>
      <c r="Q117" s="84">
        <v>638.1225</v>
      </c>
      <c r="R117" s="84">
        <v>638.1225</v>
      </c>
      <c r="S117" s="84">
        <v>0</v>
      </c>
      <c r="U117" s="80">
        <v>7657.47</v>
      </c>
      <c r="V117" s="75">
        <v>1.8189894035458565E-12</v>
      </c>
      <c r="W117" s="75"/>
      <c r="X117" s="77"/>
      <c r="Y117" s="75">
        <v>7657.47</v>
      </c>
    </row>
    <row r="118" spans="2:25" ht="13.5" customHeight="1">
      <c r="B118" s="73" t="s">
        <v>156</v>
      </c>
      <c r="E118" s="128" t="s">
        <v>52</v>
      </c>
      <c r="F118" s="77"/>
      <c r="U118" s="74"/>
      <c r="V118" s="75"/>
      <c r="W118" s="75"/>
      <c r="X118" s="77"/>
      <c r="Y118" s="75">
        <v>0</v>
      </c>
    </row>
    <row r="119" spans="2:25" ht="13.5" customHeight="1">
      <c r="B119" s="165">
        <v>7299</v>
      </c>
      <c r="C119" s="73" t="s">
        <v>157</v>
      </c>
      <c r="E119" s="128">
        <v>9292.05245808</v>
      </c>
      <c r="F119" s="77"/>
      <c r="G119" s="77">
        <v>0</v>
      </c>
      <c r="H119" s="77">
        <v>78.75237419999999</v>
      </c>
      <c r="I119" s="77">
        <v>157.50474840000362</v>
      </c>
      <c r="J119" s="77">
        <v>1354.7911392</v>
      </c>
      <c r="K119" s="77">
        <v>105.00316596380813</v>
      </c>
      <c r="L119" s="77">
        <v>432.4304943</v>
      </c>
      <c r="M119" s="77">
        <v>836.8995473999998</v>
      </c>
      <c r="N119" s="77">
        <v>1032.71393025</v>
      </c>
      <c r="O119" s="77">
        <v>661.5979506256897</v>
      </c>
      <c r="P119" s="77">
        <v>499.88030703126697</v>
      </c>
      <c r="Q119" s="77">
        <v>900.0394587648659</v>
      </c>
      <c r="R119" s="77">
        <v>439.49411713183054</v>
      </c>
      <c r="S119" s="77">
        <v>2792.9452248125344</v>
      </c>
      <c r="U119" s="74">
        <v>9292.05245808</v>
      </c>
      <c r="V119" s="75" t="s">
        <v>52</v>
      </c>
      <c r="W119" s="75"/>
      <c r="Y119" s="75">
        <v>9292.05245808</v>
      </c>
    </row>
    <row r="120" spans="2:25" ht="13.5" customHeight="1">
      <c r="B120" s="165">
        <v>7310</v>
      </c>
      <c r="C120" s="76"/>
      <c r="D120" s="136" t="s">
        <v>180</v>
      </c>
      <c r="E120" s="137">
        <v>0</v>
      </c>
      <c r="F120" s="77"/>
      <c r="G120" s="77">
        <v>0</v>
      </c>
      <c r="H120" s="77">
        <v>0</v>
      </c>
      <c r="I120" s="77">
        <v>0</v>
      </c>
      <c r="J120" s="77">
        <v>0</v>
      </c>
      <c r="K120" s="77">
        <v>0</v>
      </c>
      <c r="L120" s="77">
        <v>0</v>
      </c>
      <c r="M120" s="77">
        <v>0</v>
      </c>
      <c r="N120" s="77">
        <v>0</v>
      </c>
      <c r="O120" s="77">
        <v>0</v>
      </c>
      <c r="P120" s="77">
        <v>0</v>
      </c>
      <c r="Q120" s="77">
        <v>0</v>
      </c>
      <c r="R120" s="77">
        <v>0</v>
      </c>
      <c r="U120" s="77">
        <v>0</v>
      </c>
      <c r="V120" s="75"/>
      <c r="W120" s="75"/>
      <c r="Y120" s="75">
        <v>0</v>
      </c>
    </row>
    <row r="121" spans="2:25" ht="13.5" customHeight="1">
      <c r="B121" s="165">
        <v>7438</v>
      </c>
      <c r="C121" s="73" t="s">
        <v>158</v>
      </c>
      <c r="E121" s="132">
        <v>2384.9834667284385</v>
      </c>
      <c r="F121" s="77"/>
      <c r="G121" s="79">
        <v>0</v>
      </c>
      <c r="H121" s="79">
        <v>0</v>
      </c>
      <c r="I121" s="79">
        <v>0</v>
      </c>
      <c r="J121" s="79">
        <v>0</v>
      </c>
      <c r="K121" s="79">
        <v>0</v>
      </c>
      <c r="L121" s="79">
        <v>0</v>
      </c>
      <c r="M121" s="79">
        <v>416.6666666666667</v>
      </c>
      <c r="N121" s="79">
        <v>409.01592070583075</v>
      </c>
      <c r="O121" s="79">
        <v>401.35242350172683</v>
      </c>
      <c r="P121" s="79">
        <v>393.67615380228267</v>
      </c>
      <c r="Q121" s="79">
        <v>385.9870903200061</v>
      </c>
      <c r="R121" s="79">
        <v>378.28521173192576</v>
      </c>
      <c r="S121" s="79"/>
      <c r="U121" s="79">
        <v>2384.9834667284385</v>
      </c>
      <c r="V121" s="75" t="s">
        <v>52</v>
      </c>
      <c r="W121" s="75"/>
      <c r="Y121" s="75">
        <v>2384.9834667284385</v>
      </c>
    </row>
    <row r="122" spans="2:25" ht="13.5" customHeight="1">
      <c r="B122" s="73" t="s">
        <v>159</v>
      </c>
      <c r="E122" s="133">
        <v>11677.035924808439</v>
      </c>
      <c r="F122" s="77"/>
      <c r="G122" s="84">
        <v>0</v>
      </c>
      <c r="H122" s="84">
        <v>78.75237419999999</v>
      </c>
      <c r="I122" s="84">
        <v>157.50474840000362</v>
      </c>
      <c r="J122" s="84">
        <v>1354.7911392</v>
      </c>
      <c r="K122" s="84">
        <v>105.00316596380813</v>
      </c>
      <c r="L122" s="84">
        <v>432.4304943</v>
      </c>
      <c r="M122" s="84">
        <v>1253.5662140666666</v>
      </c>
      <c r="N122" s="84">
        <v>1441.7298509558307</v>
      </c>
      <c r="O122" s="84">
        <v>1062.9503741274166</v>
      </c>
      <c r="P122" s="84">
        <v>893.5564608335496</v>
      </c>
      <c r="Q122" s="84">
        <v>1286.026549084872</v>
      </c>
      <c r="R122" s="84">
        <v>817.7793288637563</v>
      </c>
      <c r="S122" s="84">
        <v>2792.9452248125344</v>
      </c>
      <c r="U122" s="74">
        <v>11677.035924808439</v>
      </c>
      <c r="V122" s="75" t="s">
        <v>52</v>
      </c>
      <c r="W122" s="75"/>
      <c r="X122" s="77"/>
      <c r="Y122" s="75">
        <v>11677.035924808439</v>
      </c>
    </row>
    <row r="123" spans="1:25" s="83" customFormat="1" ht="13.5" customHeight="1">
      <c r="A123" s="85" t="s">
        <v>58</v>
      </c>
      <c r="B123" s="85"/>
      <c r="C123" s="85"/>
      <c r="D123" s="85"/>
      <c r="E123" s="134">
        <v>1839120.7067728115</v>
      </c>
      <c r="F123" s="86"/>
      <c r="G123" s="87">
        <v>61245.898850275975</v>
      </c>
      <c r="H123" s="87">
        <v>72012.60202473663</v>
      </c>
      <c r="I123" s="87">
        <v>179374.46954443623</v>
      </c>
      <c r="J123" s="87">
        <v>180747.54516952194</v>
      </c>
      <c r="K123" s="87">
        <v>164815.38455933335</v>
      </c>
      <c r="L123" s="87">
        <v>157086.3224398105</v>
      </c>
      <c r="M123" s="87">
        <v>167357.45815957716</v>
      </c>
      <c r="N123" s="87">
        <v>166152.11124432538</v>
      </c>
      <c r="O123" s="87">
        <v>176274.18367149695</v>
      </c>
      <c r="P123" s="87">
        <v>172784.44707020308</v>
      </c>
      <c r="Q123" s="87">
        <v>166237.62167325141</v>
      </c>
      <c r="R123" s="87">
        <v>165769.3744530303</v>
      </c>
      <c r="S123" s="87">
        <v>9263.287912812533</v>
      </c>
      <c r="T123" s="87"/>
      <c r="U123" s="87">
        <v>1839120.7067728115</v>
      </c>
      <c r="V123" s="75" t="s">
        <v>52</v>
      </c>
      <c r="W123" s="75"/>
      <c r="X123" s="100"/>
      <c r="Y123" s="75">
        <v>1839120.7067728115</v>
      </c>
    </row>
    <row r="124" spans="5:25" ht="13.5" customHeight="1">
      <c r="E124" s="128">
        <v>0</v>
      </c>
      <c r="F124" s="77"/>
      <c r="V124" s="75" t="s">
        <v>52</v>
      </c>
      <c r="W124" s="75"/>
      <c r="Y124" s="75">
        <v>0</v>
      </c>
    </row>
    <row r="125" spans="1:25" s="88" customFormat="1" ht="13.5" customHeight="1">
      <c r="A125" s="85" t="s">
        <v>59</v>
      </c>
      <c r="B125" s="85"/>
      <c r="C125" s="85"/>
      <c r="D125" s="85"/>
      <c r="E125" s="134">
        <v>71986.9669678337</v>
      </c>
      <c r="F125" s="87"/>
      <c r="G125" s="87">
        <v>-61082.800119025975</v>
      </c>
      <c r="H125" s="87">
        <v>-59399.57811348663</v>
      </c>
      <c r="I125" s="87">
        <v>-99323.56155906821</v>
      </c>
      <c r="J125" s="87">
        <v>116560.98554996337</v>
      </c>
      <c r="K125" s="87">
        <v>-93064.42665758489</v>
      </c>
      <c r="L125" s="87">
        <v>-31356.242776321407</v>
      </c>
      <c r="M125" s="87">
        <v>-8476.90402508236</v>
      </c>
      <c r="N125" s="87">
        <v>953.8580251694075</v>
      </c>
      <c r="O125" s="87">
        <v>-19364.774369139108</v>
      </c>
      <c r="P125" s="87">
        <v>-43117.52333258162</v>
      </c>
      <c r="Q125" s="87">
        <v>105001.47937008293</v>
      </c>
      <c r="R125" s="87">
        <v>-47246.20522005836</v>
      </c>
      <c r="S125" s="87">
        <v>311902.66019329854</v>
      </c>
      <c r="T125" s="87"/>
      <c r="U125" s="87">
        <v>71986.96696616546</v>
      </c>
      <c r="V125" s="174">
        <v>-1.6682315617799759E-06</v>
      </c>
      <c r="W125" s="174"/>
      <c r="X125" s="100"/>
      <c r="Y125" s="75">
        <v>71986.96696616546</v>
      </c>
    </row>
    <row r="126" spans="5:25" ht="13.5" customHeight="1">
      <c r="E126" s="137">
        <v>0</v>
      </c>
      <c r="V126" s="75" t="s">
        <v>52</v>
      </c>
      <c r="W126" s="75"/>
      <c r="Y126" s="75">
        <v>0</v>
      </c>
    </row>
    <row r="127" spans="4:25" ht="13.5" customHeight="1">
      <c r="D127" s="73" t="s">
        <v>60</v>
      </c>
      <c r="E127" s="137">
        <v>153927.47095646252</v>
      </c>
      <c r="G127" s="77">
        <v>153927.47095646252</v>
      </c>
      <c r="H127" s="77">
        <v>99678.05897605057</v>
      </c>
      <c r="I127" s="77">
        <v>76093.54739640765</v>
      </c>
      <c r="J127" s="77">
        <v>25676.316339116016</v>
      </c>
      <c r="K127" s="77">
        <v>178892.72350568717</v>
      </c>
      <c r="L127" s="77">
        <v>86466.41934810228</v>
      </c>
      <c r="M127" s="77">
        <v>55748.29907178087</v>
      </c>
      <c r="N127" s="77">
        <v>293319.069970197</v>
      </c>
      <c r="O127" s="77">
        <v>290312.95217290404</v>
      </c>
      <c r="P127" s="77">
        <v>266980.53848409845</v>
      </c>
      <c r="Q127" s="77">
        <v>219887.6995621509</v>
      </c>
      <c r="R127" s="77">
        <v>320906.17427938565</v>
      </c>
      <c r="S127" s="77">
        <v>269669.26252789097</v>
      </c>
      <c r="U127" s="77">
        <v>153927.47095646252</v>
      </c>
      <c r="V127" s="75" t="s">
        <v>52</v>
      </c>
      <c r="W127" s="75"/>
      <c r="Y127" s="75">
        <v>153927.47095646252</v>
      </c>
    </row>
    <row r="128" spans="3:25" ht="13.5" customHeight="1">
      <c r="C128" s="73" t="s">
        <v>165</v>
      </c>
      <c r="E128" s="137">
        <v>0</v>
      </c>
      <c r="V128" s="75" t="s">
        <v>52</v>
      </c>
      <c r="W128" s="75"/>
      <c r="Y128" s="75">
        <v>0</v>
      </c>
    </row>
    <row r="129" spans="4:25" ht="13.5" customHeight="1">
      <c r="D129" s="89" t="s">
        <v>64</v>
      </c>
      <c r="E129" s="137">
        <v>71986.9669678337</v>
      </c>
      <c r="G129" s="77">
        <v>-61082.800119025975</v>
      </c>
      <c r="H129" s="77">
        <v>-59399.57811348663</v>
      </c>
      <c r="I129" s="77">
        <v>-99323.56155906821</v>
      </c>
      <c r="J129" s="77">
        <v>116560.98554996337</v>
      </c>
      <c r="K129" s="77">
        <v>-93064.42665758489</v>
      </c>
      <c r="L129" s="77">
        <v>-31356.242776321407</v>
      </c>
      <c r="M129" s="77">
        <v>-8476.90402508236</v>
      </c>
      <c r="N129" s="77">
        <v>953.8580251694075</v>
      </c>
      <c r="O129" s="77">
        <v>-19364.774369139108</v>
      </c>
      <c r="P129" s="77">
        <v>-43117.52333258162</v>
      </c>
      <c r="Q129" s="77">
        <v>105001.47937008293</v>
      </c>
      <c r="R129" s="77">
        <v>-47246.20522005836</v>
      </c>
      <c r="S129" s="77">
        <v>311902.66019329854</v>
      </c>
      <c r="U129" s="77">
        <v>71986.9669661657</v>
      </c>
      <c r="V129" s="75">
        <v>-1.667998731136322E-06</v>
      </c>
      <c r="W129" s="75"/>
      <c r="Y129" s="75">
        <v>71986.9669661657</v>
      </c>
    </row>
    <row r="130" spans="4:25" ht="13.5" customHeight="1">
      <c r="D130" s="89" t="s">
        <v>166</v>
      </c>
      <c r="E130" s="137">
        <v>0</v>
      </c>
      <c r="V130" s="75"/>
      <c r="W130" s="75"/>
      <c r="Y130" s="75">
        <v>0</v>
      </c>
    </row>
    <row r="131" spans="4:25" ht="13.5" customHeight="1">
      <c r="D131" s="89" t="s">
        <v>181</v>
      </c>
      <c r="E131" s="137">
        <v>138604.79669084208</v>
      </c>
      <c r="G131" s="77">
        <v>8405.575563614027</v>
      </c>
      <c r="H131" s="77">
        <v>40913.714008843715</v>
      </c>
      <c r="I131" s="77">
        <v>53268.20800177658</v>
      </c>
      <c r="J131" s="77">
        <v>36017.29911660778</v>
      </c>
      <c r="L131" s="77">
        <v>0</v>
      </c>
      <c r="U131" s="77">
        <v>138604.7966908421</v>
      </c>
      <c r="V131" s="75">
        <v>2.9103830456733704E-11</v>
      </c>
      <c r="W131" s="75"/>
      <c r="Y131" s="75">
        <v>138604.7966908421</v>
      </c>
    </row>
    <row r="132" spans="4:25" ht="13.5" customHeight="1">
      <c r="D132" s="89" t="s">
        <v>182</v>
      </c>
      <c r="E132" s="137">
        <v>-321165.9481061111</v>
      </c>
      <c r="S132" s="77">
        <v>-321165.9481061111</v>
      </c>
      <c r="U132" s="77">
        <v>-321165.9481061111</v>
      </c>
      <c r="V132" s="75" t="s">
        <v>52</v>
      </c>
      <c r="W132" s="75"/>
      <c r="Y132" s="75">
        <v>-321165.9481061111</v>
      </c>
    </row>
    <row r="133" spans="4:25" ht="13.5" customHeight="1">
      <c r="D133" s="89" t="s">
        <v>167</v>
      </c>
      <c r="E133" s="137">
        <v>0</v>
      </c>
      <c r="U133" s="77">
        <v>0</v>
      </c>
      <c r="V133" s="75" t="s">
        <v>52</v>
      </c>
      <c r="W133" s="75"/>
      <c r="Y133" s="75">
        <v>0</v>
      </c>
    </row>
    <row r="134" spans="4:25" ht="13.5" customHeight="1">
      <c r="D134" s="89" t="s">
        <v>168</v>
      </c>
      <c r="E134" s="137">
        <v>6316.2080128125335</v>
      </c>
      <c r="G134" s="77">
        <v>-2210.3099249999996</v>
      </c>
      <c r="H134" s="77">
        <v>-736.7699749999998</v>
      </c>
      <c r="S134" s="77">
        <v>9263.287912812533</v>
      </c>
      <c r="U134" s="77">
        <v>6316.208012812534</v>
      </c>
      <c r="V134" s="75">
        <v>9.094947017729282E-13</v>
      </c>
      <c r="W134" s="75"/>
      <c r="Y134" s="75">
        <v>6316.208012812534</v>
      </c>
    </row>
    <row r="135" spans="4:25" ht="13.5" customHeight="1">
      <c r="D135" s="89" t="s">
        <v>183</v>
      </c>
      <c r="E135" s="137">
        <v>0</v>
      </c>
      <c r="U135" s="77">
        <v>0</v>
      </c>
      <c r="V135" s="75" t="s">
        <v>52</v>
      </c>
      <c r="W135" s="75"/>
      <c r="Y135" s="75">
        <v>0</v>
      </c>
    </row>
    <row r="136" spans="4:25" ht="13.5" customHeight="1">
      <c r="D136" s="89" t="s">
        <v>169</v>
      </c>
      <c r="E136" s="137">
        <v>0</v>
      </c>
      <c r="U136" s="77">
        <v>0</v>
      </c>
      <c r="V136" s="75" t="s">
        <v>52</v>
      </c>
      <c r="W136" s="75"/>
      <c r="Y136" s="75">
        <v>0</v>
      </c>
    </row>
    <row r="137" spans="4:25" ht="13.5" customHeight="1">
      <c r="D137" s="89" t="s">
        <v>170</v>
      </c>
      <c r="E137" s="137">
        <v>0</v>
      </c>
      <c r="U137" s="77">
        <v>0</v>
      </c>
      <c r="V137" s="75" t="s">
        <v>52</v>
      </c>
      <c r="W137" s="75"/>
      <c r="Y137" s="75">
        <v>0</v>
      </c>
    </row>
    <row r="138" spans="4:25" ht="13.5" customHeight="1">
      <c r="D138" s="89" t="s">
        <v>184</v>
      </c>
      <c r="E138" s="137">
        <v>0</v>
      </c>
      <c r="U138" s="77">
        <v>0</v>
      </c>
      <c r="V138" s="75" t="s">
        <v>52</v>
      </c>
      <c r="W138" s="75"/>
      <c r="Y138" s="75">
        <v>0</v>
      </c>
    </row>
    <row r="139" spans="4:25" ht="13.5" customHeight="1">
      <c r="D139" s="89" t="s">
        <v>62</v>
      </c>
      <c r="E139" s="137">
        <v>7657.47</v>
      </c>
      <c r="G139" s="77">
        <v>638.1225</v>
      </c>
      <c r="H139" s="77">
        <v>638.1225</v>
      </c>
      <c r="I139" s="77">
        <v>638.1225</v>
      </c>
      <c r="J139" s="77">
        <v>638.1225</v>
      </c>
      <c r="K139" s="77">
        <v>638.1225</v>
      </c>
      <c r="L139" s="77">
        <v>638.1225</v>
      </c>
      <c r="M139" s="77">
        <v>638.1225</v>
      </c>
      <c r="N139" s="77">
        <v>638.1225</v>
      </c>
      <c r="O139" s="77">
        <v>638.1225</v>
      </c>
      <c r="P139" s="77">
        <v>638.1225</v>
      </c>
      <c r="Q139" s="77">
        <v>638.1225</v>
      </c>
      <c r="R139" s="77">
        <v>638.1225</v>
      </c>
      <c r="U139" s="77">
        <v>7657.47</v>
      </c>
      <c r="V139" s="75">
        <v>1.8189894035458565E-12</v>
      </c>
      <c r="W139" s="75"/>
      <c r="Y139" s="75">
        <v>7657.47</v>
      </c>
    </row>
    <row r="140" spans="3:25" ht="13.5" customHeight="1">
      <c r="C140" s="73" t="s">
        <v>171</v>
      </c>
      <c r="D140" s="89"/>
      <c r="E140" s="137">
        <v>0</v>
      </c>
      <c r="U140" s="77">
        <v>0</v>
      </c>
      <c r="V140" s="75" t="s">
        <v>52</v>
      </c>
      <c r="W140" s="75"/>
      <c r="Y140" s="75">
        <v>0</v>
      </c>
    </row>
    <row r="141" spans="4:25" ht="13.5" customHeight="1">
      <c r="D141" s="89" t="s">
        <v>61</v>
      </c>
      <c r="E141" s="137">
        <v>-10000</v>
      </c>
      <c r="H141" s="77">
        <v>-5000</v>
      </c>
      <c r="I141" s="77">
        <v>-5000</v>
      </c>
      <c r="U141" s="77">
        <v>-10000</v>
      </c>
      <c r="V141" s="75" t="s">
        <v>52</v>
      </c>
      <c r="W141" s="75"/>
      <c r="Y141" s="75">
        <v>-10000</v>
      </c>
    </row>
    <row r="142" spans="3:25" ht="13.5" customHeight="1">
      <c r="C142" s="73" t="s">
        <v>172</v>
      </c>
      <c r="D142" s="89"/>
      <c r="E142" s="137">
        <v>0</v>
      </c>
      <c r="U142" s="77">
        <v>0</v>
      </c>
      <c r="V142" s="75" t="s">
        <v>52</v>
      </c>
      <c r="W142" s="75"/>
      <c r="Y142" s="75">
        <v>0</v>
      </c>
    </row>
    <row r="143" spans="4:25" ht="13.5" customHeight="1">
      <c r="D143" s="89" t="s">
        <v>209</v>
      </c>
      <c r="E143" s="137">
        <v>250000</v>
      </c>
      <c r="G143" s="77">
        <v>0</v>
      </c>
      <c r="H143" s="77">
        <v>0</v>
      </c>
      <c r="I143" s="77">
        <v>0</v>
      </c>
      <c r="J143" s="77">
        <v>0</v>
      </c>
      <c r="K143" s="77">
        <v>0</v>
      </c>
      <c r="L143" s="77">
        <v>0</v>
      </c>
      <c r="M143" s="77">
        <v>250000</v>
      </c>
      <c r="N143" s="77">
        <v>0</v>
      </c>
      <c r="O143" s="77">
        <v>0</v>
      </c>
      <c r="P143" s="77">
        <v>0</v>
      </c>
      <c r="Q143" s="77">
        <v>0</v>
      </c>
      <c r="R143" s="77">
        <v>0</v>
      </c>
      <c r="U143" s="77">
        <v>250000</v>
      </c>
      <c r="V143" s="75"/>
      <c r="W143" s="75"/>
      <c r="Y143" s="75"/>
    </row>
    <row r="144" spans="4:25" ht="13.5" customHeight="1">
      <c r="D144" s="68" t="s">
        <v>210</v>
      </c>
      <c r="E144" s="137">
        <v>-27657.701992280803</v>
      </c>
      <c r="G144" s="77">
        <v>0</v>
      </c>
      <c r="H144" s="77">
        <v>0</v>
      </c>
      <c r="I144" s="77">
        <v>0</v>
      </c>
      <c r="J144" s="77">
        <v>0</v>
      </c>
      <c r="K144" s="77">
        <v>0</v>
      </c>
      <c r="L144" s="77">
        <v>0</v>
      </c>
      <c r="M144" s="77">
        <v>-4590.44757650154</v>
      </c>
      <c r="N144" s="77">
        <v>-4598.098322462377</v>
      </c>
      <c r="O144" s="77">
        <v>-4605.761819666481</v>
      </c>
      <c r="P144" s="77">
        <v>-4613.4380893659245</v>
      </c>
      <c r="Q144" s="77">
        <v>-4621.127152848201</v>
      </c>
      <c r="R144" s="77">
        <v>-4628.829031436282</v>
      </c>
      <c r="S144" s="77">
        <v>0</v>
      </c>
      <c r="U144" s="77">
        <v>-27657.701992280803</v>
      </c>
      <c r="V144" s="75" t="s">
        <v>52</v>
      </c>
      <c r="W144" s="75"/>
      <c r="Y144" s="75">
        <v>-27657.701992280803</v>
      </c>
    </row>
    <row r="145" spans="3:25" ht="13.5" customHeight="1">
      <c r="C145"/>
      <c r="D145" s="73" t="s">
        <v>63</v>
      </c>
      <c r="E145" s="138">
        <v>269669.2625295589</v>
      </c>
      <c r="G145" s="77">
        <v>99678.05897605057</v>
      </c>
      <c r="H145" s="77">
        <v>76093.54739640765</v>
      </c>
      <c r="I145" s="77">
        <v>25676.316339116016</v>
      </c>
      <c r="J145" s="77">
        <v>178892.72350568717</v>
      </c>
      <c r="K145" s="77">
        <v>86466.41934810228</v>
      </c>
      <c r="L145" s="77">
        <v>55748.29907178087</v>
      </c>
      <c r="M145" s="77">
        <v>293319.069970197</v>
      </c>
      <c r="N145" s="77">
        <v>290312.95217290404</v>
      </c>
      <c r="O145" s="77">
        <v>266980.53848409845</v>
      </c>
      <c r="P145" s="77">
        <v>219887.6995621509</v>
      </c>
      <c r="Q145" s="77">
        <v>320906.17427938565</v>
      </c>
      <c r="R145" s="139">
        <v>269669.26252789097</v>
      </c>
      <c r="S145" s="77">
        <v>269669.2625278909</v>
      </c>
      <c r="U145" s="77">
        <v>269669.26252789097</v>
      </c>
      <c r="V145" s="75">
        <v>-1.6679405234754086E-06</v>
      </c>
      <c r="W145" s="75"/>
      <c r="Y145" s="75">
        <v>269669.26252789097</v>
      </c>
    </row>
    <row r="146" ht="13.5" customHeight="1">
      <c r="E146" s="77"/>
    </row>
    <row r="147" ht="13.5" customHeight="1">
      <c r="E147" s="77"/>
    </row>
    <row r="148" spans="4:5" ht="13.5" customHeight="1">
      <c r="D148" s="89"/>
      <c r="E148" s="77"/>
    </row>
    <row r="149" spans="4:5" ht="13.5" customHeight="1">
      <c r="D149" s="89"/>
      <c r="E149" s="77"/>
    </row>
    <row r="150" spans="4:5" ht="13.5" customHeight="1">
      <c r="D150" s="89"/>
      <c r="E150" s="77"/>
    </row>
    <row r="151" spans="4:5" ht="13.5" customHeight="1">
      <c r="D151" s="89"/>
      <c r="E151" s="77"/>
    </row>
    <row r="152" spans="4:5" ht="13.5" customHeight="1">
      <c r="D152" s="89"/>
      <c r="E152" s="77"/>
    </row>
    <row r="153" spans="4:5" ht="13.5" customHeight="1">
      <c r="D153" s="89"/>
      <c r="E153" s="77"/>
    </row>
    <row r="154" spans="4:5" ht="13.5" customHeight="1">
      <c r="D154" s="89"/>
      <c r="E154" s="77"/>
    </row>
    <row r="155" spans="4:5" ht="13.5" customHeight="1">
      <c r="D155" s="89"/>
      <c r="E155" s="77"/>
    </row>
    <row r="156" spans="4:5" ht="13.5" customHeight="1">
      <c r="D156" s="89"/>
      <c r="E156" s="77"/>
    </row>
    <row r="157" spans="4:5" ht="13.5" customHeight="1">
      <c r="D157" s="89"/>
      <c r="E157" s="77"/>
    </row>
    <row r="158" spans="4:5" ht="13.5" customHeight="1">
      <c r="D158" s="89"/>
      <c r="E158" s="77"/>
    </row>
    <row r="159" spans="4:5" ht="13.5" customHeight="1">
      <c r="D159" s="89"/>
      <c r="E159" s="77"/>
    </row>
    <row r="160" spans="4:5" ht="13.5" customHeight="1">
      <c r="D160" s="89"/>
      <c r="E160" s="77"/>
    </row>
    <row r="161" spans="3:5" ht="13.5" customHeight="1">
      <c r="C161"/>
      <c r="E161" s="77"/>
    </row>
    <row r="162" ht="13.5" customHeight="1">
      <c r="E162" s="77"/>
    </row>
    <row r="163" ht="13.5" customHeight="1">
      <c r="E163" s="77"/>
    </row>
    <row r="164" ht="13.5" customHeight="1">
      <c r="E164" s="77"/>
    </row>
    <row r="165" ht="13.5" customHeight="1">
      <c r="E165" s="77"/>
    </row>
    <row r="166" ht="13.5" customHeight="1">
      <c r="E166" s="77"/>
    </row>
    <row r="167" ht="13.5" customHeight="1">
      <c r="E167" s="77"/>
    </row>
    <row r="168" ht="13.5" customHeight="1">
      <c r="E168" s="77"/>
    </row>
    <row r="169" ht="13.5" customHeight="1">
      <c r="E169" s="77"/>
    </row>
    <row r="170" ht="13.5" customHeight="1">
      <c r="E170" s="77"/>
    </row>
    <row r="171" ht="13.5" customHeight="1">
      <c r="E171" s="77"/>
    </row>
    <row r="172" ht="13.5" customHeight="1">
      <c r="E172" s="77"/>
    </row>
    <row r="173" ht="13.5" customHeight="1">
      <c r="E173" s="77"/>
    </row>
    <row r="174" ht="13.5" customHeight="1">
      <c r="E174" s="77"/>
    </row>
    <row r="175" ht="13.5" customHeight="1">
      <c r="E175" s="77"/>
    </row>
    <row r="176" ht="13.5" customHeight="1">
      <c r="E176" s="77"/>
    </row>
    <row r="177" ht="13.5" customHeight="1">
      <c r="E177" s="77"/>
    </row>
    <row r="178" ht="13.5" customHeight="1">
      <c r="E178" s="77"/>
    </row>
    <row r="179" ht="13.5" customHeight="1">
      <c r="E179" s="77"/>
    </row>
    <row r="180" ht="13.5" customHeight="1">
      <c r="E180" s="77"/>
    </row>
    <row r="181" ht="13.5" customHeight="1">
      <c r="E181" s="77"/>
    </row>
  </sheetData>
  <mergeCells count="3">
    <mergeCell ref="A4:D4"/>
    <mergeCell ref="E4:E5"/>
    <mergeCell ref="V4:V5"/>
  </mergeCells>
  <printOptions/>
  <pageMargins left="0.17" right="0.18" top="0.39" bottom="0.35" header="0.19" footer="0.18"/>
  <pageSetup fitToHeight="4" fitToWidth="1" horizontalDpi="600" verticalDpi="600" orientation="landscape" paperSize="5" scale="85" r:id="rId3"/>
  <headerFooter alignWithMargins="0">
    <oddFooter>&amp;R&amp;P</oddFooter>
  </headerFooter>
  <legacyDrawing r:id="rId2"/>
</worksheet>
</file>

<file path=xl/worksheets/sheet8.xml><?xml version="1.0" encoding="utf-8"?>
<worksheet xmlns="http://schemas.openxmlformats.org/spreadsheetml/2006/main" xmlns:r="http://schemas.openxmlformats.org/officeDocument/2006/relationships">
  <dimension ref="A1:AB180"/>
  <sheetViews>
    <sheetView workbookViewId="0" topLeftCell="A1">
      <pane xSplit="6" ySplit="9" topLeftCell="U89" activePane="bottomRight" state="frozen"/>
      <selection pane="topLeft" activeCell="A1" sqref="A1"/>
      <selection pane="topRight" activeCell="F1" sqref="F1"/>
      <selection pane="bottomLeft" activeCell="A10" sqref="A10"/>
      <selection pane="bottomRight" activeCell="Y24" sqref="Y24"/>
    </sheetView>
  </sheetViews>
  <sheetFormatPr defaultColWidth="9.33203125" defaultRowHeight="13.5" customHeight="1"/>
  <cols>
    <col min="1" max="3" width="3.5" style="73" customWidth="1"/>
    <col min="4" max="4" width="45.16015625" style="73" customWidth="1"/>
    <col min="5" max="6" width="13.5" style="78" customWidth="1"/>
    <col min="7" max="7" width="2.5" style="78" customWidth="1"/>
    <col min="8" max="8" width="13" style="77" customWidth="1"/>
    <col min="9" max="9" width="12.33203125" style="77" customWidth="1"/>
    <col min="10" max="20" width="13" style="77" customWidth="1"/>
    <col min="21" max="21" width="3.83203125" style="77" customWidth="1"/>
    <col min="22" max="22" width="15.33203125" style="77" customWidth="1"/>
    <col min="23" max="23" width="17.33203125" style="90" customWidth="1"/>
    <col min="24" max="25" width="12.5" style="90" customWidth="1"/>
    <col min="26" max="26" width="17.16015625" style="91" bestFit="1" customWidth="1"/>
    <col min="27" max="27" width="15.66015625" style="91" bestFit="1" customWidth="1"/>
    <col min="28" max="33" width="9.33203125" style="68" customWidth="1"/>
    <col min="34" max="34" width="38.5" style="68" bestFit="1" customWidth="1"/>
    <col min="35" max="16384" width="9.33203125" style="68" customWidth="1"/>
  </cols>
  <sheetData>
    <row r="1" spans="1:27" s="104" customFormat="1" ht="12.75">
      <c r="A1" s="101" t="s">
        <v>340</v>
      </c>
      <c r="B1" s="102"/>
      <c r="C1" s="102"/>
      <c r="D1" s="102"/>
      <c r="E1" s="102"/>
      <c r="F1" s="102"/>
      <c r="G1" s="102"/>
      <c r="H1" s="102"/>
      <c r="I1" s="102"/>
      <c r="J1" s="102"/>
      <c r="K1" s="102"/>
      <c r="L1" s="102"/>
      <c r="M1" s="102"/>
      <c r="N1" s="102"/>
      <c r="O1" s="103"/>
      <c r="P1" s="103"/>
      <c r="Q1" s="103"/>
      <c r="R1" s="103"/>
      <c r="S1" s="102"/>
      <c r="T1" s="103"/>
      <c r="U1" s="103"/>
      <c r="V1" s="103"/>
      <c r="W1" s="103"/>
      <c r="X1" s="103"/>
      <c r="Y1" s="103"/>
      <c r="Z1" s="103"/>
      <c r="AA1" s="103"/>
    </row>
    <row r="2" spans="1:27" s="104" customFormat="1" ht="12.75">
      <c r="A2" s="105" t="s">
        <v>200</v>
      </c>
      <c r="B2" s="103"/>
      <c r="C2" s="106"/>
      <c r="D2" s="106"/>
      <c r="E2" s="106"/>
      <c r="F2" s="106"/>
      <c r="G2" s="106"/>
      <c r="H2" s="106"/>
      <c r="I2" s="103"/>
      <c r="J2" s="103"/>
      <c r="K2" s="103"/>
      <c r="L2" s="103"/>
      <c r="M2" s="103"/>
      <c r="N2" s="102"/>
      <c r="O2" s="102"/>
      <c r="P2" s="102"/>
      <c r="Q2" s="107"/>
      <c r="R2" s="107"/>
      <c r="S2" s="108"/>
      <c r="T2" s="102"/>
      <c r="U2" s="103"/>
      <c r="V2" s="103"/>
      <c r="W2" s="103"/>
      <c r="X2" s="103"/>
      <c r="Y2" s="103"/>
      <c r="Z2" s="103"/>
      <c r="AA2" s="103"/>
    </row>
    <row r="3" spans="1:25" s="104" customFormat="1" ht="12.75">
      <c r="A3" s="109"/>
      <c r="C3" s="110"/>
      <c r="D3" s="110" t="s">
        <v>317</v>
      </c>
      <c r="E3" s="110"/>
      <c r="F3" s="110"/>
      <c r="G3" s="110"/>
      <c r="H3" s="110">
        <v>12</v>
      </c>
      <c r="I3" s="104">
        <v>11</v>
      </c>
      <c r="J3" s="104">
        <v>10</v>
      </c>
      <c r="K3" s="104">
        <v>9</v>
      </c>
      <c r="L3" s="104">
        <v>8</v>
      </c>
      <c r="M3" s="104">
        <v>7</v>
      </c>
      <c r="N3" s="111">
        <v>6</v>
      </c>
      <c r="O3" s="111">
        <v>5</v>
      </c>
      <c r="P3" s="111">
        <v>4</v>
      </c>
      <c r="Q3" s="112" t="s">
        <v>318</v>
      </c>
      <c r="R3" s="112" t="s">
        <v>319</v>
      </c>
      <c r="S3" s="113">
        <v>1</v>
      </c>
      <c r="T3" s="111"/>
      <c r="W3" s="62"/>
      <c r="X3" s="62"/>
      <c r="Y3" s="62"/>
    </row>
    <row r="4" spans="1:27" ht="13.5" customHeight="1">
      <c r="A4" s="463"/>
      <c r="B4" s="463"/>
      <c r="C4" s="463"/>
      <c r="D4" s="463"/>
      <c r="E4" s="464" t="s">
        <v>201</v>
      </c>
      <c r="F4" s="467" t="s">
        <v>320</v>
      </c>
      <c r="G4" s="63"/>
      <c r="H4" s="217" t="s">
        <v>321</v>
      </c>
      <c r="I4" s="217" t="s">
        <v>321</v>
      </c>
      <c r="J4" s="117"/>
      <c r="K4" s="117"/>
      <c r="L4" s="118"/>
      <c r="M4" s="118"/>
      <c r="N4" s="118"/>
      <c r="O4" s="118"/>
      <c r="P4" s="118"/>
      <c r="Q4" s="118"/>
      <c r="R4" s="118"/>
      <c r="S4" s="118"/>
      <c r="T4" s="64"/>
      <c r="U4" s="65"/>
      <c r="V4" s="66" t="s">
        <v>51</v>
      </c>
      <c r="W4" s="466" t="s">
        <v>202</v>
      </c>
      <c r="X4" s="169"/>
      <c r="Y4" s="169"/>
      <c r="Z4" s="66" t="s">
        <v>203</v>
      </c>
      <c r="AA4" s="66" t="s">
        <v>204</v>
      </c>
    </row>
    <row r="5" spans="1:27" s="71" customFormat="1" ht="13.5" customHeight="1">
      <c r="A5" s="69"/>
      <c r="B5" s="69"/>
      <c r="C5" s="69"/>
      <c r="D5" s="69"/>
      <c r="E5" s="465"/>
      <c r="F5" s="468"/>
      <c r="G5" s="63"/>
      <c r="H5" s="218">
        <v>40725</v>
      </c>
      <c r="I5" s="218">
        <v>40756</v>
      </c>
      <c r="J5" s="119">
        <v>40787</v>
      </c>
      <c r="K5" s="119">
        <v>40818</v>
      </c>
      <c r="L5" s="120">
        <v>40849</v>
      </c>
      <c r="M5" s="120">
        <v>40880</v>
      </c>
      <c r="N5" s="120">
        <v>40911</v>
      </c>
      <c r="O5" s="120">
        <v>40942</v>
      </c>
      <c r="P5" s="120">
        <v>40973</v>
      </c>
      <c r="Q5" s="120">
        <v>41004</v>
      </c>
      <c r="R5" s="120">
        <v>41035</v>
      </c>
      <c r="S5" s="120">
        <v>41066</v>
      </c>
      <c r="T5" s="121" t="s">
        <v>53</v>
      </c>
      <c r="U5" s="65"/>
      <c r="V5" s="122" t="s">
        <v>205</v>
      </c>
      <c r="W5" s="466"/>
      <c r="X5" s="169" t="s">
        <v>206</v>
      </c>
      <c r="Y5" s="169" t="s">
        <v>322</v>
      </c>
      <c r="Z5" s="122" t="s">
        <v>207</v>
      </c>
      <c r="AA5" s="122" t="s">
        <v>42</v>
      </c>
    </row>
    <row r="6" spans="1:27" s="71" customFormat="1" ht="13.5" customHeight="1">
      <c r="A6" s="69"/>
      <c r="B6" s="69"/>
      <c r="C6" s="69"/>
      <c r="D6" s="69" t="s">
        <v>54</v>
      </c>
      <c r="E6" s="123">
        <v>189</v>
      </c>
      <c r="F6" s="219">
        <v>189</v>
      </c>
      <c r="G6" s="63"/>
      <c r="H6" s="220"/>
      <c r="I6" s="220"/>
      <c r="J6" s="63"/>
      <c r="K6" s="63"/>
      <c r="L6" s="63"/>
      <c r="M6" s="63"/>
      <c r="N6" s="63"/>
      <c r="O6" s="63"/>
      <c r="P6" s="63"/>
      <c r="Q6" s="63"/>
      <c r="R6" s="63"/>
      <c r="S6" s="63"/>
      <c r="T6" s="63"/>
      <c r="U6" s="63"/>
      <c r="V6" s="63"/>
      <c r="W6" s="67"/>
      <c r="X6" s="67"/>
      <c r="Y6" s="67"/>
      <c r="Z6" s="63"/>
      <c r="AA6" s="65"/>
    </row>
    <row r="7" spans="1:27" s="71" customFormat="1" ht="13.5" customHeight="1">
      <c r="A7" s="69"/>
      <c r="B7" s="69"/>
      <c r="C7" s="69"/>
      <c r="D7" s="69"/>
      <c r="E7" s="124"/>
      <c r="F7" s="221"/>
      <c r="G7" s="72"/>
      <c r="H7" s="220"/>
      <c r="I7" s="220" t="s">
        <v>55</v>
      </c>
      <c r="J7" s="63" t="s">
        <v>55</v>
      </c>
      <c r="K7" s="63" t="s">
        <v>55</v>
      </c>
      <c r="L7" s="63" t="s">
        <v>55</v>
      </c>
      <c r="M7" s="63" t="s">
        <v>55</v>
      </c>
      <c r="N7" s="63" t="s">
        <v>55</v>
      </c>
      <c r="O7" s="63" t="s">
        <v>55</v>
      </c>
      <c r="P7" s="63" t="s">
        <v>56</v>
      </c>
      <c r="Q7" s="63" t="s">
        <v>56</v>
      </c>
      <c r="R7" s="63" t="s">
        <v>56</v>
      </c>
      <c r="S7" s="63" t="s">
        <v>56</v>
      </c>
      <c r="T7" s="63" t="s">
        <v>56</v>
      </c>
      <c r="U7" s="72"/>
      <c r="V7" s="72"/>
      <c r="W7" s="70"/>
      <c r="X7" s="70"/>
      <c r="Y7" s="70"/>
      <c r="Z7" s="72"/>
      <c r="AA7" s="65"/>
    </row>
    <row r="8" spans="1:27" s="71" customFormat="1" ht="13.5" customHeight="1">
      <c r="A8" s="69"/>
      <c r="B8" s="69"/>
      <c r="C8" s="69"/>
      <c r="D8" s="69"/>
      <c r="E8" s="124"/>
      <c r="F8" s="221"/>
      <c r="G8" s="72"/>
      <c r="H8" s="220"/>
      <c r="I8" s="433">
        <v>0.05</v>
      </c>
      <c r="J8" s="125">
        <v>0.05</v>
      </c>
      <c r="K8" s="170">
        <v>0.09</v>
      </c>
      <c r="L8" s="125">
        <v>0.09</v>
      </c>
      <c r="M8" s="125">
        <v>0.09</v>
      </c>
      <c r="N8" s="125">
        <v>0.09</v>
      </c>
      <c r="O8" s="170">
        <v>0.09</v>
      </c>
      <c r="P8" s="167">
        <v>0.011111111111111112</v>
      </c>
      <c r="Q8" s="167">
        <v>0.10222222222222221</v>
      </c>
      <c r="R8" s="126">
        <v>1E-09</v>
      </c>
      <c r="S8" s="126">
        <v>0.03333333333333333</v>
      </c>
      <c r="T8" s="126">
        <v>0.8533333333333333</v>
      </c>
      <c r="U8" s="72"/>
      <c r="V8" s="72"/>
      <c r="W8" s="70"/>
      <c r="X8" s="70"/>
      <c r="Y8" s="70"/>
      <c r="Z8" s="72"/>
      <c r="AA8" s="65"/>
    </row>
    <row r="9" spans="1:26" ht="13.5" customHeight="1">
      <c r="A9" s="127"/>
      <c r="B9" s="73" t="s">
        <v>175</v>
      </c>
      <c r="E9" s="128"/>
      <c r="F9" s="222"/>
      <c r="G9" s="74"/>
      <c r="H9" s="223"/>
      <c r="I9" s="434">
        <v>0.06</v>
      </c>
      <c r="J9" s="129">
        <v>0.12</v>
      </c>
      <c r="K9" s="129">
        <v>0.08</v>
      </c>
      <c r="L9" s="129">
        <v>0.08</v>
      </c>
      <c r="M9" s="129">
        <v>0.08</v>
      </c>
      <c r="N9" s="129">
        <v>0.08</v>
      </c>
      <c r="O9" s="129">
        <v>0.08</v>
      </c>
      <c r="P9" s="130">
        <v>0.3333333333333333</v>
      </c>
      <c r="Q9" s="130">
        <v>0.16666666666666666</v>
      </c>
      <c r="R9" s="130">
        <v>0.16666666666666666</v>
      </c>
      <c r="S9" s="130">
        <v>0.166666666666667</v>
      </c>
      <c r="T9" s="130">
        <v>0.16666666666666666</v>
      </c>
      <c r="U9" s="74"/>
      <c r="V9" s="74"/>
      <c r="W9" s="75"/>
      <c r="X9" s="75"/>
      <c r="Y9" s="75"/>
      <c r="Z9" s="74"/>
    </row>
    <row r="10" spans="1:26" ht="13.5" customHeight="1">
      <c r="A10" s="68"/>
      <c r="D10" s="131" t="s">
        <v>176</v>
      </c>
      <c r="E10" s="128"/>
      <c r="F10" s="222"/>
      <c r="G10" s="74"/>
      <c r="H10" s="223"/>
      <c r="I10" s="66"/>
      <c r="J10" s="172">
        <v>17</v>
      </c>
      <c r="K10" s="172">
        <v>20</v>
      </c>
      <c r="L10" s="172">
        <v>18</v>
      </c>
      <c r="M10" s="172">
        <v>12</v>
      </c>
      <c r="N10" s="172">
        <v>20</v>
      </c>
      <c r="O10" s="172">
        <v>19</v>
      </c>
      <c r="P10" s="172">
        <v>20</v>
      </c>
      <c r="Q10" s="172">
        <v>15</v>
      </c>
      <c r="R10" s="172">
        <v>22</v>
      </c>
      <c r="S10" s="172">
        <v>14</v>
      </c>
      <c r="T10" s="130"/>
      <c r="U10" s="74"/>
      <c r="V10" s="74">
        <v>177</v>
      </c>
      <c r="W10" s="75"/>
      <c r="X10" s="75"/>
      <c r="Y10" s="75"/>
      <c r="Z10" s="74">
        <v>177</v>
      </c>
    </row>
    <row r="11" spans="1:26" ht="13.5" customHeight="1">
      <c r="A11" s="73" t="s">
        <v>66</v>
      </c>
      <c r="E11" s="128"/>
      <c r="F11" s="222"/>
      <c r="G11" s="74"/>
      <c r="H11" s="223"/>
      <c r="I11" s="434"/>
      <c r="J11" s="129"/>
      <c r="K11" s="129"/>
      <c r="L11" s="129"/>
      <c r="M11" s="129"/>
      <c r="N11" s="129"/>
      <c r="O11" s="129"/>
      <c r="P11" s="130"/>
      <c r="Q11" s="130"/>
      <c r="R11" s="130"/>
      <c r="S11" s="130"/>
      <c r="T11" s="130"/>
      <c r="U11" s="74"/>
      <c r="V11" s="74"/>
      <c r="W11" s="75"/>
      <c r="X11" s="75"/>
      <c r="Y11" s="75"/>
      <c r="Z11" s="74"/>
    </row>
    <row r="12" spans="2:26" ht="13.5" customHeight="1">
      <c r="B12" s="73" t="s">
        <v>160</v>
      </c>
      <c r="E12" s="128"/>
      <c r="F12" s="222"/>
      <c r="G12" s="74"/>
      <c r="H12" s="224"/>
      <c r="I12" s="224"/>
      <c r="J12" s="74"/>
      <c r="K12" s="74"/>
      <c r="L12" s="74"/>
      <c r="M12" s="74"/>
      <c r="N12" s="74"/>
      <c r="O12" s="74"/>
      <c r="P12" s="74"/>
      <c r="Q12" s="74"/>
      <c r="R12" s="74"/>
      <c r="S12" s="74"/>
      <c r="T12" s="173"/>
      <c r="U12" s="74"/>
      <c r="V12" s="74"/>
      <c r="W12" s="75"/>
      <c r="X12" s="75"/>
      <c r="Y12" s="75"/>
      <c r="Z12" s="74"/>
    </row>
    <row r="13" spans="2:27" ht="13.5" customHeight="1">
      <c r="B13" s="165">
        <v>8015</v>
      </c>
      <c r="C13" s="73" t="s">
        <v>67</v>
      </c>
      <c r="E13" s="128">
        <v>600499.5885</v>
      </c>
      <c r="F13" s="222">
        <v>605706.5384999999</v>
      </c>
      <c r="G13" s="74"/>
      <c r="H13" s="225">
        <v>0</v>
      </c>
      <c r="I13" s="225">
        <v>17716</v>
      </c>
      <c r="J13" s="74">
        <v>18035.36715</v>
      </c>
      <c r="K13" s="74">
        <v>107167.46728499999</v>
      </c>
      <c r="L13" s="74">
        <v>32463.660869999992</v>
      </c>
      <c r="M13" s="74">
        <v>32463.660869999992</v>
      </c>
      <c r="N13" s="74">
        <v>68806.05317999999</v>
      </c>
      <c r="O13" s="74">
        <v>32463.660869999992</v>
      </c>
      <c r="P13" s="74">
        <v>3295.4518697222215</v>
      </c>
      <c r="Q13" s="74">
        <v>30318.157171126284</v>
      </c>
      <c r="R13" s="74">
        <v>0.00029659066797840935</v>
      </c>
      <c r="S13" s="74">
        <v>9886.35559928031</v>
      </c>
      <c r="T13" s="74">
        <v>253090.70334157595</v>
      </c>
      <c r="V13" s="77">
        <v>605706.5385032954</v>
      </c>
      <c r="W13" s="74">
        <v>5206.950003295438</v>
      </c>
      <c r="X13" s="166">
        <v>0.008671030093962235</v>
      </c>
      <c r="Y13" s="166" t="s">
        <v>52</v>
      </c>
      <c r="Z13" s="77">
        <v>605706.5385032919</v>
      </c>
      <c r="AA13" s="75">
        <v>3.4924596548080444E-09</v>
      </c>
    </row>
    <row r="14" spans="2:27" ht="13.5" customHeight="1">
      <c r="B14" s="165">
        <v>8096</v>
      </c>
      <c r="C14" s="73" t="s">
        <v>161</v>
      </c>
      <c r="E14" s="132">
        <v>243205.86149999997</v>
      </c>
      <c r="F14" s="226">
        <v>243205.86149999997</v>
      </c>
      <c r="G14" s="74"/>
      <c r="H14" s="227">
        <v>0</v>
      </c>
      <c r="I14" s="227">
        <v>7901.7</v>
      </c>
      <c r="J14" s="79">
        <v>15803.4</v>
      </c>
      <c r="K14" s="79">
        <v>10535.6</v>
      </c>
      <c r="L14" s="79">
        <v>10535.6</v>
      </c>
      <c r="M14" s="79">
        <v>10535.6</v>
      </c>
      <c r="N14" s="79">
        <v>10535.6</v>
      </c>
      <c r="O14" s="79">
        <v>10535.6</v>
      </c>
      <c r="P14" s="79">
        <v>55607.58716666665</v>
      </c>
      <c r="Q14" s="79">
        <v>27803.793583333325</v>
      </c>
      <c r="R14" s="79">
        <v>27803.793583333325</v>
      </c>
      <c r="S14" s="79">
        <v>27803.793583333383</v>
      </c>
      <c r="T14" s="79">
        <v>27803.793583333325</v>
      </c>
      <c r="U14" s="74"/>
      <c r="V14" s="79">
        <v>243205.8615</v>
      </c>
      <c r="W14" s="74">
        <v>2.9103830456733704E-11</v>
      </c>
      <c r="X14" s="166">
        <v>1.1966747132339862E-16</v>
      </c>
      <c r="Y14" s="166" t="s">
        <v>52</v>
      </c>
      <c r="Z14" s="79">
        <v>243205.8615</v>
      </c>
      <c r="AA14" s="75">
        <v>0</v>
      </c>
    </row>
    <row r="15" spans="2:27" ht="13.5" customHeight="1">
      <c r="B15" s="73" t="s">
        <v>57</v>
      </c>
      <c r="E15" s="133">
        <v>843705.45</v>
      </c>
      <c r="F15" s="228">
        <v>848912.4</v>
      </c>
      <c r="G15" s="74"/>
      <c r="H15" s="229">
        <v>0</v>
      </c>
      <c r="I15" s="229">
        <v>25617.7</v>
      </c>
      <c r="J15" s="80">
        <v>33838.76715</v>
      </c>
      <c r="K15" s="80">
        <v>117703.067285</v>
      </c>
      <c r="L15" s="80">
        <v>42999.26086999999</v>
      </c>
      <c r="M15" s="80">
        <v>42999.26086999999</v>
      </c>
      <c r="N15" s="80">
        <v>79341.65318</v>
      </c>
      <c r="O15" s="80">
        <v>42999.26086999999</v>
      </c>
      <c r="P15" s="80">
        <v>58903.03903638887</v>
      </c>
      <c r="Q15" s="80">
        <v>58121.95075445961</v>
      </c>
      <c r="R15" s="80">
        <v>27803.793879923993</v>
      </c>
      <c r="S15" s="80">
        <v>37690.14918261369</v>
      </c>
      <c r="T15" s="80">
        <v>280894.4969249093</v>
      </c>
      <c r="U15" s="80"/>
      <c r="V15" s="80">
        <v>848912.4000032954</v>
      </c>
      <c r="W15" s="74">
        <v>5206.950003295438</v>
      </c>
      <c r="X15" s="166">
        <v>0.006171525860471138</v>
      </c>
      <c r="Y15" s="166" t="s">
        <v>52</v>
      </c>
      <c r="Z15" s="80">
        <v>848912.4000032919</v>
      </c>
      <c r="AA15" s="75">
        <v>3.4924596548080444E-09</v>
      </c>
    </row>
    <row r="16" spans="2:27" ht="13.5" customHeight="1">
      <c r="B16" s="73" t="s">
        <v>68</v>
      </c>
      <c r="E16" s="128"/>
      <c r="F16" s="222"/>
      <c r="G16" s="74"/>
      <c r="H16" s="224"/>
      <c r="I16" s="224"/>
      <c r="J16" s="74"/>
      <c r="K16" s="74"/>
      <c r="L16" s="74"/>
      <c r="M16" s="74"/>
      <c r="N16" s="74"/>
      <c r="O16" s="74"/>
      <c r="P16" s="74"/>
      <c r="Q16" s="74"/>
      <c r="R16" s="74"/>
      <c r="S16" s="74"/>
      <c r="T16" s="74"/>
      <c r="U16" s="74"/>
      <c r="V16" s="74"/>
      <c r="W16" s="74"/>
      <c r="X16" s="75"/>
      <c r="Y16" s="75"/>
      <c r="Z16" s="74"/>
      <c r="AA16" s="75">
        <v>0</v>
      </c>
    </row>
    <row r="17" spans="2:27" ht="13.5" customHeight="1">
      <c r="B17" s="165">
        <v>8181</v>
      </c>
      <c r="C17" s="73" t="s">
        <v>341</v>
      </c>
      <c r="E17" s="128">
        <v>35791.496999999996</v>
      </c>
      <c r="F17" s="222">
        <v>35791.496999999996</v>
      </c>
      <c r="G17" s="74"/>
      <c r="H17" s="224">
        <v>0</v>
      </c>
      <c r="I17" s="224">
        <v>1121.47</v>
      </c>
      <c r="J17" s="74">
        <v>2242.94</v>
      </c>
      <c r="K17" s="74">
        <v>1495.2933333333335</v>
      </c>
      <c r="L17" s="74">
        <v>1495.2933333333335</v>
      </c>
      <c r="M17" s="74">
        <v>1495.2933333333335</v>
      </c>
      <c r="N17" s="74">
        <v>1495.2933333333335</v>
      </c>
      <c r="O17" s="74">
        <v>1495.2933333333335</v>
      </c>
      <c r="P17" s="74">
        <v>8316.873444444444</v>
      </c>
      <c r="Q17" s="74">
        <v>4158.436722222222</v>
      </c>
      <c r="R17" s="74">
        <v>4158.436722222222</v>
      </c>
      <c r="S17" s="74">
        <v>4158.43672222223</v>
      </c>
      <c r="T17" s="74">
        <v>4158.436722222222</v>
      </c>
      <c r="U17" s="74"/>
      <c r="V17" s="74">
        <v>35791.497</v>
      </c>
      <c r="W17" s="74">
        <v>7.275957614183426E-12</v>
      </c>
      <c r="X17" s="166">
        <v>2.0328732308077045E-16</v>
      </c>
      <c r="Y17" s="166" t="s">
        <v>52</v>
      </c>
      <c r="Z17" s="74">
        <v>35791.497</v>
      </c>
      <c r="AA17" s="75"/>
    </row>
    <row r="18" spans="2:27" ht="13.5" customHeight="1">
      <c r="B18" s="165">
        <v>8220</v>
      </c>
      <c r="C18" s="73" t="s">
        <v>69</v>
      </c>
      <c r="E18" s="128">
        <v>24140.69528652752</v>
      </c>
      <c r="F18" s="222">
        <v>24140.69528652752</v>
      </c>
      <c r="G18" s="74"/>
      <c r="H18" s="224">
        <v>0</v>
      </c>
      <c r="I18" s="224">
        <v>0</v>
      </c>
      <c r="J18" s="74"/>
      <c r="K18" s="74"/>
      <c r="L18" s="74"/>
      <c r="M18" s="74"/>
      <c r="N18" s="77">
        <v>2414.069528652752</v>
      </c>
      <c r="O18" s="77">
        <v>2414.069528652752</v>
      </c>
      <c r="P18" s="77">
        <v>2414.069528652752</v>
      </c>
      <c r="Q18" s="77">
        <v>2414.069528652752</v>
      </c>
      <c r="R18" s="77">
        <v>2414.069528652752</v>
      </c>
      <c r="S18" s="77">
        <v>2414.069528652752</v>
      </c>
      <c r="T18" s="77">
        <v>9656.278114611008</v>
      </c>
      <c r="U18" s="74"/>
      <c r="V18" s="74">
        <v>24140.69528652752</v>
      </c>
      <c r="W18" s="74">
        <v>0</v>
      </c>
      <c r="X18" s="166">
        <v>0</v>
      </c>
      <c r="Y18" s="166" t="s">
        <v>52</v>
      </c>
      <c r="Z18" s="74">
        <v>24140.69528652752</v>
      </c>
      <c r="AA18" s="75">
        <v>0</v>
      </c>
    </row>
    <row r="19" spans="2:27" ht="13.5" customHeight="1">
      <c r="B19" s="165">
        <v>8291</v>
      </c>
      <c r="C19" s="73" t="s">
        <v>70</v>
      </c>
      <c r="E19" s="128">
        <v>18310.764705882353</v>
      </c>
      <c r="F19" s="222">
        <v>18322.438235294117</v>
      </c>
      <c r="G19" s="74"/>
      <c r="H19" s="224">
        <v>0</v>
      </c>
      <c r="I19" s="224">
        <v>0</v>
      </c>
      <c r="J19" s="74"/>
      <c r="K19" s="74"/>
      <c r="L19" s="74"/>
      <c r="M19" s="74"/>
      <c r="N19" s="74">
        <v>7328.9752941176475</v>
      </c>
      <c r="O19" s="74"/>
      <c r="P19" s="74"/>
      <c r="Q19" s="74"/>
      <c r="R19" s="74">
        <v>7328.9752941176475</v>
      </c>
      <c r="S19" s="74"/>
      <c r="T19" s="74">
        <v>3664.4876470588238</v>
      </c>
      <c r="U19" s="74"/>
      <c r="V19" s="74">
        <v>18322.438235294117</v>
      </c>
      <c r="W19" s="74">
        <v>11.67352941176432</v>
      </c>
      <c r="X19" s="166">
        <v>0.0006375227686702886</v>
      </c>
      <c r="Y19" s="166" t="s">
        <v>52</v>
      </c>
      <c r="Z19" s="74">
        <v>18322.438235294117</v>
      </c>
      <c r="AA19" s="75">
        <v>0</v>
      </c>
    </row>
    <row r="20" spans="2:27" ht="13.5" customHeight="1">
      <c r="B20" s="165">
        <v>8292</v>
      </c>
      <c r="C20" s="73" t="s">
        <v>71</v>
      </c>
      <c r="E20" s="128">
        <v>1657.270588235294</v>
      </c>
      <c r="F20" s="222">
        <v>1657.270588235294</v>
      </c>
      <c r="G20" s="74"/>
      <c r="H20" s="224">
        <v>0</v>
      </c>
      <c r="I20" s="224">
        <v>0</v>
      </c>
      <c r="J20" s="74"/>
      <c r="K20" s="74"/>
      <c r="L20" s="74"/>
      <c r="M20" s="74"/>
      <c r="N20" s="74"/>
      <c r="O20" s="74"/>
      <c r="P20" s="74">
        <v>662.9082352941176</v>
      </c>
      <c r="Q20" s="74"/>
      <c r="R20" s="74"/>
      <c r="S20" s="74">
        <v>662.9082352941176</v>
      </c>
      <c r="T20" s="74">
        <v>331.4541176470588</v>
      </c>
      <c r="U20" s="74"/>
      <c r="V20" s="74">
        <v>1657.270588235294</v>
      </c>
      <c r="W20" s="74">
        <v>0</v>
      </c>
      <c r="X20" s="166">
        <v>0</v>
      </c>
      <c r="Y20" s="166" t="s">
        <v>52</v>
      </c>
      <c r="Z20" s="74">
        <v>1657.270588235294</v>
      </c>
      <c r="AA20" s="75">
        <v>0</v>
      </c>
    </row>
    <row r="21" spans="2:27" ht="13.5" customHeight="1">
      <c r="B21" s="165">
        <v>8293</v>
      </c>
      <c r="C21" s="73" t="s">
        <v>72</v>
      </c>
      <c r="E21" s="128">
        <v>0</v>
      </c>
      <c r="F21" s="222">
        <v>0</v>
      </c>
      <c r="G21" s="74"/>
      <c r="H21" s="224">
        <v>0</v>
      </c>
      <c r="I21" s="224">
        <v>0</v>
      </c>
      <c r="J21" s="74"/>
      <c r="K21" s="74"/>
      <c r="L21" s="74"/>
      <c r="M21" s="74"/>
      <c r="N21" s="74"/>
      <c r="O21" s="74"/>
      <c r="P21" s="74"/>
      <c r="Q21" s="74"/>
      <c r="R21" s="74"/>
      <c r="S21" s="74">
        <v>0</v>
      </c>
      <c r="T21" s="74"/>
      <c r="U21" s="74"/>
      <c r="V21" s="74">
        <v>0</v>
      </c>
      <c r="W21" s="74">
        <v>0</v>
      </c>
      <c r="X21" s="166" t="s">
        <v>342</v>
      </c>
      <c r="Y21" s="166" t="s">
        <v>52</v>
      </c>
      <c r="Z21" s="74">
        <v>0</v>
      </c>
      <c r="AA21" s="75">
        <v>0</v>
      </c>
    </row>
    <row r="22" spans="2:27" ht="13.5" customHeight="1">
      <c r="B22" s="165">
        <v>8294</v>
      </c>
      <c r="C22" s="73" t="s">
        <v>73</v>
      </c>
      <c r="E22" s="128">
        <v>0</v>
      </c>
      <c r="F22" s="222">
        <v>0</v>
      </c>
      <c r="G22" s="74"/>
      <c r="H22" s="224">
        <v>0</v>
      </c>
      <c r="I22" s="224">
        <v>0</v>
      </c>
      <c r="J22" s="74"/>
      <c r="L22" s="74"/>
      <c r="M22" s="74"/>
      <c r="N22" s="74"/>
      <c r="O22" s="74"/>
      <c r="P22" s="74"/>
      <c r="Q22" s="74"/>
      <c r="R22" s="74"/>
      <c r="S22" s="74">
        <v>0</v>
      </c>
      <c r="T22" s="74"/>
      <c r="U22" s="74"/>
      <c r="V22" s="74">
        <v>0</v>
      </c>
      <c r="W22" s="74">
        <v>0</v>
      </c>
      <c r="X22" s="166" t="s">
        <v>342</v>
      </c>
      <c r="Y22" s="166" t="s">
        <v>52</v>
      </c>
      <c r="Z22" s="74">
        <v>0</v>
      </c>
      <c r="AA22" s="75">
        <v>0</v>
      </c>
    </row>
    <row r="23" spans="2:27" ht="13.5" customHeight="1">
      <c r="B23" s="165">
        <v>8295</v>
      </c>
      <c r="C23" s="73" t="s">
        <v>74</v>
      </c>
      <c r="E23" s="128">
        <v>0</v>
      </c>
      <c r="F23" s="222">
        <v>0</v>
      </c>
      <c r="G23" s="74"/>
      <c r="H23" s="224">
        <v>0</v>
      </c>
      <c r="I23" s="224">
        <v>0</v>
      </c>
      <c r="J23" s="74"/>
      <c r="K23" s="74"/>
      <c r="L23" s="74"/>
      <c r="M23" s="74"/>
      <c r="N23" s="74"/>
      <c r="O23" s="74"/>
      <c r="P23" s="74">
        <v>0</v>
      </c>
      <c r="Q23" s="74"/>
      <c r="R23" s="74"/>
      <c r="S23" s="74">
        <v>0</v>
      </c>
      <c r="T23" s="74">
        <v>0</v>
      </c>
      <c r="U23" s="74"/>
      <c r="V23" s="74">
        <v>0</v>
      </c>
      <c r="W23" s="74">
        <v>0</v>
      </c>
      <c r="X23" s="166" t="s">
        <v>342</v>
      </c>
      <c r="Y23" s="166" t="s">
        <v>52</v>
      </c>
      <c r="Z23" s="74">
        <v>0</v>
      </c>
      <c r="AA23" s="75">
        <v>0</v>
      </c>
    </row>
    <row r="24" spans="2:27" ht="13.5" customHeight="1">
      <c r="B24" s="165">
        <v>8296</v>
      </c>
      <c r="C24" s="73" t="s">
        <v>75</v>
      </c>
      <c r="E24" s="128">
        <v>200000</v>
      </c>
      <c r="F24" s="222">
        <v>200000</v>
      </c>
      <c r="G24" s="74"/>
      <c r="H24" s="224">
        <v>105719</v>
      </c>
      <c r="I24" s="224">
        <v>0</v>
      </c>
      <c r="K24" s="74"/>
      <c r="L24" s="74"/>
      <c r="M24" s="74">
        <v>100000</v>
      </c>
      <c r="N24" s="74"/>
      <c r="O24" s="74"/>
      <c r="P24" s="74"/>
      <c r="Q24" s="74"/>
      <c r="R24" s="74">
        <v>100000</v>
      </c>
      <c r="S24" s="74"/>
      <c r="T24" s="74">
        <v>-30000</v>
      </c>
      <c r="U24" s="74"/>
      <c r="V24" s="74">
        <v>275719</v>
      </c>
      <c r="W24" s="74">
        <v>75719</v>
      </c>
      <c r="X24" s="166">
        <v>0.378595</v>
      </c>
      <c r="Y24" s="166" t="s">
        <v>343</v>
      </c>
      <c r="Z24" s="74">
        <v>275719</v>
      </c>
      <c r="AA24" s="75">
        <v>0</v>
      </c>
    </row>
    <row r="25" spans="2:27" ht="13.5" customHeight="1">
      <c r="B25" s="165">
        <v>8297</v>
      </c>
      <c r="C25" s="73" t="s">
        <v>76</v>
      </c>
      <c r="E25" s="132">
        <v>0</v>
      </c>
      <c r="F25" s="226">
        <v>0</v>
      </c>
      <c r="G25" s="74"/>
      <c r="H25" s="227">
        <v>0</v>
      </c>
      <c r="I25" s="227">
        <v>0</v>
      </c>
      <c r="J25" s="79"/>
      <c r="K25" s="79"/>
      <c r="L25" s="79"/>
      <c r="M25" s="79"/>
      <c r="N25" s="79"/>
      <c r="O25" s="79"/>
      <c r="P25" s="79"/>
      <c r="Q25" s="79">
        <v>0</v>
      </c>
      <c r="R25" s="79"/>
      <c r="S25" s="79"/>
      <c r="T25" s="79"/>
      <c r="U25" s="74"/>
      <c r="V25" s="79">
        <v>0</v>
      </c>
      <c r="W25" s="74">
        <v>0</v>
      </c>
      <c r="X25" s="166" t="s">
        <v>342</v>
      </c>
      <c r="Y25" s="166" t="s">
        <v>52</v>
      </c>
      <c r="Z25" s="79">
        <v>0</v>
      </c>
      <c r="AA25" s="75">
        <v>0</v>
      </c>
    </row>
    <row r="26" spans="2:27" ht="13.5" customHeight="1">
      <c r="B26" s="73" t="s">
        <v>77</v>
      </c>
      <c r="E26" s="133">
        <v>279900.2275806451</v>
      </c>
      <c r="F26" s="228">
        <v>279911.9011100569</v>
      </c>
      <c r="G26" s="74"/>
      <c r="H26" s="229">
        <v>105719</v>
      </c>
      <c r="I26" s="229">
        <v>1121.47</v>
      </c>
      <c r="J26" s="80">
        <v>2242.94</v>
      </c>
      <c r="K26" s="80">
        <v>1495.2933333333335</v>
      </c>
      <c r="L26" s="80">
        <v>1495.2933333333335</v>
      </c>
      <c r="M26" s="80">
        <v>101495.29333333333</v>
      </c>
      <c r="N26" s="80">
        <v>11238.338156103733</v>
      </c>
      <c r="O26" s="80">
        <v>3909.3628619860856</v>
      </c>
      <c r="P26" s="80">
        <v>11393.851208391312</v>
      </c>
      <c r="Q26" s="80">
        <v>6572.506250874974</v>
      </c>
      <c r="R26" s="80">
        <v>113901.48154499262</v>
      </c>
      <c r="S26" s="80">
        <v>7235.414486169099</v>
      </c>
      <c r="T26" s="80">
        <v>-12189.343398460886</v>
      </c>
      <c r="U26" s="80"/>
      <c r="V26" s="80">
        <v>355630.901110057</v>
      </c>
      <c r="W26" s="74">
        <v>75730.6735294119</v>
      </c>
      <c r="X26" s="166">
        <v>0.27056310094493335</v>
      </c>
      <c r="Y26" s="166" t="s">
        <v>343</v>
      </c>
      <c r="Z26" s="80">
        <v>355630.90111005696</v>
      </c>
      <c r="AA26" s="75">
        <v>0</v>
      </c>
    </row>
    <row r="27" spans="2:27" ht="13.5" customHeight="1">
      <c r="B27" s="73" t="s">
        <v>78</v>
      </c>
      <c r="E27" s="128"/>
      <c r="F27" s="222"/>
      <c r="G27" s="74"/>
      <c r="H27" s="224"/>
      <c r="I27" s="224"/>
      <c r="J27" s="74"/>
      <c r="K27" s="74"/>
      <c r="L27" s="74"/>
      <c r="M27" s="74"/>
      <c r="N27" s="74"/>
      <c r="O27" s="74"/>
      <c r="P27" s="74"/>
      <c r="Q27" s="74"/>
      <c r="R27" s="74"/>
      <c r="S27" s="74"/>
      <c r="T27" s="74"/>
      <c r="U27" s="74"/>
      <c r="V27" s="74"/>
      <c r="W27" s="74"/>
      <c r="X27" s="75"/>
      <c r="Y27" s="75"/>
      <c r="Z27" s="74"/>
      <c r="AA27" s="75">
        <v>0</v>
      </c>
    </row>
    <row r="28" spans="2:27" ht="13.5" customHeight="1">
      <c r="B28" s="165">
        <v>8311</v>
      </c>
      <c r="C28" s="73" t="s">
        <v>344</v>
      </c>
      <c r="E28" s="128">
        <v>105485.62499999999</v>
      </c>
      <c r="F28" s="222">
        <v>105485.62499999999</v>
      </c>
      <c r="G28" s="74"/>
      <c r="H28" s="224">
        <v>0</v>
      </c>
      <c r="I28" s="224">
        <v>3176.32</v>
      </c>
      <c r="J28" s="74">
        <v>6352.64</v>
      </c>
      <c r="K28" s="74">
        <v>4235.093333333334</v>
      </c>
      <c r="L28" s="74">
        <v>4235.093333333334</v>
      </c>
      <c r="M28" s="74">
        <v>4235.093333333334</v>
      </c>
      <c r="N28" s="74">
        <v>4235.093333333334</v>
      </c>
      <c r="O28" s="74">
        <v>4235.093333333334</v>
      </c>
      <c r="P28" s="74">
        <v>24927.066111111104</v>
      </c>
      <c r="Q28" s="74">
        <v>12463.533055555552</v>
      </c>
      <c r="R28" s="74">
        <v>12463.533055555552</v>
      </c>
      <c r="S28" s="74">
        <v>12463.533055555577</v>
      </c>
      <c r="T28" s="74">
        <v>12463.533055555552</v>
      </c>
      <c r="U28" s="74"/>
      <c r="V28" s="74">
        <v>105485.62500000001</v>
      </c>
      <c r="W28" s="74">
        <v>2.9103830456733704E-11</v>
      </c>
      <c r="X28" s="166">
        <v>2.7590328499009896E-16</v>
      </c>
      <c r="Y28" s="166" t="s">
        <v>52</v>
      </c>
      <c r="Z28" s="74">
        <v>105485.62500000001</v>
      </c>
      <c r="AA28" s="75">
        <v>0</v>
      </c>
    </row>
    <row r="29" spans="2:27" ht="13.5" customHeight="1">
      <c r="B29" s="165">
        <v>8312</v>
      </c>
      <c r="C29" s="73" t="s">
        <v>199</v>
      </c>
      <c r="E29" s="128">
        <v>0</v>
      </c>
      <c r="F29" s="222">
        <v>0</v>
      </c>
      <c r="G29" s="74"/>
      <c r="H29" s="224">
        <v>0</v>
      </c>
      <c r="I29" s="224">
        <v>0</v>
      </c>
      <c r="J29" s="74">
        <v>0</v>
      </c>
      <c r="K29" s="74">
        <v>0</v>
      </c>
      <c r="L29" s="74">
        <v>0</v>
      </c>
      <c r="M29" s="74">
        <v>0</v>
      </c>
      <c r="N29" s="74">
        <v>0</v>
      </c>
      <c r="O29" s="74">
        <v>0</v>
      </c>
      <c r="P29" s="74">
        <v>0</v>
      </c>
      <c r="Q29" s="74">
        <v>0</v>
      </c>
      <c r="R29" s="74">
        <v>0</v>
      </c>
      <c r="S29" s="74">
        <v>0</v>
      </c>
      <c r="T29" s="74">
        <v>0</v>
      </c>
      <c r="U29" s="74"/>
      <c r="V29" s="74">
        <v>0</v>
      </c>
      <c r="W29" s="74">
        <v>0</v>
      </c>
      <c r="X29" s="166" t="s">
        <v>342</v>
      </c>
      <c r="Y29" s="166" t="s">
        <v>52</v>
      </c>
      <c r="Z29" s="74">
        <v>0</v>
      </c>
      <c r="AA29" s="75">
        <v>0</v>
      </c>
    </row>
    <row r="30" spans="2:27" ht="13.5" customHeight="1">
      <c r="B30" s="165">
        <v>8434</v>
      </c>
      <c r="C30" s="73" t="s">
        <v>80</v>
      </c>
      <c r="E30" s="128">
        <v>0</v>
      </c>
      <c r="F30" s="222">
        <v>0</v>
      </c>
      <c r="G30" s="74"/>
      <c r="H30" s="224">
        <v>0</v>
      </c>
      <c r="I30" s="224">
        <v>0</v>
      </c>
      <c r="J30" s="74"/>
      <c r="K30" s="74"/>
      <c r="L30" s="74"/>
      <c r="M30" s="74">
        <v>0</v>
      </c>
      <c r="N30" s="74"/>
      <c r="O30" s="74"/>
      <c r="P30" s="74"/>
      <c r="Q30" s="74"/>
      <c r="R30" s="74"/>
      <c r="S30" s="74"/>
      <c r="T30" s="74">
        <v>0</v>
      </c>
      <c r="U30" s="74"/>
      <c r="V30" s="74">
        <v>0</v>
      </c>
      <c r="W30" s="74">
        <v>0</v>
      </c>
      <c r="X30" s="166" t="s">
        <v>342</v>
      </c>
      <c r="Y30" s="166" t="s">
        <v>52</v>
      </c>
      <c r="Z30" s="74">
        <v>0</v>
      </c>
      <c r="AA30" s="75">
        <v>0</v>
      </c>
    </row>
    <row r="31" spans="2:27" ht="13.5" customHeight="1">
      <c r="B31" s="165">
        <v>8520</v>
      </c>
      <c r="C31" s="73" t="s">
        <v>81</v>
      </c>
      <c r="E31" s="128">
        <v>1698.6541047438334</v>
      </c>
      <c r="F31" s="222">
        <v>1698.6541047438334</v>
      </c>
      <c r="G31" s="74"/>
      <c r="H31" s="224">
        <v>0</v>
      </c>
      <c r="I31" s="224">
        <v>0</v>
      </c>
      <c r="J31" s="74"/>
      <c r="K31" s="74"/>
      <c r="L31" s="74"/>
      <c r="M31" s="74">
        <v>169.86541047438334</v>
      </c>
      <c r="N31" s="74">
        <v>169.86541047438334</v>
      </c>
      <c r="O31" s="74">
        <v>169.86541047438334</v>
      </c>
      <c r="P31" s="74">
        <v>169.86541047438334</v>
      </c>
      <c r="Q31" s="74">
        <v>169.86541047438334</v>
      </c>
      <c r="R31" s="74">
        <v>169.86541047438334</v>
      </c>
      <c r="S31" s="74">
        <v>169.86541047438334</v>
      </c>
      <c r="T31" s="74">
        <v>509.59623142315</v>
      </c>
      <c r="U31" s="74"/>
      <c r="V31" s="74">
        <v>1698.6541047438336</v>
      </c>
      <c r="W31" s="74">
        <v>2.2737367544323206E-13</v>
      </c>
      <c r="X31" s="166">
        <v>1.3385519442024442E-16</v>
      </c>
      <c r="Y31" s="166" t="s">
        <v>52</v>
      </c>
      <c r="Z31" s="74">
        <v>1698.6541047438336</v>
      </c>
      <c r="AA31" s="75">
        <v>0</v>
      </c>
    </row>
    <row r="32" spans="2:27" ht="13.5" customHeight="1">
      <c r="B32" s="165">
        <v>8560</v>
      </c>
      <c r="C32" s="73" t="s">
        <v>82</v>
      </c>
      <c r="E32" s="128">
        <v>23072.175</v>
      </c>
      <c r="F32" s="222">
        <v>23072.175</v>
      </c>
      <c r="G32" s="74"/>
      <c r="H32" s="224">
        <v>0</v>
      </c>
      <c r="I32" s="224">
        <v>0</v>
      </c>
      <c r="J32" s="74"/>
      <c r="K32" s="74"/>
      <c r="L32" s="74"/>
      <c r="N32" s="77">
        <v>5768.04375</v>
      </c>
      <c r="Q32" s="77">
        <v>5768.04375</v>
      </c>
      <c r="T32" s="77">
        <v>11536.0875</v>
      </c>
      <c r="U32" s="74"/>
      <c r="V32" s="74">
        <v>23072.175</v>
      </c>
      <c r="W32" s="74">
        <v>0</v>
      </c>
      <c r="X32" s="166">
        <v>0</v>
      </c>
      <c r="Y32" s="166" t="s">
        <v>52</v>
      </c>
      <c r="Z32" s="74">
        <v>23072.175</v>
      </c>
      <c r="AA32" s="75">
        <v>0</v>
      </c>
    </row>
    <row r="33" spans="2:27" ht="13.5" customHeight="1">
      <c r="B33" s="165">
        <v>8590</v>
      </c>
      <c r="C33" s="73" t="s">
        <v>177</v>
      </c>
      <c r="E33" s="128">
        <v>85499.795808</v>
      </c>
      <c r="F33" s="222">
        <v>85499.795808</v>
      </c>
      <c r="G33" s="74"/>
      <c r="H33" s="224">
        <v>0</v>
      </c>
      <c r="I33" s="224">
        <v>2861</v>
      </c>
      <c r="J33" s="74">
        <v>1986.45</v>
      </c>
      <c r="K33" s="74">
        <v>12654.855</v>
      </c>
      <c r="L33" s="74">
        <v>3575.61</v>
      </c>
      <c r="M33" s="74">
        <v>3575.61</v>
      </c>
      <c r="N33" s="74">
        <v>7992.54</v>
      </c>
      <c r="O33" s="74">
        <v>3575.61</v>
      </c>
      <c r="P33" s="74">
        <v>547.5346756444444</v>
      </c>
      <c r="Q33" s="74">
        <v>5037.31901089157</v>
      </c>
      <c r="R33" s="74">
        <v>4.927812075872188E-05</v>
      </c>
      <c r="S33" s="74">
        <v>1642.6040252907292</v>
      </c>
      <c r="T33" s="74">
        <v>42050.663047442664</v>
      </c>
      <c r="U33" s="74"/>
      <c r="V33" s="74">
        <v>85499.79580854753</v>
      </c>
      <c r="W33" s="74">
        <v>5.475303623825312E-07</v>
      </c>
      <c r="X33" s="166">
        <v>6.403879181326655E-12</v>
      </c>
      <c r="Y33" s="166" t="s">
        <v>52</v>
      </c>
      <c r="Z33" s="74">
        <v>85499.79580855725</v>
      </c>
      <c r="AA33" s="75">
        <v>-9.720679372549057E-09</v>
      </c>
    </row>
    <row r="34" spans="2:27" ht="13.5" customHeight="1">
      <c r="B34" s="165">
        <v>8591</v>
      </c>
      <c r="C34" s="73" t="s">
        <v>83</v>
      </c>
      <c r="E34" s="128">
        <v>0</v>
      </c>
      <c r="F34" s="222">
        <v>0</v>
      </c>
      <c r="G34" s="74"/>
      <c r="H34" s="224">
        <v>0</v>
      </c>
      <c r="I34" s="224">
        <v>0</v>
      </c>
      <c r="J34" s="74"/>
      <c r="L34" s="74"/>
      <c r="M34" s="74"/>
      <c r="N34" s="74"/>
      <c r="O34" s="74">
        <v>0</v>
      </c>
      <c r="P34" s="74"/>
      <c r="Q34" s="74"/>
      <c r="R34" s="74"/>
      <c r="S34" s="74"/>
      <c r="T34" s="74">
        <v>0</v>
      </c>
      <c r="U34" s="74"/>
      <c r="V34" s="74">
        <v>0</v>
      </c>
      <c r="W34" s="74">
        <v>0</v>
      </c>
      <c r="X34" s="166" t="s">
        <v>342</v>
      </c>
      <c r="Y34" s="166" t="s">
        <v>52</v>
      </c>
      <c r="Z34" s="74">
        <v>0</v>
      </c>
      <c r="AA34" s="75">
        <v>0</v>
      </c>
    </row>
    <row r="35" spans="2:27" ht="13.5" customHeight="1">
      <c r="B35" s="165">
        <v>8593</v>
      </c>
      <c r="C35" s="73" t="s">
        <v>84</v>
      </c>
      <c r="E35" s="128">
        <v>0</v>
      </c>
      <c r="F35" s="222">
        <v>0</v>
      </c>
      <c r="G35" s="74"/>
      <c r="H35" s="224">
        <v>0</v>
      </c>
      <c r="I35" s="224">
        <v>0</v>
      </c>
      <c r="J35" s="74"/>
      <c r="K35" s="74"/>
      <c r="L35" s="74"/>
      <c r="M35" s="74"/>
      <c r="N35" s="74"/>
      <c r="O35" s="74"/>
      <c r="P35" s="74"/>
      <c r="Q35" s="74"/>
      <c r="R35" s="74"/>
      <c r="S35" s="74">
        <v>0</v>
      </c>
      <c r="T35" s="74"/>
      <c r="U35" s="74"/>
      <c r="V35" s="74">
        <v>0</v>
      </c>
      <c r="W35" s="74">
        <v>0</v>
      </c>
      <c r="X35" s="166" t="s">
        <v>342</v>
      </c>
      <c r="Y35" s="166" t="s">
        <v>52</v>
      </c>
      <c r="Z35" s="74">
        <v>0</v>
      </c>
      <c r="AA35" s="75">
        <v>0</v>
      </c>
    </row>
    <row r="36" spans="2:27" ht="13.5" customHeight="1">
      <c r="B36" s="165">
        <v>8595</v>
      </c>
      <c r="C36" s="73" t="s">
        <v>85</v>
      </c>
      <c r="E36" s="128">
        <v>0</v>
      </c>
      <c r="F36" s="222">
        <v>0</v>
      </c>
      <c r="G36" s="74"/>
      <c r="H36" s="224">
        <v>0</v>
      </c>
      <c r="I36" s="224">
        <v>0</v>
      </c>
      <c r="J36" s="74"/>
      <c r="K36" s="74"/>
      <c r="L36" s="74"/>
      <c r="M36" s="74"/>
      <c r="N36" s="74"/>
      <c r="O36" s="74"/>
      <c r="P36" s="74"/>
      <c r="Q36" s="74"/>
      <c r="R36" s="74"/>
      <c r="S36" s="74">
        <v>0</v>
      </c>
      <c r="T36" s="74"/>
      <c r="U36" s="74"/>
      <c r="V36" s="74">
        <v>0</v>
      </c>
      <c r="W36" s="74">
        <v>0</v>
      </c>
      <c r="X36" s="166" t="s">
        <v>342</v>
      </c>
      <c r="Y36" s="166" t="s">
        <v>52</v>
      </c>
      <c r="Z36" s="74">
        <v>0</v>
      </c>
      <c r="AA36" s="75">
        <v>0</v>
      </c>
    </row>
    <row r="37" spans="2:27" ht="13.5" customHeight="1">
      <c r="B37" s="165">
        <v>8599</v>
      </c>
      <c r="C37" s="73" t="s">
        <v>86</v>
      </c>
      <c r="E37" s="132">
        <v>22802.85</v>
      </c>
      <c r="F37" s="226">
        <v>22802.85</v>
      </c>
      <c r="G37" s="74"/>
      <c r="H37" s="227">
        <v>0</v>
      </c>
      <c r="I37" s="227">
        <v>0</v>
      </c>
      <c r="J37" s="79"/>
      <c r="K37" s="79"/>
      <c r="L37" s="79"/>
      <c r="M37" s="79">
        <v>0</v>
      </c>
      <c r="N37" s="79"/>
      <c r="O37" s="79"/>
      <c r="P37" s="79"/>
      <c r="Q37" s="79"/>
      <c r="R37" s="79">
        <v>11401.425</v>
      </c>
      <c r="S37" s="79"/>
      <c r="T37" s="79">
        <v>11401.425</v>
      </c>
      <c r="U37" s="74"/>
      <c r="V37" s="79">
        <v>22802.85</v>
      </c>
      <c r="W37" s="74">
        <v>0</v>
      </c>
      <c r="X37" s="166">
        <v>0</v>
      </c>
      <c r="Y37" s="166" t="s">
        <v>52</v>
      </c>
      <c r="Z37" s="79">
        <v>22802.85</v>
      </c>
      <c r="AA37" s="75">
        <v>0</v>
      </c>
    </row>
    <row r="38" spans="2:27" ht="13.5" customHeight="1">
      <c r="B38" s="73" t="s">
        <v>87</v>
      </c>
      <c r="E38" s="133">
        <v>238559.09991</v>
      </c>
      <c r="F38" s="228">
        <v>238559.09991</v>
      </c>
      <c r="G38" s="74"/>
      <c r="H38" s="229">
        <v>0</v>
      </c>
      <c r="I38" s="229">
        <v>6037.32</v>
      </c>
      <c r="J38" s="80">
        <v>8339.09</v>
      </c>
      <c r="K38" s="80">
        <v>16889.948333333334</v>
      </c>
      <c r="L38" s="80">
        <v>7810.703333333334</v>
      </c>
      <c r="M38" s="80">
        <v>7980.5687438077175</v>
      </c>
      <c r="N38" s="80">
        <v>18165.54249380772</v>
      </c>
      <c r="O38" s="80">
        <v>7980.5687438077175</v>
      </c>
      <c r="P38" s="80">
        <v>25644.466197229933</v>
      </c>
      <c r="Q38" s="80">
        <v>23438.761226921506</v>
      </c>
      <c r="R38" s="80">
        <v>24034.823515308053</v>
      </c>
      <c r="S38" s="80">
        <v>14276.00249132069</v>
      </c>
      <c r="T38" s="80">
        <v>77961.30483442136</v>
      </c>
      <c r="U38" s="80"/>
      <c r="V38" s="80">
        <v>238559.09991329134</v>
      </c>
      <c r="W38" s="74">
        <v>3.2913521863520145E-06</v>
      </c>
      <c r="X38" s="166">
        <v>1.3796799986224489E-11</v>
      </c>
      <c r="Y38" s="166" t="s">
        <v>52</v>
      </c>
      <c r="Z38" s="80">
        <v>238559.09991330106</v>
      </c>
      <c r="AA38" s="75">
        <v>-9.720679372549057E-09</v>
      </c>
    </row>
    <row r="39" spans="2:27" ht="13.5" customHeight="1">
      <c r="B39" s="73" t="s">
        <v>162</v>
      </c>
      <c r="E39" s="128"/>
      <c r="F39" s="222"/>
      <c r="G39" s="74"/>
      <c r="H39" s="224"/>
      <c r="I39" s="224"/>
      <c r="J39" s="74"/>
      <c r="K39" s="74"/>
      <c r="L39" s="74"/>
      <c r="M39" s="74"/>
      <c r="N39" s="74"/>
      <c r="O39" s="74"/>
      <c r="P39" s="74"/>
      <c r="Q39" s="74"/>
      <c r="R39" s="74"/>
      <c r="S39" s="74"/>
      <c r="T39" s="74"/>
      <c r="U39" s="74"/>
      <c r="V39" s="74"/>
      <c r="W39" s="74"/>
      <c r="X39" s="75"/>
      <c r="Y39" s="75"/>
      <c r="Z39" s="74"/>
      <c r="AA39" s="75">
        <v>0</v>
      </c>
    </row>
    <row r="40" spans="2:27" ht="13.5" customHeight="1">
      <c r="B40" s="165">
        <v>8634</v>
      </c>
      <c r="C40" s="73" t="s">
        <v>88</v>
      </c>
      <c r="E40" s="128">
        <v>34292.16</v>
      </c>
      <c r="F40" s="222">
        <v>34292.16</v>
      </c>
      <c r="G40" s="74"/>
      <c r="H40" s="224">
        <v>0</v>
      </c>
      <c r="I40" s="224">
        <v>0</v>
      </c>
      <c r="J40" s="74">
        <v>3293.5972881355938</v>
      </c>
      <c r="K40" s="74">
        <v>3874.8203389830514</v>
      </c>
      <c r="L40" s="74">
        <v>3487.3383050847465</v>
      </c>
      <c r="M40" s="74">
        <v>2324.8922033898307</v>
      </c>
      <c r="N40" s="74">
        <v>3874.8203389830514</v>
      </c>
      <c r="O40" s="74">
        <v>3681.0793220338987</v>
      </c>
      <c r="P40" s="74">
        <v>3874.8203389830514</v>
      </c>
      <c r="Q40" s="74">
        <v>2906.1152542372884</v>
      </c>
      <c r="R40" s="74">
        <v>4262.302372881357</v>
      </c>
      <c r="S40" s="74">
        <v>2712.374237288136</v>
      </c>
      <c r="T40" s="74"/>
      <c r="U40" s="74"/>
      <c r="V40" s="74">
        <v>34292.16</v>
      </c>
      <c r="W40" s="74">
        <v>7.275957614183426E-12</v>
      </c>
      <c r="X40" s="166">
        <v>2.121755414118978E-16</v>
      </c>
      <c r="Y40" s="166" t="s">
        <v>52</v>
      </c>
      <c r="Z40" s="74">
        <v>34292.16</v>
      </c>
      <c r="AA40" s="75">
        <v>0</v>
      </c>
    </row>
    <row r="41" spans="2:27" ht="13.5" customHeight="1">
      <c r="B41" s="165">
        <v>8660</v>
      </c>
      <c r="C41" s="73" t="s">
        <v>89</v>
      </c>
      <c r="E41" s="128">
        <v>1957.184775</v>
      </c>
      <c r="F41" s="222">
        <v>1968.5861999999997</v>
      </c>
      <c r="G41" s="74"/>
      <c r="H41" s="224">
        <v>0</v>
      </c>
      <c r="I41" s="224">
        <v>0</v>
      </c>
      <c r="J41" s="74">
        <v>0</v>
      </c>
      <c r="K41" s="74">
        <v>0</v>
      </c>
      <c r="L41" s="74">
        <v>0</v>
      </c>
      <c r="M41" s="74">
        <v>0</v>
      </c>
      <c r="N41" s="74">
        <v>0</v>
      </c>
      <c r="O41" s="74">
        <v>0</v>
      </c>
      <c r="P41" s="74">
        <v>0</v>
      </c>
      <c r="Q41" s="74">
        <v>0</v>
      </c>
      <c r="R41" s="74">
        <v>0</v>
      </c>
      <c r="S41" s="74">
        <v>0</v>
      </c>
      <c r="T41" s="74"/>
      <c r="U41" s="74"/>
      <c r="V41" s="74">
        <v>0</v>
      </c>
      <c r="W41" s="74">
        <v>-1957.184775</v>
      </c>
      <c r="X41" s="166">
        <v>-1</v>
      </c>
      <c r="Y41" s="166" t="s">
        <v>52</v>
      </c>
      <c r="Z41" s="74">
        <v>0</v>
      </c>
      <c r="AA41" s="75">
        <v>0</v>
      </c>
    </row>
    <row r="42" spans="2:27" ht="13.5" customHeight="1">
      <c r="B42" s="165">
        <v>8690</v>
      </c>
      <c r="C42" s="73" t="s">
        <v>178</v>
      </c>
      <c r="E42" s="128">
        <v>66993.55147058824</v>
      </c>
      <c r="F42" s="222">
        <v>69435.09794117647</v>
      </c>
      <c r="G42" s="74"/>
      <c r="H42" s="224">
        <v>0</v>
      </c>
      <c r="I42" s="224">
        <v>0</v>
      </c>
      <c r="J42" s="74">
        <v>6668.907711864407</v>
      </c>
      <c r="K42" s="74">
        <v>7845.773778664008</v>
      </c>
      <c r="L42" s="74">
        <v>7061.196400797608</v>
      </c>
      <c r="M42" s="74">
        <v>4707.464267198405</v>
      </c>
      <c r="N42" s="74">
        <v>7845.773778664008</v>
      </c>
      <c r="O42" s="74">
        <v>7453.485089730807</v>
      </c>
      <c r="P42" s="74">
        <v>7845.773778664008</v>
      </c>
      <c r="Q42" s="74">
        <v>5884.330333998006</v>
      </c>
      <c r="R42" s="74">
        <v>8630.351156530409</v>
      </c>
      <c r="S42" s="74">
        <v>5492.041645064806</v>
      </c>
      <c r="T42" s="74"/>
      <c r="U42" s="74"/>
      <c r="V42" s="74">
        <v>69435.09794117647</v>
      </c>
      <c r="W42" s="74">
        <v>2441.546470588233</v>
      </c>
      <c r="X42" s="166">
        <v>0.0364444997614454</v>
      </c>
      <c r="Y42" s="166" t="s">
        <v>52</v>
      </c>
      <c r="Z42" s="74">
        <v>69435.09794117647</v>
      </c>
      <c r="AA42" s="75">
        <v>0</v>
      </c>
    </row>
    <row r="43" spans="2:27" ht="13.5" customHeight="1">
      <c r="B43" s="165">
        <v>8698</v>
      </c>
      <c r="C43" s="73" t="s">
        <v>90</v>
      </c>
      <c r="E43" s="128">
        <v>200000</v>
      </c>
      <c r="F43" s="222">
        <v>200000</v>
      </c>
      <c r="G43" s="74"/>
      <c r="H43" s="224">
        <v>0</v>
      </c>
      <c r="I43" s="224">
        <v>0</v>
      </c>
      <c r="J43" s="74">
        <v>34000</v>
      </c>
      <c r="K43" s="74">
        <v>0</v>
      </c>
      <c r="L43" s="74">
        <v>0</v>
      </c>
      <c r="M43" s="74">
        <v>84000</v>
      </c>
      <c r="N43" s="74"/>
      <c r="O43" s="74">
        <v>0</v>
      </c>
      <c r="P43" s="74">
        <v>66000</v>
      </c>
      <c r="Q43" s="74"/>
      <c r="R43" s="74">
        <v>0</v>
      </c>
      <c r="S43" s="74">
        <v>16000</v>
      </c>
      <c r="T43" s="74"/>
      <c r="U43" s="74"/>
      <c r="V43" s="74">
        <v>200000</v>
      </c>
      <c r="W43" s="74">
        <v>0</v>
      </c>
      <c r="X43" s="166">
        <v>0</v>
      </c>
      <c r="Y43" s="166" t="s">
        <v>52</v>
      </c>
      <c r="Z43" s="74">
        <v>200000</v>
      </c>
      <c r="AA43" s="75">
        <v>0</v>
      </c>
    </row>
    <row r="44" spans="2:27" ht="13.5" customHeight="1">
      <c r="B44" s="165">
        <v>8699</v>
      </c>
      <c r="C44" s="73" t="s">
        <v>91</v>
      </c>
      <c r="E44" s="128">
        <v>245700</v>
      </c>
      <c r="F44" s="222">
        <v>245700</v>
      </c>
      <c r="G44" s="74"/>
      <c r="H44" s="224">
        <v>41.5</v>
      </c>
      <c r="I44" s="224">
        <v>102.1</v>
      </c>
      <c r="J44" s="74">
        <v>0</v>
      </c>
      <c r="K44" s="74">
        <v>3670.2666</v>
      </c>
      <c r="L44" s="74">
        <v>17626.026599999997</v>
      </c>
      <c r="M44" s="74">
        <v>20490.1515</v>
      </c>
      <c r="N44" s="74">
        <v>28901.691</v>
      </c>
      <c r="O44" s="74">
        <v>3299.5053</v>
      </c>
      <c r="P44" s="74">
        <v>6541.0253999999995</v>
      </c>
      <c r="Q44" s="74">
        <v>31848.371100000004</v>
      </c>
      <c r="R44" s="74">
        <v>97173.6129</v>
      </c>
      <c r="S44" s="74">
        <v>36006.0759</v>
      </c>
      <c r="T44" s="74"/>
      <c r="U44" s="74"/>
      <c r="V44" s="74">
        <v>245700.3263</v>
      </c>
      <c r="W44" s="74">
        <v>0.3262999999860767</v>
      </c>
      <c r="X44" s="166">
        <v>1.3280423279856602E-06</v>
      </c>
      <c r="Y44" s="166" t="s">
        <v>52</v>
      </c>
      <c r="Z44" s="74">
        <v>245700.22629999998</v>
      </c>
      <c r="AA44" s="75">
        <v>0.10000000000582077</v>
      </c>
    </row>
    <row r="45" spans="2:27" ht="13.5" customHeight="1">
      <c r="B45" s="165">
        <v>8999</v>
      </c>
      <c r="C45" s="73" t="s">
        <v>179</v>
      </c>
      <c r="E45" s="132">
        <v>0</v>
      </c>
      <c r="F45" s="226">
        <v>0</v>
      </c>
      <c r="G45" s="74"/>
      <c r="H45" s="227">
        <v>54</v>
      </c>
      <c r="I45" s="227">
        <v>0</v>
      </c>
      <c r="J45" s="79"/>
      <c r="K45" s="79"/>
      <c r="L45" s="79"/>
      <c r="M45" s="79"/>
      <c r="N45" s="79"/>
      <c r="O45" s="79"/>
      <c r="P45" s="79"/>
      <c r="Q45" s="79"/>
      <c r="R45" s="79"/>
      <c r="S45" s="79"/>
      <c r="T45" s="79"/>
      <c r="U45" s="74"/>
      <c r="V45" s="79">
        <v>54</v>
      </c>
      <c r="W45" s="74">
        <v>54</v>
      </c>
      <c r="X45" s="166" t="s">
        <v>342</v>
      </c>
      <c r="Y45" s="166" t="s">
        <v>52</v>
      </c>
      <c r="Z45" s="79">
        <v>54</v>
      </c>
      <c r="AA45" s="75">
        <v>0</v>
      </c>
    </row>
    <row r="46" spans="2:27" ht="13.5" customHeight="1">
      <c r="B46" s="73" t="s">
        <v>163</v>
      </c>
      <c r="E46" s="133">
        <v>548942.89625</v>
      </c>
      <c r="F46" s="228">
        <v>551395.84414</v>
      </c>
      <c r="G46" s="74"/>
      <c r="H46" s="229">
        <v>95.5</v>
      </c>
      <c r="I46" s="229">
        <v>102.1</v>
      </c>
      <c r="J46" s="80">
        <v>43962.505000000005</v>
      </c>
      <c r="K46" s="80">
        <v>15390.860717647058</v>
      </c>
      <c r="L46" s="80">
        <v>28174.56130588235</v>
      </c>
      <c r="M46" s="80">
        <v>111522.50797058822</v>
      </c>
      <c r="N46" s="80">
        <v>40622.28511764706</v>
      </c>
      <c r="O46" s="80">
        <v>14434.069711764707</v>
      </c>
      <c r="P46" s="80">
        <v>84261.61951764706</v>
      </c>
      <c r="Q46" s="80">
        <v>40638.816688235296</v>
      </c>
      <c r="R46" s="80">
        <v>110066.26642941176</v>
      </c>
      <c r="S46" s="80">
        <v>60210.49178235295</v>
      </c>
      <c r="T46" s="80">
        <v>0</v>
      </c>
      <c r="U46" s="80"/>
      <c r="V46" s="80">
        <v>549481.5842411765</v>
      </c>
      <c r="W46" s="74">
        <v>538.687991176499</v>
      </c>
      <c r="X46" s="166">
        <v>0.000981318812678777</v>
      </c>
      <c r="Y46" s="166" t="s">
        <v>52</v>
      </c>
      <c r="Z46" s="80">
        <v>549481.4842411765</v>
      </c>
      <c r="AA46" s="75">
        <v>0.09999999997671694</v>
      </c>
    </row>
    <row r="47" spans="1:28" ht="21" customHeight="1">
      <c r="A47" s="73" t="s">
        <v>92</v>
      </c>
      <c r="E47" s="134">
        <v>1911107.6737406452</v>
      </c>
      <c r="F47" s="230">
        <v>1918779.2451600567</v>
      </c>
      <c r="G47" s="81"/>
      <c r="H47" s="231">
        <v>105814.5</v>
      </c>
      <c r="I47" s="231">
        <v>32878.59</v>
      </c>
      <c r="J47" s="82">
        <v>88383.30215</v>
      </c>
      <c r="K47" s="82">
        <v>151479.1696693137</v>
      </c>
      <c r="L47" s="82">
        <v>80479.81884254901</v>
      </c>
      <c r="M47" s="82">
        <v>263997.6309177293</v>
      </c>
      <c r="N47" s="82">
        <v>149367.81894755852</v>
      </c>
      <c r="O47" s="82">
        <v>69323.2621875585</v>
      </c>
      <c r="P47" s="82">
        <v>180202.97595965717</v>
      </c>
      <c r="Q47" s="82">
        <v>128772.03492049138</v>
      </c>
      <c r="R47" s="82">
        <v>275806.36536963645</v>
      </c>
      <c r="S47" s="82">
        <v>119412.05794245643</v>
      </c>
      <c r="T47" s="82">
        <v>346666.4583608698</v>
      </c>
      <c r="U47" s="82"/>
      <c r="V47" s="82">
        <v>1992583.9852678198</v>
      </c>
      <c r="W47" s="74">
        <v>81476.31152717466</v>
      </c>
      <c r="X47" s="166">
        <v>0.04263303038687487</v>
      </c>
      <c r="Y47" s="166" t="s">
        <v>52</v>
      </c>
      <c r="Z47" s="82">
        <v>1992583.8852678263</v>
      </c>
      <c r="AA47" s="75">
        <v>0.09999999357387424</v>
      </c>
      <c r="AB47" s="83"/>
    </row>
    <row r="48" spans="1:27" ht="13.5" customHeight="1">
      <c r="A48" s="73" t="s">
        <v>93</v>
      </c>
      <c r="E48" s="128"/>
      <c r="F48" s="222"/>
      <c r="G48" s="74"/>
      <c r="H48" s="224"/>
      <c r="I48" s="224"/>
      <c r="J48" s="74"/>
      <c r="K48" s="74"/>
      <c r="L48" s="74"/>
      <c r="M48" s="74"/>
      <c r="N48" s="74"/>
      <c r="O48" s="74"/>
      <c r="P48" s="74"/>
      <c r="Q48" s="74"/>
      <c r="R48" s="74"/>
      <c r="S48" s="74"/>
      <c r="T48" s="74"/>
      <c r="U48" s="74"/>
      <c r="V48" s="74"/>
      <c r="W48" s="74"/>
      <c r="X48" s="75"/>
      <c r="Y48" s="75"/>
      <c r="Z48" s="74"/>
      <c r="AA48" s="75"/>
    </row>
    <row r="49" spans="2:27" ht="13.5" customHeight="1">
      <c r="B49" s="73" t="s">
        <v>94</v>
      </c>
      <c r="E49" s="128"/>
      <c r="F49" s="222"/>
      <c r="G49" s="74"/>
      <c r="H49" s="224"/>
      <c r="I49" s="224"/>
      <c r="J49" s="74"/>
      <c r="K49" s="74"/>
      <c r="L49" s="74"/>
      <c r="M49" s="74"/>
      <c r="N49" s="74"/>
      <c r="O49" s="74"/>
      <c r="P49" s="74"/>
      <c r="Q49" s="74"/>
      <c r="R49" s="74"/>
      <c r="S49" s="74"/>
      <c r="T49" s="74"/>
      <c r="U49" s="74"/>
      <c r="V49" s="74"/>
      <c r="W49" s="74"/>
      <c r="X49" s="75"/>
      <c r="Y49" s="75"/>
      <c r="Z49" s="74"/>
      <c r="AA49" s="75"/>
    </row>
    <row r="50" spans="2:27" ht="13.5" customHeight="1">
      <c r="B50" s="165">
        <v>1110</v>
      </c>
      <c r="C50" s="73" t="s">
        <v>95</v>
      </c>
      <c r="E50" s="128">
        <v>514602</v>
      </c>
      <c r="F50" s="222">
        <v>514602</v>
      </c>
      <c r="G50" s="74"/>
      <c r="H50" s="224">
        <v>0</v>
      </c>
      <c r="I50" s="225">
        <v>20999.64</v>
      </c>
      <c r="J50" s="74">
        <v>49360.236</v>
      </c>
      <c r="K50" s="74">
        <v>49360.236</v>
      </c>
      <c r="L50" s="74">
        <v>49360.236</v>
      </c>
      <c r="M50" s="74">
        <v>49360.236</v>
      </c>
      <c r="N50" s="74">
        <v>49360.236</v>
      </c>
      <c r="O50" s="74">
        <v>49360.236</v>
      </c>
      <c r="P50" s="74">
        <v>49360.236</v>
      </c>
      <c r="Q50" s="74">
        <v>49360.236</v>
      </c>
      <c r="R50" s="74">
        <v>49360.236</v>
      </c>
      <c r="S50" s="74">
        <v>49360.236</v>
      </c>
      <c r="T50" s="74"/>
      <c r="U50" s="74"/>
      <c r="V50" s="74">
        <v>514602</v>
      </c>
      <c r="W50" s="74">
        <v>-1.1641532182693481E-10</v>
      </c>
      <c r="X50" s="166">
        <v>-2.2622399801581576E-16</v>
      </c>
      <c r="Y50" s="166" t="s">
        <v>52</v>
      </c>
      <c r="Z50" s="74">
        <v>514602</v>
      </c>
      <c r="AA50" s="75">
        <v>0</v>
      </c>
    </row>
    <row r="51" spans="2:27" ht="13.5" customHeight="1">
      <c r="B51" s="165">
        <v>1170</v>
      </c>
      <c r="C51" s="73" t="s">
        <v>96</v>
      </c>
      <c r="E51" s="128">
        <v>13500</v>
      </c>
      <c r="F51" s="222">
        <v>13500</v>
      </c>
      <c r="G51" s="74"/>
      <c r="H51" s="224">
        <v>0</v>
      </c>
      <c r="I51" s="225">
        <v>0</v>
      </c>
      <c r="J51" s="74">
        <v>1350</v>
      </c>
      <c r="K51" s="74">
        <v>1350</v>
      </c>
      <c r="L51" s="74">
        <v>1350</v>
      </c>
      <c r="M51" s="74">
        <v>1350</v>
      </c>
      <c r="N51" s="74">
        <v>1350</v>
      </c>
      <c r="O51" s="74">
        <v>1350</v>
      </c>
      <c r="P51" s="74">
        <v>1350</v>
      </c>
      <c r="Q51" s="74">
        <v>1350</v>
      </c>
      <c r="R51" s="74">
        <v>1350</v>
      </c>
      <c r="S51" s="74">
        <v>1350</v>
      </c>
      <c r="T51" s="74"/>
      <c r="U51" s="74"/>
      <c r="V51" s="74">
        <v>13500</v>
      </c>
      <c r="W51" s="74">
        <v>0</v>
      </c>
      <c r="X51" s="166">
        <v>0</v>
      </c>
      <c r="Y51" s="166" t="s">
        <v>52</v>
      </c>
      <c r="Z51" s="74">
        <v>13500</v>
      </c>
      <c r="AA51" s="75">
        <v>0</v>
      </c>
    </row>
    <row r="52" spans="2:27" ht="13.5" customHeight="1">
      <c r="B52" s="165">
        <v>1175</v>
      </c>
      <c r="C52" s="73" t="s">
        <v>97</v>
      </c>
      <c r="E52" s="128">
        <v>5000</v>
      </c>
      <c r="F52" s="222">
        <v>5000</v>
      </c>
      <c r="G52" s="74"/>
      <c r="H52" s="224">
        <v>208.34</v>
      </c>
      <c r="I52" s="225">
        <v>327.39</v>
      </c>
      <c r="J52" s="74">
        <v>446.427</v>
      </c>
      <c r="K52" s="74">
        <v>446.42699999999996</v>
      </c>
      <c r="L52" s="74">
        <v>446.427</v>
      </c>
      <c r="M52" s="74">
        <v>446.427</v>
      </c>
      <c r="N52" s="74">
        <v>446.42699999999996</v>
      </c>
      <c r="O52" s="74">
        <v>446.42699999999996</v>
      </c>
      <c r="P52" s="74">
        <v>446.4269999999999</v>
      </c>
      <c r="Q52" s="74">
        <v>446.42699999999996</v>
      </c>
      <c r="R52" s="74">
        <v>446.42700000000013</v>
      </c>
      <c r="S52" s="74">
        <v>446.4269999999997</v>
      </c>
      <c r="T52" s="74"/>
      <c r="U52" s="74"/>
      <c r="V52" s="74">
        <v>5000</v>
      </c>
      <c r="W52" s="74">
        <v>0</v>
      </c>
      <c r="X52" s="166">
        <v>0</v>
      </c>
      <c r="Y52" s="166" t="s">
        <v>52</v>
      </c>
      <c r="Z52" s="74">
        <v>5000</v>
      </c>
      <c r="AA52" s="75">
        <v>0</v>
      </c>
    </row>
    <row r="53" spans="2:27" ht="13.5" customHeight="1">
      <c r="B53" s="165">
        <v>1200</v>
      </c>
      <c r="C53" s="73" t="s">
        <v>98</v>
      </c>
      <c r="E53" s="128">
        <v>0</v>
      </c>
      <c r="F53" s="222">
        <v>0</v>
      </c>
      <c r="G53" s="74"/>
      <c r="H53" s="224">
        <v>0</v>
      </c>
      <c r="I53" s="225">
        <v>0</v>
      </c>
      <c r="J53" s="74">
        <v>0</v>
      </c>
      <c r="K53" s="74">
        <v>0</v>
      </c>
      <c r="L53" s="74">
        <v>0</v>
      </c>
      <c r="M53" s="74">
        <v>0</v>
      </c>
      <c r="N53" s="74">
        <v>0</v>
      </c>
      <c r="O53" s="74">
        <v>0</v>
      </c>
      <c r="P53" s="74">
        <v>0</v>
      </c>
      <c r="Q53" s="74">
        <v>0</v>
      </c>
      <c r="R53" s="74">
        <v>0</v>
      </c>
      <c r="S53" s="74">
        <v>0</v>
      </c>
      <c r="T53" s="74"/>
      <c r="U53" s="74"/>
      <c r="V53" s="74">
        <v>0</v>
      </c>
      <c r="W53" s="74">
        <v>0</v>
      </c>
      <c r="X53" s="166" t="s">
        <v>342</v>
      </c>
      <c r="Y53" s="166" t="s">
        <v>52</v>
      </c>
      <c r="Z53" s="74">
        <v>0</v>
      </c>
      <c r="AA53" s="75">
        <v>0</v>
      </c>
    </row>
    <row r="54" spans="2:27" ht="13.5" customHeight="1">
      <c r="B54" s="165">
        <v>1300</v>
      </c>
      <c r="C54" s="73" t="s">
        <v>99</v>
      </c>
      <c r="E54" s="128">
        <v>220850</v>
      </c>
      <c r="F54" s="222">
        <v>220850</v>
      </c>
      <c r="G54" s="74"/>
      <c r="H54" s="225">
        <v>18404.18</v>
      </c>
      <c r="I54" s="225">
        <v>18404.18</v>
      </c>
      <c r="J54" s="74">
        <v>18404.18</v>
      </c>
      <c r="K54" s="74">
        <v>18404.18</v>
      </c>
      <c r="L54" s="74">
        <v>18404.18</v>
      </c>
      <c r="M54" s="74">
        <v>18404.18</v>
      </c>
      <c r="N54" s="74">
        <v>18404.18</v>
      </c>
      <c r="O54" s="74">
        <v>18404.18</v>
      </c>
      <c r="P54" s="74">
        <v>18404.18</v>
      </c>
      <c r="Q54" s="74">
        <v>18404.18</v>
      </c>
      <c r="R54" s="74">
        <v>18404.18</v>
      </c>
      <c r="S54" s="74">
        <v>18404.18</v>
      </c>
      <c r="T54" s="74"/>
      <c r="U54" s="74"/>
      <c r="V54" s="74">
        <v>220850.16</v>
      </c>
      <c r="W54" s="74">
        <v>0.1599999999452848</v>
      </c>
      <c r="X54" s="166">
        <v>7.24473624384355E-07</v>
      </c>
      <c r="Y54" s="166" t="s">
        <v>52</v>
      </c>
      <c r="Z54" s="74">
        <v>220850.16</v>
      </c>
      <c r="AA54" s="75">
        <v>0</v>
      </c>
    </row>
    <row r="55" spans="2:27" ht="13.5" customHeight="1">
      <c r="B55" s="165">
        <v>1900</v>
      </c>
      <c r="C55" s="73" t="s">
        <v>100</v>
      </c>
      <c r="E55" s="132">
        <v>0</v>
      </c>
      <c r="F55" s="226">
        <v>0</v>
      </c>
      <c r="G55" s="74"/>
      <c r="H55" s="227">
        <v>0</v>
      </c>
      <c r="I55" s="233">
        <v>0</v>
      </c>
      <c r="J55" s="79">
        <v>0</v>
      </c>
      <c r="K55" s="79">
        <v>0</v>
      </c>
      <c r="L55" s="79">
        <v>0</v>
      </c>
      <c r="M55" s="79">
        <v>0</v>
      </c>
      <c r="N55" s="79">
        <v>0</v>
      </c>
      <c r="O55" s="79">
        <v>0</v>
      </c>
      <c r="P55" s="79">
        <v>0</v>
      </c>
      <c r="Q55" s="79">
        <v>0</v>
      </c>
      <c r="R55" s="79">
        <v>0</v>
      </c>
      <c r="S55" s="79">
        <v>0</v>
      </c>
      <c r="T55" s="79"/>
      <c r="U55" s="74"/>
      <c r="V55" s="79">
        <v>0</v>
      </c>
      <c r="W55" s="74">
        <v>0</v>
      </c>
      <c r="X55" s="166" t="s">
        <v>342</v>
      </c>
      <c r="Y55" s="166" t="s">
        <v>52</v>
      </c>
      <c r="Z55" s="79">
        <v>0</v>
      </c>
      <c r="AA55" s="75">
        <v>0</v>
      </c>
    </row>
    <row r="56" spans="2:27" ht="13.5" customHeight="1">
      <c r="B56" s="73" t="s">
        <v>101</v>
      </c>
      <c r="E56" s="133">
        <v>753952</v>
      </c>
      <c r="F56" s="228">
        <v>753952</v>
      </c>
      <c r="G56" s="74"/>
      <c r="H56" s="229">
        <v>18612.52</v>
      </c>
      <c r="I56" s="229">
        <v>39731.21</v>
      </c>
      <c r="J56" s="80">
        <v>69560.843</v>
      </c>
      <c r="K56" s="80">
        <v>69560.843</v>
      </c>
      <c r="L56" s="80">
        <v>69560.843</v>
      </c>
      <c r="M56" s="80">
        <v>69560.843</v>
      </c>
      <c r="N56" s="80">
        <v>69560.843</v>
      </c>
      <c r="O56" s="80">
        <v>69560.843</v>
      </c>
      <c r="P56" s="80">
        <v>69560.843</v>
      </c>
      <c r="Q56" s="80">
        <v>69560.843</v>
      </c>
      <c r="R56" s="80">
        <v>69560.843</v>
      </c>
      <c r="S56" s="80">
        <v>69560.843</v>
      </c>
      <c r="T56" s="80">
        <v>0</v>
      </c>
      <c r="U56" s="80"/>
      <c r="V56" s="80">
        <v>753952.16</v>
      </c>
      <c r="W56" s="74">
        <v>0.15999999991618097</v>
      </c>
      <c r="X56" s="166">
        <v>2.122151011154304E-07</v>
      </c>
      <c r="Y56" s="166" t="s">
        <v>52</v>
      </c>
      <c r="Z56" s="80">
        <v>753952.16</v>
      </c>
      <c r="AA56" s="75">
        <v>0</v>
      </c>
    </row>
    <row r="57" spans="2:27" ht="13.5" customHeight="1">
      <c r="B57" s="73" t="s">
        <v>102</v>
      </c>
      <c r="E57" s="128"/>
      <c r="F57" s="222"/>
      <c r="G57" s="74"/>
      <c r="H57" s="224"/>
      <c r="I57" s="224"/>
      <c r="J57" s="74"/>
      <c r="K57" s="74"/>
      <c r="L57" s="74"/>
      <c r="M57" s="74"/>
      <c r="N57" s="74"/>
      <c r="O57" s="74"/>
      <c r="P57" s="74"/>
      <c r="Q57" s="74"/>
      <c r="R57" s="74"/>
      <c r="S57" s="74"/>
      <c r="T57" s="74"/>
      <c r="U57" s="74"/>
      <c r="V57" s="74"/>
      <c r="W57" s="74"/>
      <c r="X57" s="75"/>
      <c r="Y57" s="75"/>
      <c r="Z57" s="74"/>
      <c r="AA57" s="75"/>
    </row>
    <row r="58" spans="2:27" ht="13.5" customHeight="1">
      <c r="B58" s="165">
        <v>2100</v>
      </c>
      <c r="C58" s="73" t="s">
        <v>103</v>
      </c>
      <c r="E58" s="128">
        <v>139986</v>
      </c>
      <c r="F58" s="222">
        <v>139986</v>
      </c>
      <c r="G58" s="74"/>
      <c r="H58" s="224">
        <v>0</v>
      </c>
      <c r="I58" s="224">
        <v>0</v>
      </c>
      <c r="J58" s="74">
        <v>13444.983050847459</v>
      </c>
      <c r="K58" s="74">
        <v>15817.627118644068</v>
      </c>
      <c r="L58" s="74">
        <v>14235.864406779661</v>
      </c>
      <c r="M58" s="74">
        <v>9490.57627118644</v>
      </c>
      <c r="N58" s="74">
        <v>15817.627118644068</v>
      </c>
      <c r="O58" s="74">
        <v>15026.745762711864</v>
      </c>
      <c r="P58" s="74">
        <v>15817.627118644068</v>
      </c>
      <c r="Q58" s="74">
        <v>11863.22033898305</v>
      </c>
      <c r="R58" s="74">
        <v>17399.389830508477</v>
      </c>
      <c r="S58" s="74">
        <v>11072.338983050848</v>
      </c>
      <c r="T58" s="74"/>
      <c r="U58" s="74"/>
      <c r="V58" s="74">
        <v>139986</v>
      </c>
      <c r="W58" s="74">
        <v>0</v>
      </c>
      <c r="X58" s="166">
        <v>0</v>
      </c>
      <c r="Y58" s="166" t="s">
        <v>52</v>
      </c>
      <c r="Z58" s="74">
        <v>139986</v>
      </c>
      <c r="AA58" s="75">
        <v>0</v>
      </c>
    </row>
    <row r="59" spans="2:27" ht="13.5" customHeight="1">
      <c r="B59" s="165">
        <v>2200</v>
      </c>
      <c r="C59" s="73" t="s">
        <v>345</v>
      </c>
      <c r="E59" s="128">
        <v>35350</v>
      </c>
      <c r="F59" s="222">
        <v>35350</v>
      </c>
      <c r="G59" s="74"/>
      <c r="H59" s="224">
        <v>0</v>
      </c>
      <c r="I59" s="224">
        <v>0</v>
      </c>
      <c r="J59" s="74">
        <v>3395.1977401129943</v>
      </c>
      <c r="K59" s="74">
        <v>3994.3502824858756</v>
      </c>
      <c r="L59" s="74">
        <v>3594.9152542372885</v>
      </c>
      <c r="M59" s="74">
        <v>2396.6101694915255</v>
      </c>
      <c r="N59" s="74">
        <v>3994.3502824858756</v>
      </c>
      <c r="O59" s="74">
        <v>3794.632768361582</v>
      </c>
      <c r="P59" s="74">
        <v>3994.3502824858756</v>
      </c>
      <c r="Q59" s="74">
        <v>2995.762711864407</v>
      </c>
      <c r="R59" s="74">
        <v>4393.785310734464</v>
      </c>
      <c r="S59" s="74">
        <v>2796.045197740113</v>
      </c>
      <c r="T59" s="74"/>
      <c r="U59" s="74"/>
      <c r="V59" s="74">
        <v>35350</v>
      </c>
      <c r="W59" s="74">
        <v>0</v>
      </c>
      <c r="X59" s="166">
        <v>0</v>
      </c>
      <c r="Y59" s="166" t="s">
        <v>52</v>
      </c>
      <c r="Z59" s="74">
        <v>35350</v>
      </c>
      <c r="AA59" s="75">
        <v>0</v>
      </c>
    </row>
    <row r="60" spans="2:27" ht="13.5" customHeight="1">
      <c r="B60" s="165">
        <v>2300</v>
      </c>
      <c r="C60" s="73" t="s">
        <v>104</v>
      </c>
      <c r="E60" s="128">
        <v>0</v>
      </c>
      <c r="F60" s="222">
        <v>0</v>
      </c>
      <c r="G60" s="74"/>
      <c r="H60" s="224">
        <v>0</v>
      </c>
      <c r="I60" s="224">
        <v>0</v>
      </c>
      <c r="J60" s="74">
        <v>0</v>
      </c>
      <c r="K60" s="74">
        <v>0</v>
      </c>
      <c r="L60" s="74">
        <v>0</v>
      </c>
      <c r="M60" s="74">
        <v>0</v>
      </c>
      <c r="N60" s="74">
        <v>0</v>
      </c>
      <c r="O60" s="74">
        <v>0</v>
      </c>
      <c r="P60" s="74">
        <v>0</v>
      </c>
      <c r="Q60" s="74">
        <v>0</v>
      </c>
      <c r="R60" s="74">
        <v>0</v>
      </c>
      <c r="S60" s="74">
        <v>0</v>
      </c>
      <c r="T60" s="74"/>
      <c r="U60" s="74"/>
      <c r="V60" s="74">
        <v>0</v>
      </c>
      <c r="W60" s="74">
        <v>0</v>
      </c>
      <c r="X60" s="166" t="s">
        <v>342</v>
      </c>
      <c r="Y60" s="166" t="s">
        <v>52</v>
      </c>
      <c r="Z60" s="74">
        <v>0</v>
      </c>
      <c r="AA60" s="75">
        <v>0</v>
      </c>
    </row>
    <row r="61" spans="2:27" ht="13.5" customHeight="1">
      <c r="B61" s="165">
        <v>2400</v>
      </c>
      <c r="C61" s="73" t="s">
        <v>105</v>
      </c>
      <c r="E61" s="128">
        <v>35350</v>
      </c>
      <c r="F61" s="222">
        <v>35350</v>
      </c>
      <c r="G61" s="74"/>
      <c r="H61" s="224">
        <v>307.5</v>
      </c>
      <c r="I61" s="224">
        <v>1429.88</v>
      </c>
      <c r="J61" s="74">
        <v>3361.262</v>
      </c>
      <c r="K61" s="74">
        <v>3361.262</v>
      </c>
      <c r="L61" s="74">
        <v>3361.262</v>
      </c>
      <c r="M61" s="74">
        <v>3361.262</v>
      </c>
      <c r="N61" s="74">
        <v>3361.262</v>
      </c>
      <c r="O61" s="74">
        <v>3361.262</v>
      </c>
      <c r="P61" s="74">
        <v>3361.262</v>
      </c>
      <c r="Q61" s="74">
        <v>3361.262</v>
      </c>
      <c r="R61" s="74">
        <v>3361.262</v>
      </c>
      <c r="S61" s="74">
        <v>3361.262</v>
      </c>
      <c r="T61" s="74"/>
      <c r="U61" s="74"/>
      <c r="V61" s="74">
        <v>35350</v>
      </c>
      <c r="W61" s="74">
        <v>0</v>
      </c>
      <c r="X61" s="166">
        <v>0</v>
      </c>
      <c r="Y61" s="166" t="s">
        <v>52</v>
      </c>
      <c r="Z61" s="74">
        <v>35350</v>
      </c>
      <c r="AA61" s="75">
        <v>0</v>
      </c>
    </row>
    <row r="62" spans="2:27" ht="13.5" customHeight="1">
      <c r="B62" s="165">
        <v>2900</v>
      </c>
      <c r="C62" s="73" t="s">
        <v>346</v>
      </c>
      <c r="E62" s="132">
        <v>48212</v>
      </c>
      <c r="F62" s="226">
        <v>48212</v>
      </c>
      <c r="G62" s="74"/>
      <c r="H62" s="227">
        <v>0</v>
      </c>
      <c r="I62" s="227">
        <v>930</v>
      </c>
      <c r="J62" s="79">
        <v>3700.5310734463283</v>
      </c>
      <c r="K62" s="79">
        <v>5447.683615819209</v>
      </c>
      <c r="L62" s="79">
        <v>4902.9152542372885</v>
      </c>
      <c r="M62" s="79">
        <v>3268.6101694915255</v>
      </c>
      <c r="N62" s="79">
        <v>5447.683615819209</v>
      </c>
      <c r="O62" s="79">
        <v>5175.299435028249</v>
      </c>
      <c r="P62" s="79">
        <v>5447.683615819209</v>
      </c>
      <c r="Q62" s="79">
        <v>4085.762711864407</v>
      </c>
      <c r="R62" s="79">
        <v>5992.4519774011305</v>
      </c>
      <c r="S62" s="79">
        <v>3813.3785310734465</v>
      </c>
      <c r="T62" s="79"/>
      <c r="U62" s="74"/>
      <c r="V62" s="79">
        <v>48212</v>
      </c>
      <c r="W62" s="74">
        <v>0</v>
      </c>
      <c r="X62" s="166">
        <v>0</v>
      </c>
      <c r="Y62" s="166" t="s">
        <v>52</v>
      </c>
      <c r="Z62" s="79">
        <v>48212</v>
      </c>
      <c r="AA62" s="75">
        <v>0</v>
      </c>
    </row>
    <row r="63" spans="2:27" ht="13.5" customHeight="1">
      <c r="B63" s="73" t="s">
        <v>106</v>
      </c>
      <c r="E63" s="133">
        <v>258898</v>
      </c>
      <c r="F63" s="228">
        <v>258898</v>
      </c>
      <c r="G63" s="74"/>
      <c r="H63" s="229">
        <v>307.5</v>
      </c>
      <c r="I63" s="229">
        <v>2359.88</v>
      </c>
      <c r="J63" s="80">
        <v>23901.97386440678</v>
      </c>
      <c r="K63" s="80">
        <v>28620.923016949153</v>
      </c>
      <c r="L63" s="80">
        <v>26094.95691525424</v>
      </c>
      <c r="M63" s="80">
        <v>18517.058610169493</v>
      </c>
      <c r="N63" s="80">
        <v>28620.923016949153</v>
      </c>
      <c r="O63" s="80">
        <v>27357.939966101694</v>
      </c>
      <c r="P63" s="80">
        <v>28620.923016949153</v>
      </c>
      <c r="Q63" s="80">
        <v>22306.007762711866</v>
      </c>
      <c r="R63" s="80">
        <v>31146.88911864407</v>
      </c>
      <c r="S63" s="80">
        <v>21043.024711864407</v>
      </c>
      <c r="T63" s="80">
        <v>0</v>
      </c>
      <c r="U63" s="74"/>
      <c r="V63" s="80">
        <v>258898</v>
      </c>
      <c r="W63" s="74">
        <v>2.9103830456733704E-11</v>
      </c>
      <c r="X63" s="166">
        <v>1.1241427302155175E-16</v>
      </c>
      <c r="Y63" s="166" t="s">
        <v>52</v>
      </c>
      <c r="Z63" s="80">
        <v>258898</v>
      </c>
      <c r="AA63" s="75">
        <v>0</v>
      </c>
    </row>
    <row r="64" spans="2:27" ht="13.5" customHeight="1">
      <c r="B64" s="73" t="s">
        <v>107</v>
      </c>
      <c r="E64" s="128"/>
      <c r="F64" s="222"/>
      <c r="G64" s="74"/>
      <c r="H64" s="224"/>
      <c r="I64" s="224"/>
      <c r="J64" s="74"/>
      <c r="K64" s="74"/>
      <c r="L64" s="74"/>
      <c r="M64" s="74"/>
      <c r="N64" s="74"/>
      <c r="O64" s="74"/>
      <c r="P64" s="74"/>
      <c r="Q64" s="74"/>
      <c r="R64" s="74"/>
      <c r="S64" s="74"/>
      <c r="T64" s="74"/>
      <c r="U64" s="74"/>
      <c r="V64" s="74"/>
      <c r="W64" s="74"/>
      <c r="X64" s="75"/>
      <c r="Y64" s="75"/>
      <c r="Z64" s="74"/>
      <c r="AA64" s="75"/>
    </row>
    <row r="65" spans="2:27" ht="13.5" customHeight="1">
      <c r="B65" s="165">
        <v>3111</v>
      </c>
      <c r="C65" s="73" t="s">
        <v>108</v>
      </c>
      <c r="E65" s="128">
        <v>62201.04</v>
      </c>
      <c r="F65" s="222">
        <v>62201.04</v>
      </c>
      <c r="G65" s="74"/>
      <c r="H65" s="224">
        <v>1535.54</v>
      </c>
      <c r="I65" s="224">
        <v>3277.82</v>
      </c>
      <c r="J65" s="74">
        <v>5738.7695475</v>
      </c>
      <c r="K65" s="74">
        <v>5738.7695475</v>
      </c>
      <c r="L65" s="74">
        <v>5738.7695475</v>
      </c>
      <c r="M65" s="74">
        <v>5738.7695475</v>
      </c>
      <c r="N65" s="74">
        <v>5738.7695475</v>
      </c>
      <c r="O65" s="74">
        <v>5738.7695475</v>
      </c>
      <c r="P65" s="74">
        <v>5738.7695475</v>
      </c>
      <c r="Q65" s="74">
        <v>5738.7695475</v>
      </c>
      <c r="R65" s="74">
        <v>5738.7695475</v>
      </c>
      <c r="S65" s="74">
        <v>5738.7695475</v>
      </c>
      <c r="T65" s="74">
        <v>0</v>
      </c>
      <c r="U65" s="74"/>
      <c r="V65" s="74">
        <v>62201.055475</v>
      </c>
      <c r="W65" s="74">
        <v>0.01547500000015134</v>
      </c>
      <c r="X65" s="166">
        <v>2.487900523874093E-07</v>
      </c>
      <c r="Y65" s="166" t="s">
        <v>52</v>
      </c>
      <c r="Z65" s="74">
        <v>62201.06029999999</v>
      </c>
      <c r="AA65" s="75">
        <v>-0.004824999989068601</v>
      </c>
    </row>
    <row r="66" spans="2:27" ht="13.5" customHeight="1">
      <c r="B66" s="165">
        <v>3212</v>
      </c>
      <c r="C66" s="73" t="s">
        <v>109</v>
      </c>
      <c r="E66" s="128">
        <v>0</v>
      </c>
      <c r="F66" s="222">
        <v>0</v>
      </c>
      <c r="G66" s="74"/>
      <c r="H66" s="224">
        <v>0</v>
      </c>
      <c r="I66" s="224">
        <v>0</v>
      </c>
      <c r="J66" s="74">
        <v>0</v>
      </c>
      <c r="K66" s="74">
        <v>0</v>
      </c>
      <c r="L66" s="74">
        <v>0</v>
      </c>
      <c r="M66" s="74">
        <v>0</v>
      </c>
      <c r="N66" s="74">
        <v>0</v>
      </c>
      <c r="O66" s="74">
        <v>0</v>
      </c>
      <c r="P66" s="74">
        <v>0</v>
      </c>
      <c r="Q66" s="74">
        <v>0</v>
      </c>
      <c r="R66" s="74">
        <v>0</v>
      </c>
      <c r="S66" s="74">
        <v>0</v>
      </c>
      <c r="T66" s="74">
        <v>0</v>
      </c>
      <c r="U66" s="74"/>
      <c r="V66" s="74">
        <v>0</v>
      </c>
      <c r="W66" s="74">
        <v>0</v>
      </c>
      <c r="X66" s="166" t="s">
        <v>342</v>
      </c>
      <c r="Y66" s="166" t="s">
        <v>52</v>
      </c>
      <c r="Z66" s="74">
        <v>0</v>
      </c>
      <c r="AA66" s="75">
        <v>0</v>
      </c>
    </row>
    <row r="67" spans="2:27" ht="13.5" customHeight="1">
      <c r="B67" s="165">
        <v>3311</v>
      </c>
      <c r="C67" s="73" t="s">
        <v>110</v>
      </c>
      <c r="E67" s="128">
        <v>16051.676</v>
      </c>
      <c r="F67" s="222">
        <v>16051.676</v>
      </c>
      <c r="G67" s="74"/>
      <c r="H67" s="224">
        <v>19.07</v>
      </c>
      <c r="I67" s="224">
        <v>146.31</v>
      </c>
      <c r="J67" s="74">
        <v>1481.9223795932203</v>
      </c>
      <c r="K67" s="74">
        <v>1774.4972270508474</v>
      </c>
      <c r="L67" s="74">
        <v>1617.8873287457627</v>
      </c>
      <c r="M67" s="74">
        <v>1148.0576338305086</v>
      </c>
      <c r="N67" s="74">
        <v>1774.4972270508474</v>
      </c>
      <c r="O67" s="74">
        <v>1696.192277898305</v>
      </c>
      <c r="P67" s="74">
        <v>1774.4972270508474</v>
      </c>
      <c r="Q67" s="74">
        <v>1382.9724812881357</v>
      </c>
      <c r="R67" s="74">
        <v>1931.1071253559323</v>
      </c>
      <c r="S67" s="74">
        <v>1304.6675321355933</v>
      </c>
      <c r="T67" s="74">
        <v>0</v>
      </c>
      <c r="U67" s="74"/>
      <c r="V67" s="74">
        <v>16051.678440000003</v>
      </c>
      <c r="W67" s="74">
        <v>0.002440000003844034</v>
      </c>
      <c r="X67" s="166">
        <v>1.520090490141985E-07</v>
      </c>
      <c r="Y67" s="166" t="s">
        <v>52</v>
      </c>
      <c r="Z67" s="74">
        <v>16051.680999999999</v>
      </c>
      <c r="AA67" s="75">
        <v>-0.0025599999953556107</v>
      </c>
    </row>
    <row r="68" spans="2:27" ht="13.5" customHeight="1">
      <c r="B68" s="165">
        <v>3331</v>
      </c>
      <c r="C68" s="73" t="s">
        <v>111</v>
      </c>
      <c r="E68" s="128">
        <v>14686.325</v>
      </c>
      <c r="F68" s="222">
        <v>14686.325</v>
      </c>
      <c r="G68" s="74"/>
      <c r="H68" s="224">
        <v>274.34</v>
      </c>
      <c r="I68" s="224">
        <v>607.62</v>
      </c>
      <c r="J68" s="74">
        <v>1355.2108445338984</v>
      </c>
      <c r="K68" s="74">
        <v>1423.6356072457627</v>
      </c>
      <c r="L68" s="74">
        <v>1387.0090987711865</v>
      </c>
      <c r="M68" s="74">
        <v>1277.1295733474576</v>
      </c>
      <c r="N68" s="74">
        <v>1423.6356072457627</v>
      </c>
      <c r="O68" s="74">
        <v>1405.3223530084745</v>
      </c>
      <c r="P68" s="74">
        <v>1423.6356072457627</v>
      </c>
      <c r="Q68" s="74">
        <v>1332.069336059322</v>
      </c>
      <c r="R68" s="74">
        <v>1460.2621157203391</v>
      </c>
      <c r="S68" s="74">
        <v>1313.7560818220338</v>
      </c>
      <c r="T68" s="74">
        <v>0</v>
      </c>
      <c r="U68" s="74"/>
      <c r="V68" s="74">
        <v>14683.626225</v>
      </c>
      <c r="W68" s="74">
        <v>-2.698775000000751</v>
      </c>
      <c r="X68" s="166">
        <v>-0.00018376108386548376</v>
      </c>
      <c r="Y68" s="166" t="s">
        <v>52</v>
      </c>
      <c r="Z68" s="74">
        <v>14686.327030000002</v>
      </c>
      <c r="AA68" s="75">
        <v>-2.7008050000022195</v>
      </c>
    </row>
    <row r="69" spans="2:27" ht="13.5" customHeight="1">
      <c r="B69" s="165">
        <v>3401</v>
      </c>
      <c r="C69" s="73" t="s">
        <v>112</v>
      </c>
      <c r="E69" s="128">
        <v>67273.92</v>
      </c>
      <c r="F69" s="222">
        <v>67273.92</v>
      </c>
      <c r="G69" s="74"/>
      <c r="H69" s="224">
        <v>5970.94</v>
      </c>
      <c r="I69" s="224">
        <v>2958.13</v>
      </c>
      <c r="J69" s="74">
        <v>5834.485</v>
      </c>
      <c r="K69" s="74">
        <v>5834.485</v>
      </c>
      <c r="L69" s="74">
        <v>5834.485</v>
      </c>
      <c r="M69" s="74">
        <v>5834.485</v>
      </c>
      <c r="N69" s="74">
        <v>5834.485</v>
      </c>
      <c r="O69" s="74">
        <v>5834.484999999999</v>
      </c>
      <c r="P69" s="74">
        <v>5834.484999999999</v>
      </c>
      <c r="Q69" s="74">
        <v>5834.484999999998</v>
      </c>
      <c r="R69" s="74">
        <v>5834.484999999997</v>
      </c>
      <c r="S69" s="74">
        <v>5834.485000000001</v>
      </c>
      <c r="T69" s="74"/>
      <c r="U69" s="74"/>
      <c r="V69" s="74">
        <v>67273.92</v>
      </c>
      <c r="W69" s="74">
        <v>0</v>
      </c>
      <c r="X69" s="166">
        <v>0</v>
      </c>
      <c r="Y69" s="166" t="s">
        <v>52</v>
      </c>
      <c r="Z69" s="74">
        <v>67273.92</v>
      </c>
      <c r="AA69" s="75">
        <v>0</v>
      </c>
    </row>
    <row r="70" spans="2:27" ht="13.5" customHeight="1">
      <c r="B70" s="165">
        <v>3501</v>
      </c>
      <c r="C70" s="73" t="s">
        <v>113</v>
      </c>
      <c r="E70" s="128">
        <v>16306.885</v>
      </c>
      <c r="F70" s="222">
        <v>16306.885</v>
      </c>
      <c r="G70" s="74"/>
      <c r="H70" s="224">
        <v>304.63</v>
      </c>
      <c r="I70" s="224">
        <v>674.69</v>
      </c>
      <c r="J70" s="74">
        <v>1504.7513515169492</v>
      </c>
      <c r="K70" s="74">
        <v>1580.726432872881</v>
      </c>
      <c r="L70" s="74">
        <v>1540.058378635593</v>
      </c>
      <c r="M70" s="74">
        <v>1418.0542159237286</v>
      </c>
      <c r="N70" s="74">
        <v>1580.726432872881</v>
      </c>
      <c r="O70" s="74">
        <v>1560.3924057542372</v>
      </c>
      <c r="P70" s="74">
        <v>1580.726432872881</v>
      </c>
      <c r="Q70" s="74">
        <v>1479.056297279661</v>
      </c>
      <c r="R70" s="74">
        <v>1621.3944871101694</v>
      </c>
      <c r="S70" s="74">
        <v>1458.7222701610167</v>
      </c>
      <c r="T70" s="74">
        <v>0</v>
      </c>
      <c r="U70" s="74"/>
      <c r="V70" s="74">
        <v>16303.928705</v>
      </c>
      <c r="W70" s="74">
        <v>-2.9562949999999546</v>
      </c>
      <c r="X70" s="166">
        <v>-0.00018129121533634135</v>
      </c>
      <c r="Y70" s="166" t="s">
        <v>52</v>
      </c>
      <c r="Z70" s="74">
        <v>16306.905254000001</v>
      </c>
      <c r="AA70" s="75">
        <v>-2.9765490000008867</v>
      </c>
    </row>
    <row r="71" spans="2:27" ht="13.5" customHeight="1">
      <c r="B71" s="165">
        <v>3601</v>
      </c>
      <c r="C71" s="73" t="s">
        <v>114</v>
      </c>
      <c r="E71" s="128">
        <v>25030.86229302427</v>
      </c>
      <c r="F71" s="222">
        <v>28189.86</v>
      </c>
      <c r="G71" s="74"/>
      <c r="H71" s="224">
        <v>7047.46</v>
      </c>
      <c r="I71" s="224">
        <v>2349.15</v>
      </c>
      <c r="J71" s="74"/>
      <c r="K71" s="74">
        <v>4698.3</v>
      </c>
      <c r="L71" s="74">
        <v>2349.15</v>
      </c>
      <c r="M71" s="74">
        <v>2349.15</v>
      </c>
      <c r="N71" s="74">
        <v>2349.15</v>
      </c>
      <c r="O71" s="74">
        <v>2349.15</v>
      </c>
      <c r="P71" s="74">
        <v>2349.15</v>
      </c>
      <c r="Q71" s="74">
        <v>2349.15</v>
      </c>
      <c r="R71" s="74"/>
      <c r="S71" s="74"/>
      <c r="T71" s="74"/>
      <c r="U71" s="74"/>
      <c r="V71" s="74">
        <v>28189.81</v>
      </c>
      <c r="W71" s="74">
        <v>3158.9477069757377</v>
      </c>
      <c r="X71" s="166">
        <v>0.12620211281558963</v>
      </c>
      <c r="Y71" s="166" t="s">
        <v>52</v>
      </c>
      <c r="Z71" s="74">
        <v>28189.86</v>
      </c>
      <c r="AA71" s="75">
        <v>-0.04999999999199645</v>
      </c>
    </row>
    <row r="72" spans="2:27" ht="13.5" customHeight="1">
      <c r="B72" s="165">
        <v>3901</v>
      </c>
      <c r="C72" s="73" t="s">
        <v>115</v>
      </c>
      <c r="E72" s="128">
        <v>0</v>
      </c>
      <c r="F72" s="222">
        <v>0</v>
      </c>
      <c r="G72" s="74"/>
      <c r="H72" s="224">
        <v>0</v>
      </c>
      <c r="I72" s="224">
        <v>0</v>
      </c>
      <c r="J72" s="74">
        <v>0</v>
      </c>
      <c r="K72" s="74">
        <v>0</v>
      </c>
      <c r="L72" s="74">
        <v>0</v>
      </c>
      <c r="M72" s="74">
        <v>0</v>
      </c>
      <c r="N72" s="74">
        <v>0</v>
      </c>
      <c r="O72" s="74">
        <v>0</v>
      </c>
      <c r="P72" s="74">
        <v>0</v>
      </c>
      <c r="Q72" s="74">
        <v>0</v>
      </c>
      <c r="R72" s="74">
        <v>0</v>
      </c>
      <c r="S72" s="74">
        <v>0</v>
      </c>
      <c r="T72" s="74"/>
      <c r="U72" s="74"/>
      <c r="V72" s="74">
        <v>0</v>
      </c>
      <c r="W72" s="74">
        <v>0</v>
      </c>
      <c r="X72" s="166" t="s">
        <v>342</v>
      </c>
      <c r="Y72" s="166" t="s">
        <v>52</v>
      </c>
      <c r="Z72" s="74">
        <v>0</v>
      </c>
      <c r="AA72" s="75">
        <v>0</v>
      </c>
    </row>
    <row r="73" spans="2:27" ht="13.5" customHeight="1">
      <c r="B73" s="165">
        <v>3902</v>
      </c>
      <c r="C73" s="73" t="s">
        <v>116</v>
      </c>
      <c r="E73" s="132">
        <v>0</v>
      </c>
      <c r="F73" s="226">
        <v>0</v>
      </c>
      <c r="G73" s="74"/>
      <c r="H73" s="227">
        <v>0</v>
      </c>
      <c r="I73" s="227">
        <v>0</v>
      </c>
      <c r="J73" s="79">
        <v>0</v>
      </c>
      <c r="K73" s="79">
        <v>0</v>
      </c>
      <c r="L73" s="79">
        <v>0</v>
      </c>
      <c r="M73" s="79">
        <v>0</v>
      </c>
      <c r="N73" s="79">
        <v>0</v>
      </c>
      <c r="O73" s="79">
        <v>0</v>
      </c>
      <c r="P73" s="79">
        <v>0</v>
      </c>
      <c r="Q73" s="79">
        <v>0</v>
      </c>
      <c r="R73" s="79">
        <v>0</v>
      </c>
      <c r="S73" s="79">
        <v>0</v>
      </c>
      <c r="T73" s="79"/>
      <c r="U73" s="74"/>
      <c r="V73" s="79">
        <v>0</v>
      </c>
      <c r="W73" s="74">
        <v>0</v>
      </c>
      <c r="X73" s="166" t="s">
        <v>342</v>
      </c>
      <c r="Y73" s="166" t="s">
        <v>52</v>
      </c>
      <c r="Z73" s="79">
        <v>0</v>
      </c>
      <c r="AA73" s="75">
        <v>0</v>
      </c>
    </row>
    <row r="74" spans="2:27" ht="13.5" customHeight="1">
      <c r="B74" s="73" t="s">
        <v>117</v>
      </c>
      <c r="E74" s="133">
        <v>201550.70829302428</v>
      </c>
      <c r="F74" s="228">
        <v>204709.706</v>
      </c>
      <c r="G74" s="74"/>
      <c r="H74" s="229">
        <v>15151.98</v>
      </c>
      <c r="I74" s="229">
        <v>10013.72</v>
      </c>
      <c r="J74" s="80">
        <v>15915.139123144068</v>
      </c>
      <c r="K74" s="80">
        <v>21050.41381466949</v>
      </c>
      <c r="L74" s="80">
        <v>18467.359353652544</v>
      </c>
      <c r="M74" s="80">
        <v>17765.645970601694</v>
      </c>
      <c r="N74" s="80">
        <v>18701.26381466949</v>
      </c>
      <c r="O74" s="80">
        <v>18584.311584161016</v>
      </c>
      <c r="P74" s="80">
        <v>18701.26381466949</v>
      </c>
      <c r="Q74" s="80">
        <v>18116.502662127117</v>
      </c>
      <c r="R74" s="80">
        <v>16586.018275686438</v>
      </c>
      <c r="S74" s="80">
        <v>15650.400431618646</v>
      </c>
      <c r="T74" s="80">
        <v>0</v>
      </c>
      <c r="U74" s="74"/>
      <c r="V74" s="80">
        <v>204704.01884499998</v>
      </c>
      <c r="W74" s="74">
        <v>3153.310551975708</v>
      </c>
      <c r="X74" s="166">
        <v>0.015645246690928375</v>
      </c>
      <c r="Y74" s="166" t="s">
        <v>52</v>
      </c>
      <c r="Z74" s="80">
        <v>204709.75358400002</v>
      </c>
      <c r="AA74" s="75">
        <v>-5.7347390000359155</v>
      </c>
    </row>
    <row r="75" spans="2:27" ht="13.5" customHeight="1">
      <c r="B75" s="73" t="s">
        <v>118</v>
      </c>
      <c r="E75" s="128"/>
      <c r="F75" s="222"/>
      <c r="G75" s="74"/>
      <c r="H75" s="224"/>
      <c r="I75" s="224"/>
      <c r="J75" s="74"/>
      <c r="K75" s="74"/>
      <c r="L75" s="74"/>
      <c r="M75" s="74"/>
      <c r="N75" s="74"/>
      <c r="O75" s="74"/>
      <c r="P75" s="74"/>
      <c r="Q75" s="74"/>
      <c r="R75" s="74"/>
      <c r="S75" s="74"/>
      <c r="T75" s="74"/>
      <c r="U75" s="74"/>
      <c r="V75" s="74"/>
      <c r="W75" s="74"/>
      <c r="X75" s="75"/>
      <c r="Y75" s="75"/>
      <c r="Z75" s="74"/>
      <c r="AA75" s="75">
        <v>0</v>
      </c>
    </row>
    <row r="76" spans="2:27" ht="13.5" customHeight="1">
      <c r="B76" s="165">
        <v>4110</v>
      </c>
      <c r="C76" s="73" t="s">
        <v>119</v>
      </c>
      <c r="E76" s="128">
        <v>27160</v>
      </c>
      <c r="F76" s="222">
        <v>27160</v>
      </c>
      <c r="G76" s="74"/>
      <c r="H76" s="224">
        <v>0</v>
      </c>
      <c r="I76" s="224">
        <v>2279.46</v>
      </c>
      <c r="J76" s="74">
        <v>3678.36</v>
      </c>
      <c r="K76" s="74">
        <v>21202.18</v>
      </c>
      <c r="L76" s="74"/>
      <c r="M76" s="74"/>
      <c r="N76" s="74"/>
      <c r="O76" s="74"/>
      <c r="P76" s="74"/>
      <c r="Q76" s="74"/>
      <c r="R76" s="74"/>
      <c r="S76" s="74"/>
      <c r="T76" s="74"/>
      <c r="U76" s="74"/>
      <c r="V76" s="74">
        <v>27160</v>
      </c>
      <c r="W76" s="74">
        <v>0</v>
      </c>
      <c r="X76" s="166">
        <v>0</v>
      </c>
      <c r="Y76" s="166" t="s">
        <v>52</v>
      </c>
      <c r="Z76" s="74">
        <v>27160</v>
      </c>
      <c r="AA76" s="75">
        <v>0</v>
      </c>
    </row>
    <row r="77" spans="2:27" ht="13.5" customHeight="1">
      <c r="B77" s="165">
        <v>4210</v>
      </c>
      <c r="C77" s="73" t="s">
        <v>120</v>
      </c>
      <c r="E77" s="128">
        <v>2700</v>
      </c>
      <c r="F77" s="222">
        <v>2700</v>
      </c>
      <c r="G77" s="74"/>
      <c r="H77" s="224">
        <v>0</v>
      </c>
      <c r="I77" s="224">
        <v>0</v>
      </c>
      <c r="J77" s="74">
        <v>263.64</v>
      </c>
      <c r="K77" s="74">
        <v>2436.36</v>
      </c>
      <c r="L77" s="74"/>
      <c r="M77" s="74"/>
      <c r="N77" s="74"/>
      <c r="O77" s="74"/>
      <c r="P77" s="74"/>
      <c r="Q77" s="74"/>
      <c r="R77" s="74"/>
      <c r="S77" s="74"/>
      <c r="T77" s="74"/>
      <c r="U77" s="74"/>
      <c r="V77" s="74">
        <v>2700</v>
      </c>
      <c r="W77" s="74">
        <v>0</v>
      </c>
      <c r="X77" s="166">
        <v>0</v>
      </c>
      <c r="Y77" s="166" t="s">
        <v>52</v>
      </c>
      <c r="Z77" s="74">
        <v>2700</v>
      </c>
      <c r="AA77" s="75">
        <v>0</v>
      </c>
    </row>
    <row r="78" spans="2:27" ht="13.5" customHeight="1">
      <c r="B78" s="165">
        <v>4310</v>
      </c>
      <c r="C78" s="73" t="s">
        <v>121</v>
      </c>
      <c r="E78" s="128">
        <v>14175</v>
      </c>
      <c r="F78" s="222">
        <v>14175</v>
      </c>
      <c r="G78" s="74"/>
      <c r="H78" s="224">
        <v>0</v>
      </c>
      <c r="I78" s="224">
        <v>0</v>
      </c>
      <c r="J78" s="74">
        <v>2792.14</v>
      </c>
      <c r="K78" s="74">
        <v>1264.7622222222224</v>
      </c>
      <c r="L78" s="74">
        <v>1264.7622222222224</v>
      </c>
      <c r="M78" s="74">
        <v>1264.7622222222224</v>
      </c>
      <c r="N78" s="74">
        <v>1264.7622222222224</v>
      </c>
      <c r="O78" s="74">
        <v>1264.7622222222224</v>
      </c>
      <c r="P78" s="74">
        <v>1264.7622222222224</v>
      </c>
      <c r="Q78" s="74">
        <v>1264.7622222222224</v>
      </c>
      <c r="R78" s="74">
        <v>1264.7622222222224</v>
      </c>
      <c r="S78" s="74">
        <v>1264.7622222222224</v>
      </c>
      <c r="T78" s="74"/>
      <c r="U78" s="74"/>
      <c r="V78" s="74">
        <v>14175</v>
      </c>
      <c r="W78" s="74">
        <v>-1.8189894035458565E-12</v>
      </c>
      <c r="X78" s="166">
        <v>-1.283237674459158E-16</v>
      </c>
      <c r="Y78" s="166" t="s">
        <v>52</v>
      </c>
      <c r="Z78" s="74">
        <v>14175</v>
      </c>
      <c r="AA78" s="75">
        <v>0</v>
      </c>
    </row>
    <row r="79" spans="2:27" ht="13.5" customHeight="1">
      <c r="B79" s="165">
        <v>4350</v>
      </c>
      <c r="C79" s="73" t="s">
        <v>122</v>
      </c>
      <c r="E79" s="128">
        <v>10643.414411764707</v>
      </c>
      <c r="F79" s="222">
        <v>11795.980882352942</v>
      </c>
      <c r="G79" s="74"/>
      <c r="H79" s="224">
        <v>0</v>
      </c>
      <c r="I79" s="224">
        <v>0</v>
      </c>
      <c r="J79" s="74">
        <v>86.49</v>
      </c>
      <c r="K79" s="74">
        <v>1301.0545424836603</v>
      </c>
      <c r="L79" s="74">
        <v>1301.0545424836603</v>
      </c>
      <c r="M79" s="74">
        <v>1301.05454248366</v>
      </c>
      <c r="N79" s="74">
        <v>1301.0545424836603</v>
      </c>
      <c r="O79" s="74">
        <v>1301.0545424836603</v>
      </c>
      <c r="P79" s="74">
        <v>1301.0545424836603</v>
      </c>
      <c r="Q79" s="74">
        <v>1301.0545424836603</v>
      </c>
      <c r="R79" s="74">
        <v>1301.05454248366</v>
      </c>
      <c r="S79" s="74">
        <v>1301.05454248366</v>
      </c>
      <c r="T79" s="74"/>
      <c r="U79" s="74"/>
      <c r="V79" s="74">
        <v>11795.980882352942</v>
      </c>
      <c r="W79" s="74">
        <v>1152.5664705882355</v>
      </c>
      <c r="X79" s="166">
        <v>0.10828916605128569</v>
      </c>
      <c r="Y79" s="166" t="s">
        <v>52</v>
      </c>
      <c r="Z79" s="74">
        <v>11795.980882352942</v>
      </c>
      <c r="AA79" s="75">
        <v>0</v>
      </c>
    </row>
    <row r="80" spans="2:27" ht="13.5" customHeight="1">
      <c r="B80" s="165">
        <v>4370</v>
      </c>
      <c r="C80" s="73" t="s">
        <v>123</v>
      </c>
      <c r="E80" s="128">
        <v>897.7870588235294</v>
      </c>
      <c r="F80" s="222">
        <v>909.905294117647</v>
      </c>
      <c r="G80" s="74"/>
      <c r="H80" s="224">
        <v>0</v>
      </c>
      <c r="I80" s="224">
        <v>0</v>
      </c>
      <c r="J80" s="74">
        <v>28.12</v>
      </c>
      <c r="K80" s="74">
        <v>97.97614379084968</v>
      </c>
      <c r="L80" s="74">
        <v>97.97614379084968</v>
      </c>
      <c r="M80" s="74">
        <v>97.97614379084966</v>
      </c>
      <c r="N80" s="74">
        <v>97.97614379084966</v>
      </c>
      <c r="O80" s="74">
        <v>97.97614379084966</v>
      </c>
      <c r="P80" s="74">
        <v>97.97614379084968</v>
      </c>
      <c r="Q80" s="74">
        <v>97.97614379084966</v>
      </c>
      <c r="R80" s="74">
        <v>97.97614379084968</v>
      </c>
      <c r="S80" s="74">
        <v>97.97614379084973</v>
      </c>
      <c r="T80" s="74"/>
      <c r="U80" s="74"/>
      <c r="V80" s="74">
        <v>909.905294117647</v>
      </c>
      <c r="W80" s="74">
        <v>12.118235294117653</v>
      </c>
      <c r="X80" s="166">
        <v>0.013497894823743093</v>
      </c>
      <c r="Y80" s="166" t="s">
        <v>52</v>
      </c>
      <c r="Z80" s="74">
        <v>909.905294117647</v>
      </c>
      <c r="AA80" s="75">
        <v>0</v>
      </c>
    </row>
    <row r="81" spans="2:27" ht="13.5" customHeight="1">
      <c r="B81" s="165">
        <v>4390</v>
      </c>
      <c r="C81" s="73" t="s">
        <v>124</v>
      </c>
      <c r="E81" s="128">
        <v>4000</v>
      </c>
      <c r="F81" s="222">
        <v>4000</v>
      </c>
      <c r="G81" s="74"/>
      <c r="H81" s="224">
        <v>0</v>
      </c>
      <c r="I81" s="224">
        <v>455.19</v>
      </c>
      <c r="J81" s="74">
        <v>635.19</v>
      </c>
      <c r="K81" s="74">
        <v>323.2911111111111</v>
      </c>
      <c r="L81" s="74">
        <v>323.2911111111111</v>
      </c>
      <c r="M81" s="74">
        <v>323.2911111111111</v>
      </c>
      <c r="N81" s="74">
        <v>323.2911111111111</v>
      </c>
      <c r="O81" s="74">
        <v>323.29111111111104</v>
      </c>
      <c r="P81" s="74">
        <v>323.29111111111104</v>
      </c>
      <c r="Q81" s="74">
        <v>323.291111111111</v>
      </c>
      <c r="R81" s="74">
        <v>323.2911111111109</v>
      </c>
      <c r="S81" s="74">
        <v>323.2911111111107</v>
      </c>
      <c r="T81" s="74"/>
      <c r="U81" s="74"/>
      <c r="V81" s="74">
        <v>4000</v>
      </c>
      <c r="W81" s="74">
        <v>0</v>
      </c>
      <c r="X81" s="166">
        <v>0</v>
      </c>
      <c r="Y81" s="166" t="s">
        <v>52</v>
      </c>
      <c r="Z81" s="74">
        <v>4000</v>
      </c>
      <c r="AA81" s="75">
        <v>0</v>
      </c>
    </row>
    <row r="82" spans="2:27" ht="13.5" customHeight="1">
      <c r="B82" s="165">
        <v>4400</v>
      </c>
      <c r="C82" s="73" t="s">
        <v>125</v>
      </c>
      <c r="E82" s="128">
        <v>10000</v>
      </c>
      <c r="F82" s="222">
        <v>10000</v>
      </c>
      <c r="G82" s="74"/>
      <c r="H82" s="224">
        <v>0</v>
      </c>
      <c r="I82" s="224">
        <v>0</v>
      </c>
      <c r="J82" s="74">
        <v>0</v>
      </c>
      <c r="K82" s="74">
        <v>10000</v>
      </c>
      <c r="L82" s="74"/>
      <c r="M82" s="74"/>
      <c r="N82" s="74"/>
      <c r="O82" s="74"/>
      <c r="P82" s="74"/>
      <c r="Q82" s="74"/>
      <c r="R82" s="74"/>
      <c r="S82" s="74"/>
      <c r="T82" s="74"/>
      <c r="U82" s="74"/>
      <c r="V82" s="74">
        <v>10000</v>
      </c>
      <c r="W82" s="74">
        <v>0</v>
      </c>
      <c r="X82" s="166">
        <v>0</v>
      </c>
      <c r="Y82" s="166" t="s">
        <v>52</v>
      </c>
      <c r="Z82" s="74">
        <v>10000</v>
      </c>
      <c r="AA82" s="75">
        <v>0</v>
      </c>
    </row>
    <row r="83" spans="2:27" ht="13.5" customHeight="1">
      <c r="B83" s="165">
        <v>4700</v>
      </c>
      <c r="C83" s="73" t="s">
        <v>126</v>
      </c>
      <c r="E83" s="132">
        <v>69648.68766603417</v>
      </c>
      <c r="F83" s="226">
        <v>69648.68766603417</v>
      </c>
      <c r="G83" s="74"/>
      <c r="H83" s="227">
        <v>0</v>
      </c>
      <c r="I83" s="227">
        <v>0</v>
      </c>
      <c r="J83" s="79"/>
      <c r="K83" s="79">
        <v>6689.42197922362</v>
      </c>
      <c r="L83" s="79">
        <v>7869.908210851318</v>
      </c>
      <c r="M83" s="79">
        <v>7082.917389766187</v>
      </c>
      <c r="N83" s="79">
        <v>4721.944926510791</v>
      </c>
      <c r="O83" s="79">
        <v>7869.908210851318</v>
      </c>
      <c r="P83" s="79">
        <v>7476.412800308753</v>
      </c>
      <c r="Q83" s="79">
        <v>7869.908210851318</v>
      </c>
      <c r="R83" s="79">
        <v>5902.431158138488</v>
      </c>
      <c r="S83" s="79">
        <v>8656.89903193645</v>
      </c>
      <c r="T83" s="79">
        <v>5508.935747595923</v>
      </c>
      <c r="U83" s="74"/>
      <c r="V83" s="79">
        <v>69648.68766603417</v>
      </c>
      <c r="W83" s="74">
        <v>0</v>
      </c>
      <c r="X83" s="166">
        <v>0</v>
      </c>
      <c r="Y83" s="166" t="s">
        <v>52</v>
      </c>
      <c r="Z83" s="79">
        <v>69648.68766603417</v>
      </c>
      <c r="AA83" s="75">
        <v>0</v>
      </c>
    </row>
    <row r="84" spans="3:27" ht="13.5" customHeight="1" hidden="1">
      <c r="C84" s="68"/>
      <c r="D84" s="73" t="s">
        <v>127</v>
      </c>
      <c r="E84" s="128">
        <v>0</v>
      </c>
      <c r="F84" s="222">
        <v>0</v>
      </c>
      <c r="G84" s="74"/>
      <c r="H84" s="224"/>
      <c r="I84" s="224"/>
      <c r="J84" s="74">
        <v>0</v>
      </c>
      <c r="K84" s="74">
        <v>0</v>
      </c>
      <c r="L84" s="74">
        <v>0</v>
      </c>
      <c r="M84" s="74">
        <v>0</v>
      </c>
      <c r="N84" s="74">
        <v>0</v>
      </c>
      <c r="O84" s="74">
        <v>0</v>
      </c>
      <c r="P84" s="74">
        <v>0</v>
      </c>
      <c r="Q84" s="74">
        <v>0</v>
      </c>
      <c r="R84" s="74">
        <v>0</v>
      </c>
      <c r="S84" s="74">
        <v>0</v>
      </c>
      <c r="T84" s="74"/>
      <c r="U84" s="74"/>
      <c r="V84" s="74">
        <v>0</v>
      </c>
      <c r="W84" s="74">
        <v>0</v>
      </c>
      <c r="X84" s="166" t="s">
        <v>342</v>
      </c>
      <c r="Y84" s="166" t="s">
        <v>52</v>
      </c>
      <c r="Z84" s="74">
        <v>0</v>
      </c>
      <c r="AA84" s="75">
        <v>0</v>
      </c>
    </row>
    <row r="85" spans="3:27" ht="13.5" customHeight="1" hidden="1">
      <c r="C85" s="68"/>
      <c r="D85" s="73" t="s">
        <v>128</v>
      </c>
      <c r="E85" s="132">
        <v>0</v>
      </c>
      <c r="F85" s="226">
        <v>0</v>
      </c>
      <c r="G85" s="74"/>
      <c r="H85" s="227"/>
      <c r="I85" s="227"/>
      <c r="J85" s="79">
        <v>0</v>
      </c>
      <c r="K85" s="79">
        <v>0</v>
      </c>
      <c r="L85" s="79">
        <v>0</v>
      </c>
      <c r="M85" s="79">
        <v>0</v>
      </c>
      <c r="N85" s="79">
        <v>0</v>
      </c>
      <c r="O85" s="79">
        <v>0</v>
      </c>
      <c r="P85" s="79">
        <v>0</v>
      </c>
      <c r="Q85" s="79">
        <v>0</v>
      </c>
      <c r="R85" s="79">
        <v>0</v>
      </c>
      <c r="S85" s="79">
        <v>0</v>
      </c>
      <c r="T85" s="79"/>
      <c r="U85" s="74"/>
      <c r="V85" s="79">
        <v>0</v>
      </c>
      <c r="W85" s="74">
        <v>0</v>
      </c>
      <c r="X85" s="166" t="s">
        <v>342</v>
      </c>
      <c r="Y85" s="166" t="s">
        <v>52</v>
      </c>
      <c r="Z85" s="79">
        <v>0</v>
      </c>
      <c r="AA85" s="75">
        <v>0</v>
      </c>
    </row>
    <row r="86" spans="2:27" ht="13.5" customHeight="1">
      <c r="B86" s="73" t="s">
        <v>129</v>
      </c>
      <c r="E86" s="133">
        <v>139224.88913662243</v>
      </c>
      <c r="F86" s="228">
        <v>140389.57384250476</v>
      </c>
      <c r="G86" s="74"/>
      <c r="H86" s="229">
        <v>0</v>
      </c>
      <c r="I86" s="229">
        <v>2734.65</v>
      </c>
      <c r="J86" s="80">
        <v>7483.94</v>
      </c>
      <c r="K86" s="80">
        <v>43315.04599883146</v>
      </c>
      <c r="L86" s="80">
        <v>10856.99223045916</v>
      </c>
      <c r="M86" s="80">
        <v>10070.00140937403</v>
      </c>
      <c r="N86" s="80">
        <v>7709.028946118635</v>
      </c>
      <c r="O86" s="80">
        <v>10856.99223045916</v>
      </c>
      <c r="P86" s="80">
        <v>10463.496819916596</v>
      </c>
      <c r="Q86" s="80">
        <v>10856.99223045916</v>
      </c>
      <c r="R86" s="80">
        <v>8889.515177746332</v>
      </c>
      <c r="S86" s="80">
        <v>11643.983051544292</v>
      </c>
      <c r="T86" s="80">
        <v>5508.935747595923</v>
      </c>
      <c r="U86" s="74"/>
      <c r="V86" s="80">
        <v>140389.57384250473</v>
      </c>
      <c r="W86" s="74">
        <v>1164.6847058823041</v>
      </c>
      <c r="X86" s="166">
        <v>0.00836549206901785</v>
      </c>
      <c r="Y86" s="166" t="s">
        <v>52</v>
      </c>
      <c r="Z86" s="80">
        <v>140389.5738425048</v>
      </c>
      <c r="AA86" s="75">
        <v>0</v>
      </c>
    </row>
    <row r="87" spans="2:27" ht="13.5" customHeight="1">
      <c r="B87" s="73" t="s">
        <v>130</v>
      </c>
      <c r="E87" s="128"/>
      <c r="F87" s="222"/>
      <c r="G87" s="74"/>
      <c r="H87" s="224"/>
      <c r="I87" s="224"/>
      <c r="J87" s="74"/>
      <c r="K87" s="74"/>
      <c r="L87" s="74"/>
      <c r="M87" s="74"/>
      <c r="N87" s="74"/>
      <c r="O87" s="74"/>
      <c r="P87" s="74"/>
      <c r="Q87" s="74"/>
      <c r="R87" s="74"/>
      <c r="S87" s="74"/>
      <c r="T87" s="74"/>
      <c r="U87" s="74"/>
      <c r="V87" s="74"/>
      <c r="W87" s="74"/>
      <c r="X87" s="166" t="s">
        <v>342</v>
      </c>
      <c r="Y87" s="166"/>
      <c r="Z87" s="74"/>
      <c r="AA87" s="75">
        <v>0</v>
      </c>
    </row>
    <row r="88" spans="2:27" ht="13.5" customHeight="1">
      <c r="B88" s="165">
        <v>5200</v>
      </c>
      <c r="C88" s="73" t="s">
        <v>131</v>
      </c>
      <c r="E88" s="128">
        <v>5550</v>
      </c>
      <c r="F88" s="222">
        <v>5550</v>
      </c>
      <c r="G88" s="74"/>
      <c r="H88" s="224">
        <v>0</v>
      </c>
      <c r="I88" s="224">
        <v>-266</v>
      </c>
      <c r="J88" s="74">
        <v>2305.54</v>
      </c>
      <c r="K88" s="74">
        <v>390.05111111111114</v>
      </c>
      <c r="L88" s="74">
        <v>390.05111111111114</v>
      </c>
      <c r="M88" s="74">
        <v>390.0511111111112</v>
      </c>
      <c r="N88" s="74">
        <v>390.05111111111114</v>
      </c>
      <c r="O88" s="74">
        <v>390.0511111111111</v>
      </c>
      <c r="P88" s="74">
        <v>390.05111111111114</v>
      </c>
      <c r="Q88" s="74">
        <v>390.0511111111112</v>
      </c>
      <c r="R88" s="74">
        <v>390.05111111111137</v>
      </c>
      <c r="S88" s="74">
        <v>390.0511111111118</v>
      </c>
      <c r="T88" s="74"/>
      <c r="U88" s="74"/>
      <c r="V88" s="74">
        <v>5550</v>
      </c>
      <c r="W88" s="74">
        <v>0</v>
      </c>
      <c r="X88" s="166">
        <v>0</v>
      </c>
      <c r="Y88" s="166" t="s">
        <v>52</v>
      </c>
      <c r="Z88" s="74">
        <v>5550</v>
      </c>
      <c r="AA88" s="75">
        <v>0</v>
      </c>
    </row>
    <row r="89" spans="2:27" ht="13.5" customHeight="1">
      <c r="B89" s="165">
        <v>5300</v>
      </c>
      <c r="C89" s="73" t="s">
        <v>132</v>
      </c>
      <c r="E89" s="128">
        <v>4579.147199999999</v>
      </c>
      <c r="F89" s="222">
        <v>4579.147199999999</v>
      </c>
      <c r="G89" s="74"/>
      <c r="H89" s="224">
        <v>430.43</v>
      </c>
      <c r="I89" s="224">
        <v>-400</v>
      </c>
      <c r="J89" s="74">
        <v>150</v>
      </c>
      <c r="K89" s="74">
        <v>488.74635555555545</v>
      </c>
      <c r="L89" s="74">
        <v>488.7463555555555</v>
      </c>
      <c r="M89" s="74">
        <v>488.7463555555555</v>
      </c>
      <c r="N89" s="74">
        <v>488.7463555555555</v>
      </c>
      <c r="O89" s="74">
        <v>488.7463555555555</v>
      </c>
      <c r="P89" s="74">
        <v>488.7463555555555</v>
      </c>
      <c r="Q89" s="74">
        <v>488.7463555555555</v>
      </c>
      <c r="R89" s="74">
        <v>488.7463555555555</v>
      </c>
      <c r="S89" s="74">
        <v>488.7463555555555</v>
      </c>
      <c r="T89" s="74"/>
      <c r="U89" s="74"/>
      <c r="V89" s="74">
        <v>4579.147199999999</v>
      </c>
      <c r="W89" s="74">
        <v>0</v>
      </c>
      <c r="X89" s="166">
        <v>0</v>
      </c>
      <c r="Y89" s="166" t="s">
        <v>52</v>
      </c>
      <c r="Z89" s="74">
        <v>4579.147199999999</v>
      </c>
      <c r="AA89" s="75">
        <v>0</v>
      </c>
    </row>
    <row r="90" spans="2:27" ht="13.5" customHeight="1">
      <c r="B90" s="165">
        <v>5450</v>
      </c>
      <c r="C90" s="73" t="s">
        <v>133</v>
      </c>
      <c r="E90" s="128">
        <v>20440.683529411766</v>
      </c>
      <c r="F90" s="222">
        <v>12985.91</v>
      </c>
      <c r="G90" s="74"/>
      <c r="H90" s="224">
        <v>1351.48</v>
      </c>
      <c r="I90" s="224">
        <v>1082.16</v>
      </c>
      <c r="J90" s="74">
        <v>0</v>
      </c>
      <c r="K90" s="74">
        <v>2164.32</v>
      </c>
      <c r="L90" s="74">
        <v>1082.16</v>
      </c>
      <c r="M90" s="74">
        <v>1082.16</v>
      </c>
      <c r="N90" s="74">
        <v>1082.16</v>
      </c>
      <c r="O90" s="74">
        <v>1082.16</v>
      </c>
      <c r="P90" s="74">
        <v>1082.16</v>
      </c>
      <c r="Q90" s="74">
        <v>1082.16</v>
      </c>
      <c r="R90" s="74"/>
      <c r="S90" s="74"/>
      <c r="T90" s="74"/>
      <c r="U90" s="74"/>
      <c r="V90" s="74">
        <v>11090.92</v>
      </c>
      <c r="W90" s="74">
        <v>-9349.763529411766</v>
      </c>
      <c r="X90" s="166">
        <v>-0.4574095340773974</v>
      </c>
      <c r="Y90" s="166" t="s">
        <v>343</v>
      </c>
      <c r="Z90" s="74">
        <v>11090.92</v>
      </c>
      <c r="AA90" s="75">
        <v>0</v>
      </c>
    </row>
    <row r="91" spans="2:27" ht="13.5" customHeight="1">
      <c r="B91" s="165">
        <v>5500</v>
      </c>
      <c r="C91" s="73" t="s">
        <v>134</v>
      </c>
      <c r="E91" s="128">
        <v>0</v>
      </c>
      <c r="F91" s="222">
        <v>0</v>
      </c>
      <c r="G91" s="74"/>
      <c r="H91" s="224">
        <v>0</v>
      </c>
      <c r="I91" s="224">
        <v>0</v>
      </c>
      <c r="J91" s="74">
        <v>0</v>
      </c>
      <c r="K91" s="74">
        <v>0</v>
      </c>
      <c r="L91" s="74">
        <v>0</v>
      </c>
      <c r="M91" s="74">
        <v>0</v>
      </c>
      <c r="N91" s="74">
        <v>0</v>
      </c>
      <c r="O91" s="74">
        <v>0</v>
      </c>
      <c r="P91" s="74">
        <v>0</v>
      </c>
      <c r="Q91" s="74">
        <v>0</v>
      </c>
      <c r="R91" s="74">
        <v>0</v>
      </c>
      <c r="S91" s="74">
        <v>0</v>
      </c>
      <c r="T91" s="74"/>
      <c r="U91" s="74"/>
      <c r="V91" s="74">
        <v>0</v>
      </c>
      <c r="W91" s="74">
        <v>0</v>
      </c>
      <c r="X91" s="166" t="s">
        <v>342</v>
      </c>
      <c r="Y91" s="166" t="s">
        <v>52</v>
      </c>
      <c r="Z91" s="74">
        <v>0</v>
      </c>
      <c r="AA91" s="75">
        <v>0</v>
      </c>
    </row>
    <row r="92" spans="2:27" ht="13.5" customHeight="1" hidden="1">
      <c r="B92" s="165">
        <v>5510</v>
      </c>
      <c r="C92" s="68"/>
      <c r="D92" s="73" t="s">
        <v>135</v>
      </c>
      <c r="E92" s="128">
        <v>0</v>
      </c>
      <c r="F92" s="222">
        <v>0</v>
      </c>
      <c r="G92" s="74"/>
      <c r="H92" s="224">
        <v>0</v>
      </c>
      <c r="I92" s="224">
        <v>0</v>
      </c>
      <c r="J92" s="74">
        <v>0</v>
      </c>
      <c r="K92" s="74">
        <v>0</v>
      </c>
      <c r="L92" s="74">
        <v>0</v>
      </c>
      <c r="M92" s="74">
        <v>0</v>
      </c>
      <c r="N92" s="74">
        <v>0</v>
      </c>
      <c r="O92" s="74">
        <v>0</v>
      </c>
      <c r="P92" s="74">
        <v>0</v>
      </c>
      <c r="Q92" s="74">
        <v>0</v>
      </c>
      <c r="R92" s="74">
        <v>0</v>
      </c>
      <c r="S92" s="74">
        <v>0</v>
      </c>
      <c r="T92" s="74"/>
      <c r="U92" s="74"/>
      <c r="V92" s="74">
        <v>0</v>
      </c>
      <c r="W92" s="74">
        <v>0</v>
      </c>
      <c r="X92" s="166" t="s">
        <v>342</v>
      </c>
      <c r="Y92" s="166" t="s">
        <v>52</v>
      </c>
      <c r="Z92" s="74">
        <v>0</v>
      </c>
      <c r="AA92" s="75">
        <v>0</v>
      </c>
    </row>
    <row r="93" spans="2:27" ht="13.5" customHeight="1" hidden="1">
      <c r="B93" s="165">
        <v>5520</v>
      </c>
      <c r="C93" s="68"/>
      <c r="D93" s="73" t="s">
        <v>136</v>
      </c>
      <c r="E93" s="128">
        <v>0</v>
      </c>
      <c r="F93" s="222">
        <v>0</v>
      </c>
      <c r="G93" s="74"/>
      <c r="H93" s="224">
        <v>0</v>
      </c>
      <c r="I93" s="224">
        <v>0</v>
      </c>
      <c r="J93" s="74">
        <v>0</v>
      </c>
      <c r="K93" s="74">
        <v>0</v>
      </c>
      <c r="L93" s="74">
        <v>0</v>
      </c>
      <c r="M93" s="74">
        <v>0</v>
      </c>
      <c r="N93" s="74">
        <v>0</v>
      </c>
      <c r="O93" s="74">
        <v>0</v>
      </c>
      <c r="P93" s="74">
        <v>0</v>
      </c>
      <c r="Q93" s="74">
        <v>0</v>
      </c>
      <c r="R93" s="74">
        <v>0</v>
      </c>
      <c r="S93" s="74">
        <v>0</v>
      </c>
      <c r="T93" s="74"/>
      <c r="U93" s="74"/>
      <c r="V93" s="74">
        <v>0</v>
      </c>
      <c r="W93" s="74">
        <v>0</v>
      </c>
      <c r="X93" s="166" t="s">
        <v>342</v>
      </c>
      <c r="Y93" s="166" t="s">
        <v>52</v>
      </c>
      <c r="Z93" s="74">
        <v>0</v>
      </c>
      <c r="AA93" s="75">
        <v>0</v>
      </c>
    </row>
    <row r="94" spans="2:27" ht="13.5" customHeight="1" hidden="1">
      <c r="B94" s="165">
        <v>5530</v>
      </c>
      <c r="C94" s="68"/>
      <c r="D94" s="73" t="s">
        <v>137</v>
      </c>
      <c r="E94" s="128">
        <v>0</v>
      </c>
      <c r="F94" s="222">
        <v>0</v>
      </c>
      <c r="G94" s="74"/>
      <c r="H94" s="224">
        <v>0</v>
      </c>
      <c r="I94" s="224">
        <v>0</v>
      </c>
      <c r="J94" s="74">
        <v>0</v>
      </c>
      <c r="K94" s="74">
        <v>0</v>
      </c>
      <c r="L94" s="74">
        <v>0</v>
      </c>
      <c r="M94" s="74">
        <v>0</v>
      </c>
      <c r="N94" s="74">
        <v>0</v>
      </c>
      <c r="O94" s="74">
        <v>0</v>
      </c>
      <c r="P94" s="74">
        <v>0</v>
      </c>
      <c r="Q94" s="74">
        <v>0</v>
      </c>
      <c r="R94" s="74">
        <v>0</v>
      </c>
      <c r="S94" s="74">
        <v>0</v>
      </c>
      <c r="T94" s="74"/>
      <c r="U94" s="74"/>
      <c r="V94" s="74">
        <v>0</v>
      </c>
      <c r="W94" s="74">
        <v>0</v>
      </c>
      <c r="X94" s="166" t="s">
        <v>342</v>
      </c>
      <c r="Y94" s="166" t="s">
        <v>52</v>
      </c>
      <c r="Z94" s="74">
        <v>0</v>
      </c>
      <c r="AA94" s="75">
        <v>0</v>
      </c>
    </row>
    <row r="95" spans="2:27" ht="13.5" customHeight="1" hidden="1">
      <c r="B95" s="165">
        <v>5550</v>
      </c>
      <c r="C95" s="68"/>
      <c r="D95" s="73" t="s">
        <v>138</v>
      </c>
      <c r="E95" s="128">
        <v>0</v>
      </c>
      <c r="F95" s="222">
        <v>0</v>
      </c>
      <c r="G95" s="74"/>
      <c r="H95" s="224">
        <v>0</v>
      </c>
      <c r="I95" s="224">
        <v>0</v>
      </c>
      <c r="J95" s="74">
        <v>0</v>
      </c>
      <c r="K95" s="74">
        <v>0</v>
      </c>
      <c r="L95" s="74">
        <v>0</v>
      </c>
      <c r="M95" s="74">
        <v>0</v>
      </c>
      <c r="N95" s="74">
        <v>0</v>
      </c>
      <c r="O95" s="74">
        <v>0</v>
      </c>
      <c r="P95" s="74">
        <v>0</v>
      </c>
      <c r="Q95" s="74">
        <v>0</v>
      </c>
      <c r="R95" s="74">
        <v>0</v>
      </c>
      <c r="S95" s="74">
        <v>0</v>
      </c>
      <c r="T95" s="74"/>
      <c r="U95" s="74"/>
      <c r="V95" s="74">
        <v>0</v>
      </c>
      <c r="W95" s="74">
        <v>0</v>
      </c>
      <c r="X95" s="166" t="s">
        <v>342</v>
      </c>
      <c r="Y95" s="166" t="s">
        <v>52</v>
      </c>
      <c r="Z95" s="74">
        <v>0</v>
      </c>
      <c r="AA95" s="75">
        <v>0</v>
      </c>
    </row>
    <row r="96" spans="2:27" ht="13.5" customHeight="1" hidden="1">
      <c r="B96" s="165">
        <v>5560</v>
      </c>
      <c r="C96" s="68"/>
      <c r="D96" s="73" t="s">
        <v>139</v>
      </c>
      <c r="E96" s="128">
        <v>0</v>
      </c>
      <c r="F96" s="222">
        <v>0</v>
      </c>
      <c r="G96" s="74"/>
      <c r="H96" s="224">
        <v>0</v>
      </c>
      <c r="I96" s="224">
        <v>0</v>
      </c>
      <c r="J96" s="74">
        <v>0</v>
      </c>
      <c r="K96" s="74">
        <v>0</v>
      </c>
      <c r="L96" s="74">
        <v>0</v>
      </c>
      <c r="M96" s="74">
        <v>0</v>
      </c>
      <c r="N96" s="74">
        <v>0</v>
      </c>
      <c r="O96" s="74">
        <v>0</v>
      </c>
      <c r="P96" s="74">
        <v>0</v>
      </c>
      <c r="Q96" s="74">
        <v>0</v>
      </c>
      <c r="R96" s="74">
        <v>0</v>
      </c>
      <c r="S96" s="74">
        <v>0</v>
      </c>
      <c r="T96" s="74"/>
      <c r="U96" s="74"/>
      <c r="V96" s="74">
        <v>0</v>
      </c>
      <c r="W96" s="74">
        <v>0</v>
      </c>
      <c r="X96" s="166" t="s">
        <v>342</v>
      </c>
      <c r="Y96" s="166" t="s">
        <v>52</v>
      </c>
      <c r="Z96" s="74">
        <v>0</v>
      </c>
      <c r="AA96" s="75">
        <v>0</v>
      </c>
    </row>
    <row r="97" spans="2:27" ht="13.5" customHeight="1">
      <c r="B97" s="165">
        <v>5610</v>
      </c>
      <c r="C97" s="73" t="s">
        <v>140</v>
      </c>
      <c r="E97" s="128">
        <v>100000</v>
      </c>
      <c r="F97" s="222">
        <v>53941.27</v>
      </c>
      <c r="G97" s="74"/>
      <c r="H97" s="224">
        <v>8990.2</v>
      </c>
      <c r="I97" s="224">
        <v>0</v>
      </c>
      <c r="J97" s="74">
        <v>8990.22</v>
      </c>
      <c r="K97" s="74">
        <v>4495.11</v>
      </c>
      <c r="L97" s="74">
        <v>4495.11</v>
      </c>
      <c r="M97" s="74">
        <v>4495.11</v>
      </c>
      <c r="N97" s="74">
        <v>4495.11</v>
      </c>
      <c r="O97" s="74">
        <v>4495.11</v>
      </c>
      <c r="P97" s="74">
        <v>4495.11</v>
      </c>
      <c r="Q97" s="74">
        <v>4495.11</v>
      </c>
      <c r="R97" s="74">
        <v>4495.11</v>
      </c>
      <c r="S97" s="74">
        <v>0</v>
      </c>
      <c r="T97" s="74"/>
      <c r="U97" s="74"/>
      <c r="V97" s="74">
        <v>53941.3</v>
      </c>
      <c r="W97" s="74">
        <v>-46058.7</v>
      </c>
      <c r="X97" s="166">
        <v>-0.46058699999999997</v>
      </c>
      <c r="Y97" s="166" t="s">
        <v>343</v>
      </c>
      <c r="Z97" s="74">
        <v>53941.258333333346</v>
      </c>
      <c r="AA97" s="75">
        <v>0.04166666665696539</v>
      </c>
    </row>
    <row r="98" spans="2:27" ht="13.5" customHeight="1">
      <c r="B98" s="165">
        <v>5620</v>
      </c>
      <c r="C98" s="73" t="s">
        <v>141</v>
      </c>
      <c r="E98" s="128">
        <v>3819.8489999999997</v>
      </c>
      <c r="F98" s="222">
        <v>3308.268</v>
      </c>
      <c r="G98" s="74"/>
      <c r="H98" s="224">
        <v>385.83</v>
      </c>
      <c r="I98" s="224">
        <v>191.83</v>
      </c>
      <c r="J98" s="74">
        <v>0</v>
      </c>
      <c r="K98" s="74">
        <v>303.4008888888889</v>
      </c>
      <c r="L98" s="74">
        <v>303.40088888888886</v>
      </c>
      <c r="M98" s="74">
        <v>303.4008888888889</v>
      </c>
      <c r="N98" s="74">
        <v>303.4008888888889</v>
      </c>
      <c r="O98" s="74">
        <v>303.4008888888889</v>
      </c>
      <c r="P98" s="74">
        <v>303.40088888888886</v>
      </c>
      <c r="Q98" s="74">
        <v>303.40088888888886</v>
      </c>
      <c r="R98" s="74">
        <v>303.40088888888886</v>
      </c>
      <c r="S98" s="74">
        <v>303.40088888888886</v>
      </c>
      <c r="T98" s="74"/>
      <c r="U98" s="74"/>
      <c r="V98" s="74">
        <v>3308.268</v>
      </c>
      <c r="W98" s="74">
        <v>-511.5809999999997</v>
      </c>
      <c r="X98" s="166">
        <v>-0.13392702172258633</v>
      </c>
      <c r="Y98" s="166" t="s">
        <v>52</v>
      </c>
      <c r="Z98" s="74">
        <v>3308.268</v>
      </c>
      <c r="AA98" s="75">
        <v>0</v>
      </c>
    </row>
    <row r="99" spans="2:27" ht="13.5" customHeight="1">
      <c r="B99" s="165">
        <v>5630</v>
      </c>
      <c r="C99" s="73" t="s">
        <v>142</v>
      </c>
      <c r="E99" s="128">
        <v>581.4</v>
      </c>
      <c r="F99" s="222">
        <v>581.4</v>
      </c>
      <c r="G99" s="74"/>
      <c r="H99" s="224">
        <v>0</v>
      </c>
      <c r="I99" s="224">
        <v>0</v>
      </c>
      <c r="J99" s="74">
        <v>0</v>
      </c>
      <c r="K99" s="74">
        <v>64.6</v>
      </c>
      <c r="L99" s="74">
        <v>64.6</v>
      </c>
      <c r="M99" s="74">
        <v>64.6</v>
      </c>
      <c r="N99" s="74">
        <v>64.6</v>
      </c>
      <c r="O99" s="74">
        <v>64.6</v>
      </c>
      <c r="P99" s="74">
        <v>64.6</v>
      </c>
      <c r="Q99" s="74">
        <v>64.6</v>
      </c>
      <c r="R99" s="74">
        <v>64.6</v>
      </c>
      <c r="S99" s="74">
        <v>64.6</v>
      </c>
      <c r="T99" s="74"/>
      <c r="U99" s="74"/>
      <c r="V99" s="74">
        <v>581.4</v>
      </c>
      <c r="W99" s="74">
        <v>0</v>
      </c>
      <c r="X99" s="166">
        <v>0</v>
      </c>
      <c r="Y99" s="166" t="s">
        <v>52</v>
      </c>
      <c r="Z99" s="74">
        <v>581.4</v>
      </c>
      <c r="AA99" s="75">
        <v>0</v>
      </c>
    </row>
    <row r="100" spans="2:27" ht="13.5" customHeight="1">
      <c r="B100" s="165">
        <v>5812</v>
      </c>
      <c r="C100" s="73" t="s">
        <v>143</v>
      </c>
      <c r="E100" s="128">
        <v>5371.676470588235</v>
      </c>
      <c r="F100" s="222">
        <v>4741.676470588235</v>
      </c>
      <c r="G100" s="74"/>
      <c r="H100" s="224">
        <v>0</v>
      </c>
      <c r="I100" s="224">
        <v>0</v>
      </c>
      <c r="J100" s="74">
        <v>0</v>
      </c>
      <c r="K100" s="74">
        <v>526.8529411764706</v>
      </c>
      <c r="L100" s="74">
        <v>526.8529411764706</v>
      </c>
      <c r="M100" s="74">
        <v>526.8529411764705</v>
      </c>
      <c r="N100" s="74">
        <v>526.8529411764706</v>
      </c>
      <c r="O100" s="74">
        <v>526.8529411764705</v>
      </c>
      <c r="P100" s="74">
        <v>526.8529411764705</v>
      </c>
      <c r="Q100" s="74">
        <v>526.8529411764706</v>
      </c>
      <c r="R100" s="74">
        <v>526.8529411764705</v>
      </c>
      <c r="S100" s="74">
        <v>526.8529411764703</v>
      </c>
      <c r="T100" s="74"/>
      <c r="U100" s="74"/>
      <c r="V100" s="74">
        <v>4741.676470588235</v>
      </c>
      <c r="W100" s="74">
        <v>-630</v>
      </c>
      <c r="X100" s="166">
        <v>-0.11728182131769577</v>
      </c>
      <c r="Y100" s="166" t="s">
        <v>52</v>
      </c>
      <c r="Z100" s="74">
        <v>4741.676470588235</v>
      </c>
      <c r="AA100" s="75">
        <v>0</v>
      </c>
    </row>
    <row r="101" spans="2:27" ht="13.5" customHeight="1">
      <c r="B101" s="165">
        <v>5820</v>
      </c>
      <c r="C101" s="73" t="s">
        <v>144</v>
      </c>
      <c r="E101" s="128">
        <v>15750</v>
      </c>
      <c r="F101" s="222">
        <v>15750</v>
      </c>
      <c r="G101" s="74"/>
      <c r="H101" s="224">
        <v>0</v>
      </c>
      <c r="I101" s="224">
        <v>325</v>
      </c>
      <c r="J101" s="74">
        <v>2185.95</v>
      </c>
      <c r="K101" s="74">
        <v>1471.0055555555555</v>
      </c>
      <c r="L101" s="74">
        <v>1471.0055555555555</v>
      </c>
      <c r="M101" s="74">
        <v>1471.0055555555555</v>
      </c>
      <c r="N101" s="74">
        <v>1471.0055555555555</v>
      </c>
      <c r="O101" s="74">
        <v>1471.0055555555555</v>
      </c>
      <c r="P101" s="74">
        <v>1471.0055555555555</v>
      </c>
      <c r="Q101" s="74">
        <v>1471.0055555555555</v>
      </c>
      <c r="R101" s="74">
        <v>1471.0055555555555</v>
      </c>
      <c r="S101" s="74">
        <v>1471.0055555555555</v>
      </c>
      <c r="T101" s="74"/>
      <c r="U101" s="74"/>
      <c r="V101" s="74">
        <v>15750</v>
      </c>
      <c r="W101" s="74">
        <v>0</v>
      </c>
      <c r="X101" s="166">
        <v>0</v>
      </c>
      <c r="Y101" s="166" t="s">
        <v>52</v>
      </c>
      <c r="Z101" s="74">
        <v>15750</v>
      </c>
      <c r="AA101" s="75">
        <v>0</v>
      </c>
    </row>
    <row r="102" spans="2:27" ht="13.5" customHeight="1">
      <c r="B102" s="165">
        <v>5830</v>
      </c>
      <c r="C102" s="73" t="s">
        <v>145</v>
      </c>
      <c r="E102" s="128">
        <v>7900</v>
      </c>
      <c r="F102" s="222">
        <v>7900</v>
      </c>
      <c r="G102" s="74"/>
      <c r="H102" s="224">
        <v>0</v>
      </c>
      <c r="I102" s="224">
        <v>400</v>
      </c>
      <c r="J102" s="74">
        <v>0</v>
      </c>
      <c r="K102" s="74">
        <v>833.3333333333334</v>
      </c>
      <c r="L102" s="74">
        <v>833.3333333333333</v>
      </c>
      <c r="M102" s="74">
        <v>833.3333333333333</v>
      </c>
      <c r="N102" s="74">
        <v>833.3333333333334</v>
      </c>
      <c r="O102" s="74">
        <v>833.3333333333333</v>
      </c>
      <c r="P102" s="74">
        <v>833.3333333333333</v>
      </c>
      <c r="Q102" s="74">
        <v>833.3333333333334</v>
      </c>
      <c r="R102" s="74">
        <v>833.3333333333335</v>
      </c>
      <c r="S102" s="74">
        <v>833.3333333333339</v>
      </c>
      <c r="T102" s="74"/>
      <c r="U102" s="74"/>
      <c r="V102" s="74">
        <v>7900</v>
      </c>
      <c r="W102" s="74">
        <v>0</v>
      </c>
      <c r="X102" s="166">
        <v>0</v>
      </c>
      <c r="Y102" s="166" t="s">
        <v>52</v>
      </c>
      <c r="Z102" s="74">
        <v>7900</v>
      </c>
      <c r="AA102" s="75">
        <v>0</v>
      </c>
    </row>
    <row r="103" spans="2:27" ht="13.5" customHeight="1">
      <c r="B103" s="165">
        <v>5850</v>
      </c>
      <c r="C103" s="73" t="s">
        <v>347</v>
      </c>
      <c r="E103" s="128">
        <v>19200</v>
      </c>
      <c r="F103" s="222">
        <v>19200</v>
      </c>
      <c r="G103" s="74"/>
      <c r="H103" s="224">
        <v>0</v>
      </c>
      <c r="I103" s="224">
        <v>0</v>
      </c>
      <c r="J103" s="74">
        <v>4376.36</v>
      </c>
      <c r="K103" s="74">
        <v>1647.0711111111111</v>
      </c>
      <c r="L103" s="74">
        <v>1647.0711111111111</v>
      </c>
      <c r="M103" s="74">
        <v>1647.0711111111111</v>
      </c>
      <c r="N103" s="74">
        <v>1647.0711111111111</v>
      </c>
      <c r="O103" s="74">
        <v>1647.0711111111111</v>
      </c>
      <c r="P103" s="74">
        <v>1647.0711111111113</v>
      </c>
      <c r="Q103" s="74">
        <v>1647.0711111111111</v>
      </c>
      <c r="R103" s="74">
        <v>1647.0711111111113</v>
      </c>
      <c r="S103" s="74">
        <v>1647.0711111111123</v>
      </c>
      <c r="T103" s="74"/>
      <c r="U103" s="74"/>
      <c r="V103" s="74">
        <v>19200</v>
      </c>
      <c r="W103" s="74">
        <v>0</v>
      </c>
      <c r="X103" s="166">
        <v>0</v>
      </c>
      <c r="Y103" s="166" t="s">
        <v>52</v>
      </c>
      <c r="Z103" s="74">
        <v>19200</v>
      </c>
      <c r="AA103" s="75">
        <v>0</v>
      </c>
    </row>
    <row r="104" spans="2:27" ht="13.5" customHeight="1">
      <c r="B104" s="165">
        <v>5851</v>
      </c>
      <c r="C104" s="73" t="s">
        <v>348</v>
      </c>
      <c r="E104" s="128">
        <v>130647.05882352941</v>
      </c>
      <c r="F104" s="222">
        <v>130647.05882352941</v>
      </c>
      <c r="G104" s="74"/>
      <c r="H104" s="224">
        <v>0</v>
      </c>
      <c r="I104" s="224">
        <v>16.25</v>
      </c>
      <c r="J104" s="74">
        <v>0</v>
      </c>
      <c r="K104" s="74">
        <v>14514.53431372549</v>
      </c>
      <c r="L104" s="74">
        <v>14514.53431372549</v>
      </c>
      <c r="M104" s="74">
        <v>14514.534313725491</v>
      </c>
      <c r="N104" s="74">
        <v>14514.534313725491</v>
      </c>
      <c r="O104" s="74">
        <v>14514.534313725491</v>
      </c>
      <c r="P104" s="74">
        <v>14514.53431372549</v>
      </c>
      <c r="Q104" s="74">
        <v>14514.534313725488</v>
      </c>
      <c r="R104" s="74">
        <v>14514.53431372549</v>
      </c>
      <c r="S104" s="74">
        <v>14514.534313725497</v>
      </c>
      <c r="T104" s="74"/>
      <c r="U104" s="74"/>
      <c r="V104" s="74">
        <v>130647.05882352941</v>
      </c>
      <c r="W104" s="74">
        <v>0</v>
      </c>
      <c r="X104" s="166">
        <v>0</v>
      </c>
      <c r="Y104" s="166" t="s">
        <v>52</v>
      </c>
      <c r="Z104" s="74">
        <v>130647.05882352938</v>
      </c>
      <c r="AA104" s="75">
        <v>0</v>
      </c>
    </row>
    <row r="105" spans="2:27" ht="13.5" customHeight="1">
      <c r="B105" s="165">
        <v>5853</v>
      </c>
      <c r="C105" s="73" t="s">
        <v>146</v>
      </c>
      <c r="E105" s="128">
        <v>61500</v>
      </c>
      <c r="F105" s="222">
        <v>61500</v>
      </c>
      <c r="G105" s="74"/>
      <c r="H105" s="224">
        <v>0</v>
      </c>
      <c r="I105" s="224">
        <v>5125</v>
      </c>
      <c r="J105" s="74">
        <v>5125</v>
      </c>
      <c r="K105" s="74">
        <v>10250</v>
      </c>
      <c r="L105" s="74">
        <v>5125</v>
      </c>
      <c r="M105" s="74">
        <v>5125</v>
      </c>
      <c r="N105" s="74">
        <v>5125</v>
      </c>
      <c r="O105" s="74">
        <v>5125</v>
      </c>
      <c r="P105" s="74">
        <v>5125</v>
      </c>
      <c r="Q105" s="74">
        <v>5125</v>
      </c>
      <c r="R105" s="74">
        <v>5125</v>
      </c>
      <c r="S105" s="74">
        <v>5125</v>
      </c>
      <c r="T105" s="74"/>
      <c r="U105" s="74"/>
      <c r="V105" s="74">
        <v>61500</v>
      </c>
      <c r="W105" s="74">
        <v>0</v>
      </c>
      <c r="X105" s="166">
        <v>0</v>
      </c>
      <c r="Y105" s="166" t="s">
        <v>52</v>
      </c>
      <c r="Z105" s="74">
        <v>61500</v>
      </c>
      <c r="AA105" s="75">
        <v>0</v>
      </c>
    </row>
    <row r="106" spans="2:27" ht="13.5" customHeight="1">
      <c r="B106" s="165">
        <v>5890</v>
      </c>
      <c r="C106" s="73" t="s">
        <v>147</v>
      </c>
      <c r="E106" s="128">
        <v>500</v>
      </c>
      <c r="F106" s="222">
        <v>500</v>
      </c>
      <c r="G106" s="74"/>
      <c r="H106" s="224">
        <v>0</v>
      </c>
      <c r="I106" s="224">
        <v>42.55</v>
      </c>
      <c r="J106" s="74">
        <v>45.745</v>
      </c>
      <c r="K106" s="74">
        <v>45.745</v>
      </c>
      <c r="L106" s="74">
        <v>45.745</v>
      </c>
      <c r="M106" s="74">
        <v>45.745</v>
      </c>
      <c r="N106" s="74">
        <v>45.745</v>
      </c>
      <c r="O106" s="74">
        <v>45.745</v>
      </c>
      <c r="P106" s="74">
        <v>45.745</v>
      </c>
      <c r="Q106" s="74">
        <v>45.745</v>
      </c>
      <c r="R106" s="74">
        <v>45.745</v>
      </c>
      <c r="S106" s="74">
        <v>45.745</v>
      </c>
      <c r="T106" s="74"/>
      <c r="U106" s="74"/>
      <c r="V106" s="74">
        <v>500</v>
      </c>
      <c r="W106" s="74">
        <v>0</v>
      </c>
      <c r="X106" s="166">
        <v>0</v>
      </c>
      <c r="Y106" s="166" t="s">
        <v>52</v>
      </c>
      <c r="Z106" s="74">
        <v>500</v>
      </c>
      <c r="AA106" s="75">
        <v>0</v>
      </c>
    </row>
    <row r="107" spans="2:27" ht="13.5" customHeight="1">
      <c r="B107" s="165">
        <v>5896</v>
      </c>
      <c r="C107" s="73" t="s">
        <v>208</v>
      </c>
      <c r="E107" s="128">
        <v>56510.84879999999</v>
      </c>
      <c r="F107" s="222">
        <v>56510.84879999999</v>
      </c>
      <c r="G107" s="74"/>
      <c r="H107" s="224">
        <v>0</v>
      </c>
      <c r="I107" s="224">
        <v>1719.11</v>
      </c>
      <c r="J107" s="74">
        <v>3438.232</v>
      </c>
      <c r="K107" s="74">
        <v>2292.154666666667</v>
      </c>
      <c r="L107" s="74">
        <v>2292.154666666667</v>
      </c>
      <c r="M107" s="74">
        <v>2292.154666666667</v>
      </c>
      <c r="N107" s="74">
        <v>2292.154666666667</v>
      </c>
      <c r="O107" s="74">
        <v>2292.154666666667</v>
      </c>
      <c r="P107" s="74">
        <v>13297.57582222222</v>
      </c>
      <c r="Q107" s="74">
        <v>6648.78791111111</v>
      </c>
      <c r="R107" s="74">
        <v>6648.78791111111</v>
      </c>
      <c r="S107" s="74">
        <v>6648.787911111122</v>
      </c>
      <c r="T107" s="74">
        <v>6648.78791111111</v>
      </c>
      <c r="U107" s="74"/>
      <c r="V107" s="74">
        <v>56510.84280000001</v>
      </c>
      <c r="W107" s="74">
        <v>-0.005999999979394488</v>
      </c>
      <c r="X107" s="166">
        <v>-1.0617430293127165E-07</v>
      </c>
      <c r="Y107" s="166" t="s">
        <v>52</v>
      </c>
      <c r="Z107" s="74">
        <v>56510.8488</v>
      </c>
      <c r="AA107" s="75"/>
    </row>
    <row r="108" spans="2:27" ht="13.5" customHeight="1">
      <c r="B108" s="165">
        <v>5897</v>
      </c>
      <c r="C108" s="73" t="s">
        <v>148</v>
      </c>
      <c r="E108" s="128">
        <v>25227.802394826937</v>
      </c>
      <c r="F108" s="222">
        <v>28975.29277916451</v>
      </c>
      <c r="G108" s="74"/>
      <c r="H108" s="224">
        <v>53.87</v>
      </c>
      <c r="I108" s="224">
        <v>0</v>
      </c>
      <c r="J108" s="74">
        <v>0</v>
      </c>
      <c r="K108" s="74">
        <v>440.431992</v>
      </c>
      <c r="L108" s="74">
        <v>2115.1231919999996</v>
      </c>
      <c r="M108" s="74">
        <v>2458.8181799999998</v>
      </c>
      <c r="N108" s="74">
        <v>3468.2029199999997</v>
      </c>
      <c r="O108" s="74">
        <v>395.940636</v>
      </c>
      <c r="P108" s="74">
        <v>784.9230479999999</v>
      </c>
      <c r="Q108" s="74">
        <v>3821.804532</v>
      </c>
      <c r="R108" s="74">
        <v>11660.833547999999</v>
      </c>
      <c r="S108" s="74">
        <v>4320.729108</v>
      </c>
      <c r="T108" s="74"/>
      <c r="U108" s="74"/>
      <c r="V108" s="74">
        <v>29520.677155999998</v>
      </c>
      <c r="W108" s="74">
        <v>4292.874761173061</v>
      </c>
      <c r="X108" s="166">
        <v>0.1701644358072716</v>
      </c>
      <c r="Y108" s="166" t="s">
        <v>52</v>
      </c>
      <c r="Z108" s="74">
        <v>29532.917156</v>
      </c>
      <c r="AA108" s="75">
        <v>-12.2400000000016</v>
      </c>
    </row>
    <row r="109" spans="2:27" ht="13.5" customHeight="1">
      <c r="B109" s="165">
        <v>5900</v>
      </c>
      <c r="C109" s="73" t="s">
        <v>149</v>
      </c>
      <c r="E109" s="132">
        <v>8582.137200000001</v>
      </c>
      <c r="F109" s="226">
        <v>9480.0126</v>
      </c>
      <c r="G109" s="80"/>
      <c r="H109" s="227">
        <v>0</v>
      </c>
      <c r="I109" s="227">
        <v>768.54</v>
      </c>
      <c r="J109" s="79">
        <v>55.64</v>
      </c>
      <c r="K109" s="79">
        <v>961.7591777777777</v>
      </c>
      <c r="L109" s="79">
        <v>961.7591777777777</v>
      </c>
      <c r="M109" s="79">
        <v>961.7591777777778</v>
      </c>
      <c r="N109" s="79">
        <v>961.7591777777778</v>
      </c>
      <c r="O109" s="79">
        <v>961.7591777777777</v>
      </c>
      <c r="P109" s="79">
        <v>961.7591777777777</v>
      </c>
      <c r="Q109" s="79">
        <v>961.7591777777776</v>
      </c>
      <c r="R109" s="79">
        <v>961.7591777777775</v>
      </c>
      <c r="S109" s="79">
        <v>961.759177777778</v>
      </c>
      <c r="T109" s="79"/>
      <c r="U109" s="80"/>
      <c r="V109" s="79">
        <v>9480.0126</v>
      </c>
      <c r="W109" s="74">
        <v>897.875399999999</v>
      </c>
      <c r="X109" s="166">
        <v>0.1046214222722982</v>
      </c>
      <c r="Y109" s="166" t="s">
        <v>52</v>
      </c>
      <c r="Z109" s="79">
        <v>9480.0126</v>
      </c>
      <c r="AA109" s="75">
        <v>0</v>
      </c>
    </row>
    <row r="110" spans="2:27" ht="13.5" customHeight="1" hidden="1">
      <c r="B110" s="165">
        <v>5910</v>
      </c>
      <c r="C110" s="73" t="s">
        <v>211</v>
      </c>
      <c r="E110" s="128">
        <v>0</v>
      </c>
      <c r="F110" s="222">
        <v>0</v>
      </c>
      <c r="G110" s="74"/>
      <c r="H110" s="224">
        <v>0</v>
      </c>
      <c r="I110" s="224">
        <v>0</v>
      </c>
      <c r="J110" s="74">
        <v>0</v>
      </c>
      <c r="K110" s="74">
        <v>0</v>
      </c>
      <c r="L110" s="74">
        <v>0</v>
      </c>
      <c r="M110" s="74">
        <v>0</v>
      </c>
      <c r="N110" s="74">
        <v>0</v>
      </c>
      <c r="O110" s="74">
        <v>0</v>
      </c>
      <c r="P110" s="74">
        <v>0</v>
      </c>
      <c r="Q110" s="74">
        <v>0</v>
      </c>
      <c r="R110" s="74">
        <v>0</v>
      </c>
      <c r="S110" s="74">
        <v>0</v>
      </c>
      <c r="T110" s="74"/>
      <c r="U110" s="74"/>
      <c r="V110" s="74">
        <v>0</v>
      </c>
      <c r="W110" s="74">
        <v>0</v>
      </c>
      <c r="X110" s="166" t="s">
        <v>342</v>
      </c>
      <c r="Y110" s="166" t="s">
        <v>52</v>
      </c>
      <c r="Z110" s="74">
        <v>0</v>
      </c>
      <c r="AA110" s="75">
        <v>0</v>
      </c>
    </row>
    <row r="111" spans="2:27" ht="13.5" customHeight="1" hidden="1">
      <c r="B111" s="165">
        <v>5920</v>
      </c>
      <c r="C111" s="73" t="s">
        <v>150</v>
      </c>
      <c r="E111" s="128">
        <v>0</v>
      </c>
      <c r="F111" s="222">
        <v>0</v>
      </c>
      <c r="G111" s="80"/>
      <c r="H111" s="224">
        <v>0</v>
      </c>
      <c r="I111" s="224">
        <v>0</v>
      </c>
      <c r="J111" s="74">
        <v>0</v>
      </c>
      <c r="K111" s="74">
        <v>0</v>
      </c>
      <c r="L111" s="74">
        <v>0</v>
      </c>
      <c r="M111" s="74">
        <v>0</v>
      </c>
      <c r="N111" s="74">
        <v>0</v>
      </c>
      <c r="O111" s="74">
        <v>0</v>
      </c>
      <c r="P111" s="74">
        <v>0</v>
      </c>
      <c r="Q111" s="74">
        <v>0</v>
      </c>
      <c r="R111" s="74">
        <v>0</v>
      </c>
      <c r="S111" s="74">
        <v>0</v>
      </c>
      <c r="T111" s="74"/>
      <c r="U111" s="80"/>
      <c r="V111" s="74">
        <v>0</v>
      </c>
      <c r="W111" s="74">
        <v>0</v>
      </c>
      <c r="X111" s="166" t="s">
        <v>342</v>
      </c>
      <c r="Y111" s="166" t="s">
        <v>52</v>
      </c>
      <c r="Z111" s="74">
        <v>0</v>
      </c>
      <c r="AA111" s="75">
        <v>0</v>
      </c>
    </row>
    <row r="112" spans="2:27" ht="13.5" customHeight="1" hidden="1">
      <c r="B112" s="165">
        <v>5930</v>
      </c>
      <c r="C112" s="73" t="s">
        <v>151</v>
      </c>
      <c r="E112" s="132">
        <v>0</v>
      </c>
      <c r="F112" s="226">
        <v>0</v>
      </c>
      <c r="G112" s="77"/>
      <c r="H112" s="227">
        <v>0</v>
      </c>
      <c r="I112" s="227">
        <v>0</v>
      </c>
      <c r="J112" s="79">
        <v>0</v>
      </c>
      <c r="K112" s="79">
        <v>0</v>
      </c>
      <c r="L112" s="79">
        <v>0</v>
      </c>
      <c r="M112" s="79">
        <v>0</v>
      </c>
      <c r="N112" s="79">
        <v>0</v>
      </c>
      <c r="O112" s="79">
        <v>0</v>
      </c>
      <c r="P112" s="79">
        <v>0</v>
      </c>
      <c r="Q112" s="79">
        <v>0</v>
      </c>
      <c r="R112" s="79">
        <v>0</v>
      </c>
      <c r="S112" s="79">
        <v>0</v>
      </c>
      <c r="T112" s="79"/>
      <c r="V112" s="79">
        <v>0</v>
      </c>
      <c r="W112" s="74">
        <v>0</v>
      </c>
      <c r="X112" s="166" t="s">
        <v>342</v>
      </c>
      <c r="Y112" s="166" t="s">
        <v>52</v>
      </c>
      <c r="Z112" s="79">
        <v>0</v>
      </c>
      <c r="AA112" s="75">
        <v>0</v>
      </c>
    </row>
    <row r="113" spans="2:27" ht="13.5" customHeight="1">
      <c r="B113" s="73" t="s">
        <v>152</v>
      </c>
      <c r="E113" s="133">
        <v>466160.60341835633</v>
      </c>
      <c r="F113" s="228">
        <v>416150.88467328215</v>
      </c>
      <c r="G113" s="84"/>
      <c r="H113" s="232">
        <v>11211.81</v>
      </c>
      <c r="I113" s="232">
        <v>9004.44</v>
      </c>
      <c r="J113" s="84">
        <v>26672.686999999998</v>
      </c>
      <c r="K113" s="84">
        <v>40889.116446901964</v>
      </c>
      <c r="L113" s="84">
        <v>36356.647646901954</v>
      </c>
      <c r="M113" s="84">
        <v>36700.342634901965</v>
      </c>
      <c r="N113" s="84">
        <v>37709.72737490196</v>
      </c>
      <c r="O113" s="84">
        <v>34637.46509090196</v>
      </c>
      <c r="P113" s="84">
        <v>46031.86865845751</v>
      </c>
      <c r="Q113" s="84">
        <v>42419.9622313464</v>
      </c>
      <c r="R113" s="84">
        <v>49176.831247346396</v>
      </c>
      <c r="S113" s="84">
        <v>37341.61680734642</v>
      </c>
      <c r="T113" s="84">
        <v>6648.78791111111</v>
      </c>
      <c r="U113" s="84"/>
      <c r="V113" s="80">
        <v>414801.3030501176</v>
      </c>
      <c r="W113" s="74">
        <v>-51359.300368238706</v>
      </c>
      <c r="X113" s="166">
        <v>-0.11017511988705371</v>
      </c>
      <c r="Y113" s="166" t="s">
        <v>343</v>
      </c>
      <c r="Z113" s="80">
        <v>414813.50738345104</v>
      </c>
      <c r="AA113" s="75">
        <v>-12.20433333341498</v>
      </c>
    </row>
    <row r="114" spans="2:27" ht="13.5" customHeight="1">
      <c r="B114" s="73" t="s">
        <v>153</v>
      </c>
      <c r="E114" s="128"/>
      <c r="F114" s="222"/>
      <c r="G114" s="77"/>
      <c r="H114" s="225"/>
      <c r="I114" s="225"/>
      <c r="V114" s="74"/>
      <c r="W114" s="74"/>
      <c r="X114" s="75"/>
      <c r="Y114" s="75"/>
      <c r="Z114" s="74"/>
      <c r="AA114" s="75"/>
    </row>
    <row r="115" spans="2:27" ht="13.5" customHeight="1">
      <c r="B115" s="165">
        <v>6900</v>
      </c>
      <c r="C115" s="73" t="s">
        <v>154</v>
      </c>
      <c r="E115" s="132">
        <v>7657.47</v>
      </c>
      <c r="F115" s="226">
        <v>7657.47</v>
      </c>
      <c r="G115" s="77"/>
      <c r="H115" s="233">
        <v>694.59</v>
      </c>
      <c r="I115" s="233">
        <v>694.59</v>
      </c>
      <c r="J115" s="135">
        <v>694.59</v>
      </c>
      <c r="K115" s="135">
        <v>694.59</v>
      </c>
      <c r="L115" s="135">
        <v>694.59</v>
      </c>
      <c r="M115" s="135">
        <v>694.59</v>
      </c>
      <c r="N115" s="135">
        <v>694.59</v>
      </c>
      <c r="O115" s="135">
        <v>694.59</v>
      </c>
      <c r="P115" s="135">
        <v>694.59</v>
      </c>
      <c r="Q115" s="135">
        <v>694.59</v>
      </c>
      <c r="R115" s="135">
        <v>694.59</v>
      </c>
      <c r="S115" s="135">
        <v>694.59</v>
      </c>
      <c r="T115" s="135"/>
      <c r="V115" s="79">
        <v>8335.08</v>
      </c>
      <c r="W115" s="74">
        <v>677.61</v>
      </c>
      <c r="X115" s="166">
        <v>0.08849006264471158</v>
      </c>
      <c r="Y115" s="166" t="s">
        <v>52</v>
      </c>
      <c r="Z115" s="79">
        <v>8335.08</v>
      </c>
      <c r="AA115" s="75">
        <v>0</v>
      </c>
    </row>
    <row r="116" spans="2:27" ht="13.5" customHeight="1">
      <c r="B116" s="73" t="s">
        <v>155</v>
      </c>
      <c r="E116" s="133">
        <v>7657.47</v>
      </c>
      <c r="F116" s="228">
        <v>7657.47</v>
      </c>
      <c r="G116" s="77"/>
      <c r="H116" s="232">
        <v>694.59</v>
      </c>
      <c r="I116" s="232">
        <v>694.59</v>
      </c>
      <c r="J116" s="84">
        <v>694.59</v>
      </c>
      <c r="K116" s="84">
        <v>694.59</v>
      </c>
      <c r="L116" s="84">
        <v>694.59</v>
      </c>
      <c r="M116" s="84">
        <v>694.59</v>
      </c>
      <c r="N116" s="84">
        <v>694.59</v>
      </c>
      <c r="O116" s="84">
        <v>694.59</v>
      </c>
      <c r="P116" s="84">
        <v>694.59</v>
      </c>
      <c r="Q116" s="84">
        <v>694.59</v>
      </c>
      <c r="R116" s="84">
        <v>694.59</v>
      </c>
      <c r="S116" s="84">
        <v>694.59</v>
      </c>
      <c r="T116" s="84">
        <v>0</v>
      </c>
      <c r="V116" s="80">
        <v>8335.08</v>
      </c>
      <c r="W116" s="74">
        <v>677.61</v>
      </c>
      <c r="X116" s="166">
        <v>0.08849006264471158</v>
      </c>
      <c r="Y116" s="166" t="s">
        <v>52</v>
      </c>
      <c r="Z116" s="80">
        <v>8335.08</v>
      </c>
      <c r="AA116" s="75">
        <v>0</v>
      </c>
    </row>
    <row r="117" spans="2:27" ht="13.5" customHeight="1">
      <c r="B117" s="73" t="s">
        <v>156</v>
      </c>
      <c r="E117" s="128"/>
      <c r="F117" s="222"/>
      <c r="G117" s="77"/>
      <c r="H117" s="225"/>
      <c r="I117" s="225"/>
      <c r="V117" s="74"/>
      <c r="W117" s="74"/>
      <c r="X117" s="75"/>
      <c r="Y117" s="75"/>
      <c r="Z117" s="74"/>
      <c r="AA117" s="75"/>
    </row>
    <row r="118" spans="2:27" ht="13.5" customHeight="1">
      <c r="B118" s="165">
        <v>7299</v>
      </c>
      <c r="C118" s="73" t="s">
        <v>157</v>
      </c>
      <c r="E118" s="128">
        <v>9292.05245808</v>
      </c>
      <c r="F118" s="222">
        <v>9344.121958079999</v>
      </c>
      <c r="G118" s="77"/>
      <c r="H118" s="225">
        <v>0</v>
      </c>
      <c r="I118" s="225">
        <v>324.8</v>
      </c>
      <c r="J118" s="77">
        <v>358.2521715</v>
      </c>
      <c r="K118" s="77">
        <v>1303.57922285</v>
      </c>
      <c r="L118" s="77">
        <v>465.74870869999995</v>
      </c>
      <c r="M118" s="77">
        <v>465.74870869999995</v>
      </c>
      <c r="N118" s="77">
        <v>873.3419317999999</v>
      </c>
      <c r="O118" s="77">
        <v>465.74870869999995</v>
      </c>
      <c r="P118" s="77">
        <v>594.5057371203332</v>
      </c>
      <c r="Q118" s="77">
        <v>631.5926976535118</v>
      </c>
      <c r="R118" s="77">
        <v>278.0379392920212</v>
      </c>
      <c r="S118" s="77">
        <v>393.32753207904426</v>
      </c>
      <c r="T118" s="77">
        <v>3229.4515997235194</v>
      </c>
      <c r="V118" s="74">
        <v>9384.13495811843</v>
      </c>
      <c r="W118" s="74">
        <v>92.08250003843023</v>
      </c>
      <c r="X118" s="166">
        <v>0.009909812762449371</v>
      </c>
      <c r="Y118" s="166" t="s">
        <v>52</v>
      </c>
      <c r="Z118" s="74">
        <v>9344.12195811849</v>
      </c>
      <c r="AA118" s="75">
        <v>40.012999999938984</v>
      </c>
    </row>
    <row r="119" spans="2:27" ht="13.5" customHeight="1">
      <c r="B119" s="165">
        <v>7310</v>
      </c>
      <c r="C119" s="76"/>
      <c r="D119" s="136" t="s">
        <v>180</v>
      </c>
      <c r="E119" s="137">
        <v>0</v>
      </c>
      <c r="F119" s="234">
        <v>0</v>
      </c>
      <c r="G119" s="77"/>
      <c r="H119" s="225">
        <v>0</v>
      </c>
      <c r="I119" s="225">
        <v>0</v>
      </c>
      <c r="J119" s="77">
        <v>0</v>
      </c>
      <c r="K119" s="77">
        <v>0</v>
      </c>
      <c r="L119" s="77">
        <v>0</v>
      </c>
      <c r="M119" s="77">
        <v>0</v>
      </c>
      <c r="N119" s="77">
        <v>0</v>
      </c>
      <c r="O119" s="77">
        <v>0</v>
      </c>
      <c r="P119" s="77">
        <v>0</v>
      </c>
      <c r="Q119" s="77">
        <v>0</v>
      </c>
      <c r="R119" s="77">
        <v>0</v>
      </c>
      <c r="S119" s="77">
        <v>0</v>
      </c>
      <c r="V119" s="77">
        <v>0</v>
      </c>
      <c r="W119" s="74">
        <v>0</v>
      </c>
      <c r="X119" s="166" t="s">
        <v>342</v>
      </c>
      <c r="Y119" s="166" t="s">
        <v>52</v>
      </c>
      <c r="Z119" s="77">
        <v>0</v>
      </c>
      <c r="AA119" s="75">
        <v>0</v>
      </c>
    </row>
    <row r="120" spans="2:27" ht="13.5" customHeight="1">
      <c r="B120" s="165">
        <v>7438</v>
      </c>
      <c r="C120" s="73" t="s">
        <v>158</v>
      </c>
      <c r="E120" s="132">
        <v>2384.9834667284385</v>
      </c>
      <c r="F120" s="226">
        <v>825.6825873724974</v>
      </c>
      <c r="G120" s="77"/>
      <c r="H120" s="227">
        <v>0</v>
      </c>
      <c r="I120" s="227">
        <v>0</v>
      </c>
      <c r="J120" s="79">
        <v>0</v>
      </c>
      <c r="K120" s="79">
        <v>0</v>
      </c>
      <c r="L120" s="79">
        <v>0</v>
      </c>
      <c r="M120" s="79">
        <v>0</v>
      </c>
      <c r="N120" s="79">
        <v>0</v>
      </c>
      <c r="O120" s="79">
        <v>0</v>
      </c>
      <c r="P120" s="79">
        <v>0</v>
      </c>
      <c r="Q120" s="79">
        <v>0</v>
      </c>
      <c r="R120" s="79">
        <v>416.6666666666667</v>
      </c>
      <c r="S120" s="79">
        <v>409.01592070583075</v>
      </c>
      <c r="T120" s="79"/>
      <c r="V120" s="79">
        <v>825.6825873724974</v>
      </c>
      <c r="W120" s="74">
        <v>-1559.300879355941</v>
      </c>
      <c r="X120" s="166">
        <v>-0.6537994502305234</v>
      </c>
      <c r="Y120" s="166" t="s">
        <v>52</v>
      </c>
      <c r="Z120" s="79">
        <v>2384.9834667284385</v>
      </c>
      <c r="AA120" s="75">
        <v>-1559.300879355941</v>
      </c>
    </row>
    <row r="121" spans="2:27" ht="13.5" customHeight="1">
      <c r="B121" s="73" t="s">
        <v>159</v>
      </c>
      <c r="E121" s="133">
        <v>11677.035924808439</v>
      </c>
      <c r="F121" s="228">
        <v>10169.804545452496</v>
      </c>
      <c r="G121" s="77"/>
      <c r="H121" s="232">
        <v>0</v>
      </c>
      <c r="I121" s="232">
        <v>324.8</v>
      </c>
      <c r="J121" s="84">
        <v>358.2521715</v>
      </c>
      <c r="K121" s="84">
        <v>1303.57922285</v>
      </c>
      <c r="L121" s="84">
        <v>465.74870869999995</v>
      </c>
      <c r="M121" s="84">
        <v>465.74870869999995</v>
      </c>
      <c r="N121" s="84">
        <v>873.3419317999999</v>
      </c>
      <c r="O121" s="84">
        <v>465.74870869999995</v>
      </c>
      <c r="P121" s="84">
        <v>594.5057371203332</v>
      </c>
      <c r="Q121" s="84">
        <v>631.5926976535118</v>
      </c>
      <c r="R121" s="84">
        <v>694.7046059586878</v>
      </c>
      <c r="S121" s="84">
        <v>802.343452784875</v>
      </c>
      <c r="T121" s="84">
        <v>3229.4515997235194</v>
      </c>
      <c r="V121" s="80">
        <v>10209.817545490927</v>
      </c>
      <c r="W121" s="74">
        <v>-1467.2183793175118</v>
      </c>
      <c r="X121" s="166">
        <v>-0.12564989855005362</v>
      </c>
      <c r="Y121" s="166" t="s">
        <v>52</v>
      </c>
      <c r="Z121" s="80">
        <v>11729.10542484693</v>
      </c>
      <c r="AA121" s="75">
        <v>-1519.287879356003</v>
      </c>
    </row>
    <row r="122" spans="1:27" s="83" customFormat="1" ht="13.5" customHeight="1">
      <c r="A122" s="85" t="s">
        <v>58</v>
      </c>
      <c r="B122" s="85"/>
      <c r="C122" s="85"/>
      <c r="D122" s="85"/>
      <c r="E122" s="134">
        <v>1839120.7067728115</v>
      </c>
      <c r="F122" s="230">
        <v>1791927.4390612394</v>
      </c>
      <c r="G122" s="86"/>
      <c r="H122" s="235">
        <v>45978.4</v>
      </c>
      <c r="I122" s="235">
        <v>64863.29</v>
      </c>
      <c r="J122" s="87">
        <v>144587.42515905085</v>
      </c>
      <c r="K122" s="87">
        <v>205434.51150020206</v>
      </c>
      <c r="L122" s="87">
        <v>162497.1378549679</v>
      </c>
      <c r="M122" s="87">
        <v>153774.23033374717</v>
      </c>
      <c r="N122" s="87">
        <v>163869.71808443923</v>
      </c>
      <c r="O122" s="87">
        <v>162157.89058032382</v>
      </c>
      <c r="P122" s="87">
        <v>174667.4910471131</v>
      </c>
      <c r="Q122" s="87">
        <v>164586.49058429804</v>
      </c>
      <c r="R122" s="87">
        <v>176749.39142538194</v>
      </c>
      <c r="S122" s="87">
        <v>156736.80145515862</v>
      </c>
      <c r="T122" s="87">
        <v>15387.17525843055</v>
      </c>
      <c r="U122" s="87"/>
      <c r="V122" s="87">
        <v>1791289.9532831134</v>
      </c>
      <c r="W122" s="74">
        <v>-47830.75348969805</v>
      </c>
      <c r="X122" s="166">
        <v>-0.026007403056011937</v>
      </c>
      <c r="Y122" s="166" t="s">
        <v>52</v>
      </c>
      <c r="Z122" s="87">
        <v>1792827.1802348027</v>
      </c>
      <c r="AA122" s="75">
        <v>-1537.2269516892266</v>
      </c>
    </row>
    <row r="123" spans="5:27" ht="13.5" customHeight="1">
      <c r="E123" s="128">
        <v>0</v>
      </c>
      <c r="F123" s="222">
        <v>0</v>
      </c>
      <c r="G123" s="77"/>
      <c r="H123" s="225"/>
      <c r="I123" s="225"/>
      <c r="W123" s="74"/>
      <c r="X123" s="75"/>
      <c r="Y123" s="75"/>
      <c r="Z123" s="77"/>
      <c r="AA123" s="75">
        <v>0</v>
      </c>
    </row>
    <row r="124" spans="1:27" s="88" customFormat="1" ht="13.5" customHeight="1">
      <c r="A124" s="85" t="s">
        <v>59</v>
      </c>
      <c r="B124" s="85"/>
      <c r="C124" s="85"/>
      <c r="D124" s="85"/>
      <c r="E124" s="134">
        <v>71986.9669678337</v>
      </c>
      <c r="F124" s="230">
        <v>126851.80609881738</v>
      </c>
      <c r="G124" s="87"/>
      <c r="H124" s="235">
        <v>59836.1</v>
      </c>
      <c r="I124" s="235">
        <v>-31984.7</v>
      </c>
      <c r="J124" s="87">
        <v>-56204.12300905085</v>
      </c>
      <c r="K124" s="87">
        <v>-53955.341830888356</v>
      </c>
      <c r="L124" s="87">
        <v>-82017.3190124189</v>
      </c>
      <c r="M124" s="87">
        <v>110223.40058398212</v>
      </c>
      <c r="N124" s="87">
        <v>-14501.899136880704</v>
      </c>
      <c r="O124" s="87">
        <v>-92834.62839276531</v>
      </c>
      <c r="P124" s="87">
        <v>5535.484912544081</v>
      </c>
      <c r="Q124" s="87">
        <v>-35814.45566380666</v>
      </c>
      <c r="R124" s="87">
        <v>99056.97394425451</v>
      </c>
      <c r="S124" s="87">
        <v>-37324.74351270219</v>
      </c>
      <c r="T124" s="87">
        <v>331279.28310243925</v>
      </c>
      <c r="U124" s="87"/>
      <c r="V124" s="87">
        <v>201294.0319847064</v>
      </c>
      <c r="W124" s="74">
        <v>129307.06501687272</v>
      </c>
      <c r="X124" s="166">
        <v>1.7962566067639947</v>
      </c>
      <c r="Y124" s="166" t="s">
        <v>343</v>
      </c>
      <c r="Z124" s="87">
        <v>199756.7050330236</v>
      </c>
      <c r="AA124" s="75">
        <v>1537.3269516828004</v>
      </c>
    </row>
    <row r="125" spans="5:27" ht="13.5" customHeight="1">
      <c r="E125" s="137">
        <v>0</v>
      </c>
      <c r="F125" s="234">
        <v>0</v>
      </c>
      <c r="H125" s="225"/>
      <c r="I125" s="225"/>
      <c r="W125" s="74"/>
      <c r="X125" s="75"/>
      <c r="Y125" s="75"/>
      <c r="Z125" s="77"/>
      <c r="AA125" s="75">
        <v>0</v>
      </c>
    </row>
    <row r="126" spans="4:27" ht="13.5" customHeight="1">
      <c r="D126" s="73" t="s">
        <v>60</v>
      </c>
      <c r="E126" s="137">
        <v>153927.47095646252</v>
      </c>
      <c r="F126" s="234">
        <v>165101.50333333318</v>
      </c>
      <c r="H126" s="225">
        <v>165102.2</v>
      </c>
      <c r="I126" s="225">
        <v>112865.05</v>
      </c>
      <c r="J126" s="77">
        <v>121757.09</v>
      </c>
      <c r="K126" s="77">
        <v>135788.32653844915</v>
      </c>
      <c r="L126" s="77">
        <v>128283.5747075608</v>
      </c>
      <c r="M126" s="77">
        <v>46960.84569514189</v>
      </c>
      <c r="N126" s="77">
        <v>157878.836279124</v>
      </c>
      <c r="O126" s="77">
        <v>144071.52714224329</v>
      </c>
      <c r="P126" s="77">
        <v>51931.48874947797</v>
      </c>
      <c r="Q126" s="77">
        <v>58161.56366202205</v>
      </c>
      <c r="R126" s="77">
        <v>23041.69799821539</v>
      </c>
      <c r="S126" s="77">
        <v>368202.81436596834</v>
      </c>
      <c r="T126" s="77">
        <v>351462.74253080384</v>
      </c>
      <c r="V126" s="77">
        <v>165102.2</v>
      </c>
      <c r="W126" s="74">
        <v>11174.72904353746</v>
      </c>
      <c r="X126" s="75"/>
      <c r="Y126" s="75"/>
      <c r="Z126" s="77">
        <v>165101.7023333332</v>
      </c>
      <c r="AA126" s="75">
        <v>0.49766666677896865</v>
      </c>
    </row>
    <row r="127" spans="3:27" ht="13.5" customHeight="1">
      <c r="C127" s="73" t="s">
        <v>165</v>
      </c>
      <c r="E127" s="137">
        <v>0</v>
      </c>
      <c r="F127" s="234">
        <v>0</v>
      </c>
      <c r="H127" s="225"/>
      <c r="I127" s="225"/>
      <c r="W127" s="74"/>
      <c r="X127" s="75"/>
      <c r="Y127" s="75"/>
      <c r="Z127" s="77"/>
      <c r="AA127" s="75">
        <v>0</v>
      </c>
    </row>
    <row r="128" spans="4:27" ht="13.5" customHeight="1">
      <c r="D128" s="89" t="s">
        <v>64</v>
      </c>
      <c r="E128" s="137">
        <v>71986.9669678337</v>
      </c>
      <c r="F128" s="234">
        <v>126851.80609881738</v>
      </c>
      <c r="H128" s="225">
        <v>59836.1</v>
      </c>
      <c r="I128" s="225">
        <v>-31984.7</v>
      </c>
      <c r="J128" s="77">
        <v>-56204.12300905085</v>
      </c>
      <c r="K128" s="77">
        <v>-53955.341830888356</v>
      </c>
      <c r="L128" s="77">
        <v>-82017.3190124189</v>
      </c>
      <c r="M128" s="77">
        <v>110223.40058398212</v>
      </c>
      <c r="N128" s="77">
        <v>-14501.899136880704</v>
      </c>
      <c r="O128" s="77">
        <v>-92834.62839276531</v>
      </c>
      <c r="P128" s="77">
        <v>5535.484912544081</v>
      </c>
      <c r="Q128" s="77">
        <v>-35814.45566380666</v>
      </c>
      <c r="R128" s="77">
        <v>99056.97394425451</v>
      </c>
      <c r="S128" s="77">
        <v>-37324.74351270219</v>
      </c>
      <c r="T128" s="77">
        <v>331279.28310243925</v>
      </c>
      <c r="V128" s="77">
        <v>201294.03198470705</v>
      </c>
      <c r="W128" s="74">
        <v>129307.06501687336</v>
      </c>
      <c r="X128" s="75"/>
      <c r="Y128" s="75"/>
      <c r="Z128" s="77">
        <v>199756.7050330237</v>
      </c>
      <c r="AA128" s="75">
        <v>1537.3269516833534</v>
      </c>
    </row>
    <row r="129" spans="4:27" ht="13.5" customHeight="1">
      <c r="D129" s="89" t="s">
        <v>166</v>
      </c>
      <c r="E129" s="137"/>
      <c r="F129" s="234"/>
      <c r="H129" s="225"/>
      <c r="I129" s="225"/>
      <c r="W129" s="74"/>
      <c r="X129" s="75"/>
      <c r="Y129" s="75"/>
      <c r="Z129" s="77"/>
      <c r="AA129" s="75">
        <v>0</v>
      </c>
    </row>
    <row r="130" spans="4:27" ht="13.5" customHeight="1">
      <c r="D130" s="89" t="s">
        <v>181</v>
      </c>
      <c r="E130" s="137">
        <v>138604.79669084208</v>
      </c>
      <c r="F130" s="234">
        <v>178241.76</v>
      </c>
      <c r="H130" s="225">
        <v>7426.15</v>
      </c>
      <c r="I130" s="225">
        <v>51520.42</v>
      </c>
      <c r="J130" s="77">
        <v>63802</v>
      </c>
      <c r="K130" s="77">
        <v>55756</v>
      </c>
      <c r="M130" s="77">
        <v>0</v>
      </c>
      <c r="V130" s="77">
        <v>178504.57</v>
      </c>
      <c r="W130" s="74">
        <v>39899.77330915793</v>
      </c>
      <c r="X130" s="75"/>
      <c r="Y130" s="75"/>
      <c r="Z130" s="77">
        <v>165949.01166666666</v>
      </c>
      <c r="AA130" s="75">
        <v>12555.558333333349</v>
      </c>
    </row>
    <row r="131" spans="4:27" ht="13.5" customHeight="1">
      <c r="D131" s="89" t="s">
        <v>182</v>
      </c>
      <c r="E131" s="137">
        <v>-321165.9481061111</v>
      </c>
      <c r="F131" s="234">
        <v>-346666.4583608698</v>
      </c>
      <c r="H131" s="225"/>
      <c r="I131" s="225"/>
      <c r="T131" s="77">
        <v>-346666.4583608698</v>
      </c>
      <c r="V131" s="77">
        <v>-346666.4583608698</v>
      </c>
      <c r="W131" s="74">
        <v>-25500.5102547587</v>
      </c>
      <c r="X131" s="75"/>
      <c r="Y131" s="75"/>
      <c r="Z131" s="77">
        <v>-335335.31049128494</v>
      </c>
      <c r="AA131" s="75">
        <v>-11331.14786958485</v>
      </c>
    </row>
    <row r="132" spans="4:27" ht="13.5" customHeight="1">
      <c r="D132" s="89" t="s">
        <v>167</v>
      </c>
      <c r="E132" s="137">
        <v>0</v>
      </c>
      <c r="F132" s="234">
        <v>0</v>
      </c>
      <c r="H132" s="225"/>
      <c r="I132" s="225"/>
      <c r="V132" s="77">
        <v>0</v>
      </c>
      <c r="W132" s="74">
        <v>0</v>
      </c>
      <c r="X132" s="75"/>
      <c r="Y132" s="75"/>
      <c r="Z132" s="77">
        <v>0</v>
      </c>
      <c r="AA132" s="75">
        <v>0</v>
      </c>
    </row>
    <row r="133" spans="4:27" ht="13.5" customHeight="1">
      <c r="D133" s="89" t="s">
        <v>168</v>
      </c>
      <c r="E133" s="137">
        <v>6316.2080128125335</v>
      </c>
      <c r="F133" s="234">
        <v>2973.195258430551</v>
      </c>
      <c r="H133" s="225">
        <v>-17990.93</v>
      </c>
      <c r="I133" s="225">
        <v>-6497.25</v>
      </c>
      <c r="S133" s="77">
        <v>24488.18</v>
      </c>
      <c r="T133" s="77">
        <v>15387.17525843055</v>
      </c>
      <c r="V133" s="77">
        <v>15387.17525843055</v>
      </c>
      <c r="W133" s="74">
        <v>9070.967245618016</v>
      </c>
      <c r="X133" s="75"/>
      <c r="Y133" s="75"/>
      <c r="Z133" s="77">
        <v>9704.958189605448</v>
      </c>
      <c r="AA133" s="75">
        <v>5682.217068825103</v>
      </c>
    </row>
    <row r="134" spans="4:27" ht="13.5" customHeight="1">
      <c r="D134" s="89" t="s">
        <v>183</v>
      </c>
      <c r="E134" s="137">
        <v>0</v>
      </c>
      <c r="F134" s="234">
        <v>0</v>
      </c>
      <c r="H134" s="225">
        <v>-105719</v>
      </c>
      <c r="I134" s="225"/>
      <c r="V134" s="77">
        <v>-105719</v>
      </c>
      <c r="W134" s="74">
        <v>-105719</v>
      </c>
      <c r="X134" s="75"/>
      <c r="Y134" s="75"/>
      <c r="Z134" s="77">
        <v>-105719</v>
      </c>
      <c r="AA134" s="75">
        <v>0</v>
      </c>
    </row>
    <row r="135" spans="4:27" ht="13.5" customHeight="1">
      <c r="D135" s="89" t="s">
        <v>169</v>
      </c>
      <c r="E135" s="137">
        <v>0</v>
      </c>
      <c r="F135" s="234">
        <v>0</v>
      </c>
      <c r="H135" s="225">
        <v>-7152.43</v>
      </c>
      <c r="I135" s="225">
        <v>-4841.02</v>
      </c>
      <c r="J135" s="77">
        <v>5738.7695475</v>
      </c>
      <c r="V135" s="77">
        <v>-6254.680452500001</v>
      </c>
      <c r="W135" s="74">
        <v>-6254.680452500001</v>
      </c>
      <c r="X135" s="75"/>
      <c r="Y135" s="75"/>
      <c r="Z135" s="77">
        <v>-7152.43</v>
      </c>
      <c r="AA135" s="75">
        <v>897.7495474999996</v>
      </c>
    </row>
    <row r="136" spans="4:27" ht="13.5" customHeight="1">
      <c r="D136" s="89" t="s">
        <v>170</v>
      </c>
      <c r="E136" s="137">
        <v>0</v>
      </c>
      <c r="F136" s="234">
        <v>0</v>
      </c>
      <c r="H136" s="225">
        <v>10668.37</v>
      </c>
      <c r="I136" s="225"/>
      <c r="V136" s="77">
        <v>10668.37</v>
      </c>
      <c r="W136" s="74">
        <v>10668.37</v>
      </c>
      <c r="X136" s="75"/>
      <c r="Y136" s="75"/>
      <c r="Z136" s="77">
        <v>10668.73</v>
      </c>
      <c r="AA136" s="75">
        <v>-0.3599999999987631</v>
      </c>
    </row>
    <row r="137" spans="4:27" ht="13.5" customHeight="1">
      <c r="D137" s="89" t="s">
        <v>184</v>
      </c>
      <c r="E137" s="137">
        <v>0</v>
      </c>
      <c r="F137" s="234">
        <v>0</v>
      </c>
      <c r="H137" s="225"/>
      <c r="I137" s="225"/>
      <c r="V137" s="77">
        <v>0</v>
      </c>
      <c r="W137" s="74">
        <v>0</v>
      </c>
      <c r="X137" s="75"/>
      <c r="Y137" s="75"/>
      <c r="Z137" s="77">
        <v>0</v>
      </c>
      <c r="AA137" s="75">
        <v>0</v>
      </c>
    </row>
    <row r="138" spans="4:27" ht="13.5" customHeight="1">
      <c r="D138" s="89" t="s">
        <v>62</v>
      </c>
      <c r="E138" s="137">
        <v>7657.47</v>
      </c>
      <c r="F138" s="234">
        <v>7657.47</v>
      </c>
      <c r="H138" s="225">
        <v>694.59</v>
      </c>
      <c r="I138" s="225">
        <v>694.59</v>
      </c>
      <c r="J138" s="77">
        <v>694.59</v>
      </c>
      <c r="K138" s="77">
        <v>694.59</v>
      </c>
      <c r="L138" s="77">
        <v>694.59</v>
      </c>
      <c r="M138" s="77">
        <v>694.59</v>
      </c>
      <c r="N138" s="77">
        <v>694.59</v>
      </c>
      <c r="O138" s="77">
        <v>694.59</v>
      </c>
      <c r="P138" s="77">
        <v>694.59</v>
      </c>
      <c r="Q138" s="77">
        <v>694.59</v>
      </c>
      <c r="R138" s="77">
        <v>694.59</v>
      </c>
      <c r="S138" s="77">
        <v>694.59</v>
      </c>
      <c r="V138" s="77">
        <v>8335.08</v>
      </c>
      <c r="W138" s="74">
        <v>677.61</v>
      </c>
      <c r="X138" s="75"/>
      <c r="Y138" s="75"/>
      <c r="Z138" s="77">
        <v>8335.08</v>
      </c>
      <c r="AA138" s="75">
        <v>0</v>
      </c>
    </row>
    <row r="139" spans="3:27" ht="13.5" customHeight="1">
      <c r="C139" s="73" t="s">
        <v>171</v>
      </c>
      <c r="D139" s="89"/>
      <c r="E139" s="137"/>
      <c r="F139" s="234"/>
      <c r="H139" s="225"/>
      <c r="I139" s="225"/>
      <c r="W139" s="74"/>
      <c r="X139" s="75"/>
      <c r="Y139" s="75"/>
      <c r="Z139" s="77"/>
      <c r="AA139" s="75">
        <v>0</v>
      </c>
    </row>
    <row r="140" spans="4:27" ht="13.5" customHeight="1">
      <c r="D140" s="89" t="s">
        <v>61</v>
      </c>
      <c r="E140" s="137">
        <v>-10000</v>
      </c>
      <c r="F140" s="234">
        <v>-10000</v>
      </c>
      <c r="H140" s="225"/>
      <c r="I140" s="225">
        <v>0</v>
      </c>
      <c r="J140" s="77">
        <v>0</v>
      </c>
      <c r="K140" s="77">
        <v>-10000</v>
      </c>
      <c r="L140" s="77">
        <v>0</v>
      </c>
      <c r="M140" s="77">
        <v>0</v>
      </c>
      <c r="N140" s="77">
        <v>0</v>
      </c>
      <c r="O140" s="77">
        <v>0</v>
      </c>
      <c r="P140" s="77">
        <v>0</v>
      </c>
      <c r="Q140" s="77">
        <v>0</v>
      </c>
      <c r="R140" s="77">
        <v>0</v>
      </c>
      <c r="S140" s="77">
        <v>0</v>
      </c>
      <c r="V140" s="77">
        <v>-10000</v>
      </c>
      <c r="W140" s="74">
        <v>0</v>
      </c>
      <c r="X140" s="75"/>
      <c r="Y140" s="75"/>
      <c r="Z140" s="77">
        <v>-10000</v>
      </c>
      <c r="AA140" s="75">
        <v>0</v>
      </c>
    </row>
    <row r="141" spans="3:27" ht="13.5" customHeight="1">
      <c r="C141" s="73" t="s">
        <v>172</v>
      </c>
      <c r="D141" s="89"/>
      <c r="E141" s="137"/>
      <c r="F141" s="234"/>
      <c r="H141" s="225"/>
      <c r="I141" s="225"/>
      <c r="W141" s="74"/>
      <c r="X141" s="75"/>
      <c r="Y141" s="75"/>
      <c r="Z141" s="77"/>
      <c r="AA141" s="75">
        <v>0</v>
      </c>
    </row>
    <row r="142" spans="4:27" ht="13.5" customHeight="1">
      <c r="D142" s="89" t="s">
        <v>209</v>
      </c>
      <c r="E142" s="137">
        <v>250000</v>
      </c>
      <c r="F142" s="234">
        <v>250000</v>
      </c>
      <c r="H142" s="225">
        <v>0</v>
      </c>
      <c r="I142" s="225">
        <v>0</v>
      </c>
      <c r="J142" s="77">
        <v>0</v>
      </c>
      <c r="K142" s="77">
        <v>0</v>
      </c>
      <c r="L142" s="77">
        <v>0</v>
      </c>
      <c r="M142" s="77">
        <v>0</v>
      </c>
      <c r="N142" s="77">
        <v>0</v>
      </c>
      <c r="O142" s="77">
        <v>0</v>
      </c>
      <c r="P142" s="77">
        <v>0</v>
      </c>
      <c r="Q142" s="77">
        <v>0</v>
      </c>
      <c r="R142" s="77">
        <v>250000</v>
      </c>
      <c r="S142" s="77">
        <v>0</v>
      </c>
      <c r="V142" s="77">
        <v>250000</v>
      </c>
      <c r="W142" s="74">
        <v>0</v>
      </c>
      <c r="X142" s="75"/>
      <c r="Y142" s="75"/>
      <c r="Z142" s="77">
        <v>250000</v>
      </c>
      <c r="AA142" s="75"/>
    </row>
    <row r="143" spans="4:27" ht="13.5" customHeight="1">
      <c r="D143" s="68" t="s">
        <v>210</v>
      </c>
      <c r="E143" s="137">
        <v>-27657.701992280803</v>
      </c>
      <c r="F143" s="234">
        <v>-9188.545898963917</v>
      </c>
      <c r="H143" s="225">
        <v>0</v>
      </c>
      <c r="I143" s="225">
        <v>0</v>
      </c>
      <c r="J143" s="77">
        <v>0</v>
      </c>
      <c r="K143" s="77">
        <v>0</v>
      </c>
      <c r="L143" s="77">
        <v>0</v>
      </c>
      <c r="M143" s="77">
        <v>0</v>
      </c>
      <c r="N143" s="77">
        <v>0</v>
      </c>
      <c r="O143" s="77">
        <v>0</v>
      </c>
      <c r="P143" s="77">
        <v>0</v>
      </c>
      <c r="Q143" s="77">
        <v>0</v>
      </c>
      <c r="R143" s="77">
        <v>-4590.44757650154</v>
      </c>
      <c r="S143" s="77">
        <v>-4598.098322462377</v>
      </c>
      <c r="T143" s="77">
        <v>0</v>
      </c>
      <c r="V143" s="77">
        <v>-9188.545898963917</v>
      </c>
      <c r="W143" s="74">
        <v>18469.156093316888</v>
      </c>
      <c r="X143" s="75"/>
      <c r="Y143" s="75"/>
      <c r="Z143" s="77">
        <v>-27657.701992280803</v>
      </c>
      <c r="AA143" s="75">
        <v>18469.156093316888</v>
      </c>
    </row>
    <row r="144" spans="3:27" ht="13.5" customHeight="1">
      <c r="C144"/>
      <c r="D144" s="73" t="s">
        <v>63</v>
      </c>
      <c r="E144" s="138">
        <v>269669.2625295589</v>
      </c>
      <c r="F144" s="236">
        <v>364970.7304307474</v>
      </c>
      <c r="H144" s="225">
        <v>112865.05</v>
      </c>
      <c r="I144" s="225">
        <v>121757.09</v>
      </c>
      <c r="J144" s="77">
        <v>135788.32653844915</v>
      </c>
      <c r="K144" s="77">
        <v>128283.5747075608</v>
      </c>
      <c r="L144" s="77">
        <v>46960.84569514189</v>
      </c>
      <c r="M144" s="77">
        <v>157878.836279124</v>
      </c>
      <c r="N144" s="77">
        <v>144071.52714224329</v>
      </c>
      <c r="O144" s="77">
        <v>51931.48874947797</v>
      </c>
      <c r="P144" s="77">
        <v>58161.56366202205</v>
      </c>
      <c r="Q144" s="77">
        <v>23041.69799821539</v>
      </c>
      <c r="R144" s="77">
        <v>368202.81436596834</v>
      </c>
      <c r="S144" s="139">
        <v>351462.74253080384</v>
      </c>
      <c r="T144" s="77">
        <v>351462.7425308039</v>
      </c>
      <c r="V144" s="77">
        <v>351462.74253080395</v>
      </c>
      <c r="W144" s="74">
        <v>81793.48000124504</v>
      </c>
      <c r="X144" s="75"/>
      <c r="Y144" s="75"/>
      <c r="Z144" s="77">
        <v>323651.74473906326</v>
      </c>
      <c r="AA144" s="75">
        <v>27810.997791740694</v>
      </c>
    </row>
    <row r="145" spans="5:6" ht="13.5" customHeight="1">
      <c r="E145" s="77"/>
      <c r="F145" s="77"/>
    </row>
    <row r="146" spans="5:6" ht="13.5" customHeight="1">
      <c r="E146" s="77"/>
      <c r="F146" s="77"/>
    </row>
    <row r="147" spans="4:6" ht="13.5" customHeight="1">
      <c r="D147" s="89"/>
      <c r="E147" s="77"/>
      <c r="F147" s="237"/>
    </row>
    <row r="148" spans="4:6" ht="13.5" customHeight="1">
      <c r="D148" s="89"/>
      <c r="E148" s="77"/>
      <c r="F148" s="77"/>
    </row>
    <row r="149" spans="4:6" ht="13.5" customHeight="1">
      <c r="D149" s="89"/>
      <c r="E149" s="77"/>
      <c r="F149" s="77"/>
    </row>
    <row r="150" spans="4:6" ht="13.5" customHeight="1">
      <c r="D150" s="89"/>
      <c r="E150" s="77"/>
      <c r="F150" s="77"/>
    </row>
    <row r="151" spans="4:6" ht="13.5" customHeight="1">
      <c r="D151" s="89"/>
      <c r="E151" s="77"/>
      <c r="F151" s="77"/>
    </row>
    <row r="152" spans="4:6" ht="13.5" customHeight="1">
      <c r="D152" s="89"/>
      <c r="E152" s="77"/>
      <c r="F152" s="77"/>
    </row>
    <row r="153" spans="4:6" ht="13.5" customHeight="1">
      <c r="D153" s="89"/>
      <c r="E153" s="77"/>
      <c r="F153" s="77"/>
    </row>
    <row r="154" spans="4:6" ht="13.5" customHeight="1">
      <c r="D154" s="89"/>
      <c r="E154" s="77"/>
      <c r="F154" s="77"/>
    </row>
    <row r="155" spans="4:6" ht="13.5" customHeight="1">
      <c r="D155" s="89"/>
      <c r="E155" s="77"/>
      <c r="F155" s="77"/>
    </row>
    <row r="156" spans="4:6" ht="13.5" customHeight="1">
      <c r="D156" s="89"/>
      <c r="E156" s="77"/>
      <c r="F156" s="77"/>
    </row>
    <row r="157" spans="4:6" ht="13.5" customHeight="1">
      <c r="D157" s="89"/>
      <c r="E157" s="77"/>
      <c r="F157" s="77"/>
    </row>
    <row r="158" spans="4:6" ht="13.5" customHeight="1">
      <c r="D158" s="89"/>
      <c r="E158" s="77"/>
      <c r="F158" s="77"/>
    </row>
    <row r="159" spans="4:6" ht="13.5" customHeight="1">
      <c r="D159" s="89"/>
      <c r="E159" s="77"/>
      <c r="F159" s="77"/>
    </row>
    <row r="160" spans="3:6" ht="13.5" customHeight="1">
      <c r="C160"/>
      <c r="E160" s="77"/>
      <c r="F160" s="77"/>
    </row>
    <row r="161" spans="5:6" ht="13.5" customHeight="1">
      <c r="E161" s="77"/>
      <c r="F161" s="77"/>
    </row>
    <row r="162" spans="5:6" ht="13.5" customHeight="1">
      <c r="E162" s="77"/>
      <c r="F162" s="77"/>
    </row>
    <row r="163" spans="5:6" ht="13.5" customHeight="1">
      <c r="E163" s="77"/>
      <c r="F163" s="77"/>
    </row>
    <row r="164" spans="5:6" ht="13.5" customHeight="1">
      <c r="E164" s="77"/>
      <c r="F164" s="77"/>
    </row>
    <row r="165" spans="5:6" ht="13.5" customHeight="1">
      <c r="E165" s="77"/>
      <c r="F165" s="77"/>
    </row>
    <row r="166" spans="5:6" ht="13.5" customHeight="1">
      <c r="E166" s="77"/>
      <c r="F166" s="77"/>
    </row>
    <row r="167" spans="5:6" ht="13.5" customHeight="1">
      <c r="E167" s="77"/>
      <c r="F167" s="77"/>
    </row>
    <row r="168" spans="5:6" ht="13.5" customHeight="1">
      <c r="E168" s="77"/>
      <c r="F168" s="77"/>
    </row>
    <row r="169" spans="5:6" ht="13.5" customHeight="1">
      <c r="E169" s="77"/>
      <c r="F169" s="77"/>
    </row>
    <row r="170" spans="5:6" ht="13.5" customHeight="1">
      <c r="E170" s="77"/>
      <c r="F170" s="77"/>
    </row>
    <row r="171" spans="5:6" ht="13.5" customHeight="1">
      <c r="E171" s="77"/>
      <c r="F171" s="77"/>
    </row>
    <row r="172" spans="5:6" ht="13.5" customHeight="1">
      <c r="E172" s="77"/>
      <c r="F172" s="77"/>
    </row>
    <row r="173" spans="5:6" ht="13.5" customHeight="1">
      <c r="E173" s="77"/>
      <c r="F173" s="77"/>
    </row>
    <row r="174" spans="5:6" ht="13.5" customHeight="1">
      <c r="E174" s="77"/>
      <c r="F174" s="77"/>
    </row>
    <row r="175" spans="5:6" ht="13.5" customHeight="1">
      <c r="E175" s="77"/>
      <c r="F175" s="77"/>
    </row>
    <row r="176" spans="5:6" ht="13.5" customHeight="1">
      <c r="E176" s="77"/>
      <c r="F176" s="77"/>
    </row>
    <row r="177" spans="5:6" ht="13.5" customHeight="1">
      <c r="E177" s="77"/>
      <c r="F177" s="77"/>
    </row>
    <row r="178" spans="5:6" ht="13.5" customHeight="1">
      <c r="E178" s="77"/>
      <c r="F178" s="77"/>
    </row>
    <row r="179" spans="5:6" ht="13.5" customHeight="1">
      <c r="E179" s="77"/>
      <c r="F179" s="77"/>
    </row>
    <row r="180" spans="5:6" ht="13.5" customHeight="1">
      <c r="E180" s="77"/>
      <c r="F180" s="77"/>
    </row>
  </sheetData>
  <sheetProtection/>
  <mergeCells count="4">
    <mergeCell ref="F4:F5"/>
    <mergeCell ref="A4:D4"/>
    <mergeCell ref="W4:W5"/>
    <mergeCell ref="E4:E5"/>
  </mergeCells>
  <conditionalFormatting sqref="Y13:Y15 Y17:Y26 Y28:Y38 Y40:Y47 Y50:Y56 Y58:Y63 Y65:Y74 Y76:Y86 Y88:Y113 Y115:Y116 Y118:Y122 Y124">
    <cfRule type="cellIs" priority="1" dxfId="1" operator="equal" stopIfTrue="1">
      <formula>"EXPLAIN"</formula>
    </cfRule>
  </conditionalFormatting>
  <printOptions/>
  <pageMargins left="0.17" right="0.18" top="0.39" bottom="0.35" header="0.19" footer="0.18"/>
  <pageSetup fitToHeight="4" horizontalDpi="600" verticalDpi="600" orientation="landscape" paperSize="5" scale="64" r:id="rId3"/>
  <headerFooter alignWithMargins="0">
    <oddFooter>&amp;R&amp;P</oddFooter>
  </headerFooter>
  <rowBreaks count="1" manualBreakCount="1">
    <brk id="56" max="23" man="1"/>
  </rowBreaks>
  <legacyDrawing r:id="rId2"/>
</worksheet>
</file>

<file path=xl/worksheets/sheet9.xml><?xml version="1.0" encoding="utf-8"?>
<worksheet xmlns="http://schemas.openxmlformats.org/spreadsheetml/2006/main" xmlns:r="http://schemas.openxmlformats.org/officeDocument/2006/relationships">
  <dimension ref="A1:AG257"/>
  <sheetViews>
    <sheetView workbookViewId="0" topLeftCell="A1">
      <pane xSplit="6" ySplit="6" topLeftCell="P11" activePane="bottomRight" state="frozen"/>
      <selection pane="topLeft" activeCell="A1" sqref="A1"/>
      <selection pane="topRight" activeCell="G1" sqref="G1"/>
      <selection pane="bottomLeft" activeCell="A7" sqref="A7"/>
      <selection pane="bottomRight" activeCell="F30" sqref="F30"/>
    </sheetView>
  </sheetViews>
  <sheetFormatPr defaultColWidth="9.33203125" defaultRowHeight="13.5" customHeight="1" outlineLevelRow="1" outlineLevelCol="1"/>
  <cols>
    <col min="1" max="1" width="3.5" style="73" customWidth="1"/>
    <col min="2" max="2" width="9.16015625" style="73" customWidth="1"/>
    <col min="3" max="3" width="3.5" style="73" customWidth="1"/>
    <col min="4" max="4" width="45.16015625" style="73" customWidth="1"/>
    <col min="5" max="5" width="13.5" style="78" customWidth="1" outlineLevel="1"/>
    <col min="6" max="6" width="2.5" style="78" customWidth="1" outlineLevel="1"/>
    <col min="7" max="7" width="13.5" style="78" customWidth="1"/>
    <col min="8" max="8" width="2.5" style="78" customWidth="1"/>
    <col min="9" max="9" width="13" style="77" customWidth="1"/>
    <col min="10" max="10" width="12.33203125" style="77" customWidth="1"/>
    <col min="11" max="21" width="13" style="77" customWidth="1"/>
    <col min="22" max="22" width="3.83203125" style="77" customWidth="1"/>
    <col min="23" max="23" width="15.33203125" style="77" customWidth="1"/>
    <col min="24" max="24" width="13.66015625" style="90" bestFit="1" customWidth="1"/>
    <col min="25" max="25" width="11.83203125" style="77" customWidth="1"/>
    <col min="26" max="26" width="3.33203125" style="77" hidden="1" customWidth="1" outlineLevel="1"/>
    <col min="27" max="27" width="13.66015625" style="90" customWidth="1" collapsed="1"/>
    <col min="28" max="28" width="16.33203125" style="91" customWidth="1" outlineLevel="1"/>
    <col min="29" max="29" width="11.83203125" style="278" customWidth="1" outlineLevel="1"/>
    <col min="30" max="32" width="9.33203125" style="68" customWidth="1"/>
    <col min="33" max="33" width="38.5" style="68" bestFit="1" customWidth="1"/>
    <col min="34" max="16384" width="9.33203125" style="68" customWidth="1"/>
  </cols>
  <sheetData>
    <row r="1" spans="1:29" s="104" customFormat="1" ht="12.75">
      <c r="A1" s="101" t="s">
        <v>323</v>
      </c>
      <c r="B1" s="102"/>
      <c r="C1" s="102"/>
      <c r="D1" s="102"/>
      <c r="E1" s="102"/>
      <c r="F1" s="102"/>
      <c r="G1" s="102"/>
      <c r="H1" s="102"/>
      <c r="I1" s="102"/>
      <c r="J1" s="102"/>
      <c r="K1" s="102"/>
      <c r="L1" s="102"/>
      <c r="M1" s="102"/>
      <c r="N1" s="102"/>
      <c r="O1" s="102"/>
      <c r="P1" s="103"/>
      <c r="Q1" s="103"/>
      <c r="R1" s="103"/>
      <c r="S1" s="103"/>
      <c r="T1" s="102"/>
      <c r="U1" s="103"/>
      <c r="V1" s="103"/>
      <c r="W1" s="103"/>
      <c r="X1" s="62"/>
      <c r="AA1" s="62"/>
      <c r="AC1" s="238"/>
    </row>
    <row r="2" spans="1:29" s="104" customFormat="1" ht="12.75">
      <c r="A2" s="105" t="s">
        <v>324</v>
      </c>
      <c r="B2" s="103"/>
      <c r="C2" s="106"/>
      <c r="D2" s="106"/>
      <c r="E2" s="106"/>
      <c r="F2" s="106"/>
      <c r="G2" s="106"/>
      <c r="H2" s="106"/>
      <c r="I2" s="106"/>
      <c r="J2" s="103"/>
      <c r="K2" s="103"/>
      <c r="L2" s="103"/>
      <c r="M2" s="103"/>
      <c r="N2" s="103"/>
      <c r="O2" s="102"/>
      <c r="P2" s="102"/>
      <c r="Q2" s="102"/>
      <c r="R2" s="107"/>
      <c r="S2" s="107"/>
      <c r="T2" s="108"/>
      <c r="U2" s="102"/>
      <c r="V2" s="103"/>
      <c r="W2" s="103"/>
      <c r="X2" s="62"/>
      <c r="AA2" s="62"/>
      <c r="AC2" s="238"/>
    </row>
    <row r="3" spans="1:29" s="104" customFormat="1" ht="12.75">
      <c r="A3" s="109"/>
      <c r="C3" s="110"/>
      <c r="D3" s="110"/>
      <c r="E3" s="110"/>
      <c r="F3" s="110"/>
      <c r="G3" s="110"/>
      <c r="H3" s="110"/>
      <c r="I3" s="110">
        <v>3</v>
      </c>
      <c r="J3" s="104">
        <v>4</v>
      </c>
      <c r="K3" s="104">
        <v>5</v>
      </c>
      <c r="L3" s="104">
        <v>6</v>
      </c>
      <c r="M3" s="104">
        <v>7</v>
      </c>
      <c r="N3" s="104">
        <v>8</v>
      </c>
      <c r="O3" s="104">
        <v>9</v>
      </c>
      <c r="P3" s="104">
        <v>10</v>
      </c>
      <c r="Q3" s="104">
        <v>11</v>
      </c>
      <c r="R3" s="104">
        <v>12</v>
      </c>
      <c r="S3" s="104">
        <v>13</v>
      </c>
      <c r="T3" s="104">
        <v>14</v>
      </c>
      <c r="U3" s="104">
        <v>15</v>
      </c>
      <c r="X3" s="62"/>
      <c r="AA3" s="62"/>
      <c r="AC3" s="238"/>
    </row>
    <row r="4" spans="1:29" ht="13.5" customHeight="1">
      <c r="A4" s="109"/>
      <c r="B4" s="104"/>
      <c r="C4" s="110"/>
      <c r="D4" s="110"/>
      <c r="E4" s="283" t="s">
        <v>325</v>
      </c>
      <c r="F4" s="63"/>
      <c r="G4" s="285" t="s">
        <v>326</v>
      </c>
      <c r="H4" s="63"/>
      <c r="I4" s="239" t="s">
        <v>321</v>
      </c>
      <c r="J4" s="239" t="s">
        <v>321</v>
      </c>
      <c r="K4" s="239" t="s">
        <v>321</v>
      </c>
      <c r="L4" s="239" t="s">
        <v>321</v>
      </c>
      <c r="M4" s="239" t="s">
        <v>321</v>
      </c>
      <c r="N4" s="239" t="s">
        <v>321</v>
      </c>
      <c r="O4" s="239" t="s">
        <v>321</v>
      </c>
      <c r="P4" s="239" t="s">
        <v>321</v>
      </c>
      <c r="Q4" s="239" t="s">
        <v>321</v>
      </c>
      <c r="R4" s="239" t="s">
        <v>327</v>
      </c>
      <c r="S4" s="239" t="s">
        <v>321</v>
      </c>
      <c r="T4" s="239" t="s">
        <v>321</v>
      </c>
      <c r="U4" s="240" t="s">
        <v>321</v>
      </c>
      <c r="V4" s="65"/>
      <c r="W4" s="66" t="s">
        <v>51</v>
      </c>
      <c r="X4" s="67" t="s">
        <v>164</v>
      </c>
      <c r="Y4" s="63" t="s">
        <v>328</v>
      </c>
      <c r="Z4" s="63"/>
      <c r="AA4" s="241" t="s">
        <v>329</v>
      </c>
      <c r="AB4" s="63" t="s">
        <v>330</v>
      </c>
      <c r="AC4" s="242"/>
    </row>
    <row r="5" spans="1:29" s="71" customFormat="1" ht="13.5" customHeight="1">
      <c r="A5" s="69"/>
      <c r="B5" s="69"/>
      <c r="C5" s="69"/>
      <c r="D5" s="69"/>
      <c r="E5" s="284"/>
      <c r="F5" s="63"/>
      <c r="G5" s="286"/>
      <c r="H5" s="63"/>
      <c r="I5" s="243">
        <v>40360</v>
      </c>
      <c r="J5" s="243">
        <v>40391</v>
      </c>
      <c r="K5" s="243">
        <v>40422</v>
      </c>
      <c r="L5" s="243">
        <v>40452</v>
      </c>
      <c r="M5" s="243">
        <v>40483</v>
      </c>
      <c r="N5" s="243">
        <v>40514</v>
      </c>
      <c r="O5" s="243">
        <v>40545</v>
      </c>
      <c r="P5" s="243">
        <v>40576</v>
      </c>
      <c r="Q5" s="243">
        <v>40607</v>
      </c>
      <c r="R5" s="243">
        <v>40638</v>
      </c>
      <c r="S5" s="243">
        <v>40669</v>
      </c>
      <c r="T5" s="243">
        <v>40700</v>
      </c>
      <c r="U5" s="244" t="s">
        <v>53</v>
      </c>
      <c r="V5" s="65"/>
      <c r="W5" s="122" t="s">
        <v>331</v>
      </c>
      <c r="X5" s="67"/>
      <c r="Y5" s="63"/>
      <c r="Z5" s="63"/>
      <c r="AA5" s="241"/>
      <c r="AB5" s="63"/>
      <c r="AC5" s="242"/>
    </row>
    <row r="6" spans="1:29" s="71" customFormat="1" ht="13.5" customHeight="1">
      <c r="A6" s="69"/>
      <c r="B6" s="69"/>
      <c r="C6" s="69"/>
      <c r="D6" s="69" t="s">
        <v>54</v>
      </c>
      <c r="E6" s="123">
        <v>99</v>
      </c>
      <c r="F6" s="63"/>
      <c r="G6" s="245">
        <v>99</v>
      </c>
      <c r="H6" s="63"/>
      <c r="I6" s="92"/>
      <c r="J6" s="92"/>
      <c r="K6" s="92"/>
      <c r="L6" s="92"/>
      <c r="M6" s="92"/>
      <c r="N6" s="92"/>
      <c r="O6" s="92"/>
      <c r="P6" s="92"/>
      <c r="Q6" s="92"/>
      <c r="R6" s="92"/>
      <c r="S6" s="92"/>
      <c r="T6" s="92"/>
      <c r="U6" s="92"/>
      <c r="V6" s="63"/>
      <c r="W6" s="63"/>
      <c r="X6" s="67"/>
      <c r="Y6" s="246"/>
      <c r="Z6" s="246"/>
      <c r="AA6" s="241"/>
      <c r="AB6" s="63"/>
      <c r="AC6" s="242"/>
    </row>
    <row r="7" spans="1:29" s="71" customFormat="1" ht="13.5" customHeight="1">
      <c r="A7" s="69"/>
      <c r="B7" s="69"/>
      <c r="C7" s="69"/>
      <c r="D7" s="69"/>
      <c r="E7" s="124"/>
      <c r="F7" s="72"/>
      <c r="G7" s="247"/>
      <c r="H7" s="72"/>
      <c r="I7" s="92"/>
      <c r="J7" s="92" t="s">
        <v>55</v>
      </c>
      <c r="K7" s="92" t="s">
        <v>55</v>
      </c>
      <c r="L7" s="92" t="s">
        <v>55</v>
      </c>
      <c r="M7" s="92" t="s">
        <v>55</v>
      </c>
      <c r="N7" s="92" t="s">
        <v>55</v>
      </c>
      <c r="O7" s="92" t="s">
        <v>55</v>
      </c>
      <c r="P7" s="92" t="s">
        <v>55</v>
      </c>
      <c r="Q7" s="92" t="s">
        <v>56</v>
      </c>
      <c r="R7" s="92" t="s">
        <v>56</v>
      </c>
      <c r="S7" s="92" t="s">
        <v>56</v>
      </c>
      <c r="T7" s="92" t="s">
        <v>56</v>
      </c>
      <c r="U7" s="92" t="s">
        <v>56</v>
      </c>
      <c r="V7" s="72"/>
      <c r="W7" s="72"/>
      <c r="X7" s="70"/>
      <c r="Y7" s="246"/>
      <c r="Z7" s="246"/>
      <c r="AA7" s="248"/>
      <c r="AB7" s="72"/>
      <c r="AC7" s="242"/>
    </row>
    <row r="8" spans="1:29" s="71" customFormat="1" ht="13.5" customHeight="1">
      <c r="A8" s="69"/>
      <c r="B8" s="69"/>
      <c r="C8" s="69"/>
      <c r="D8" s="69"/>
      <c r="E8" s="124"/>
      <c r="F8" s="72"/>
      <c r="G8" s="247"/>
      <c r="H8" s="72"/>
      <c r="I8" s="92"/>
      <c r="J8" s="249">
        <v>0</v>
      </c>
      <c r="K8" s="249">
        <v>0.05</v>
      </c>
      <c r="L8" s="249">
        <v>0.05</v>
      </c>
      <c r="M8" s="249">
        <v>0</v>
      </c>
      <c r="N8" s="249">
        <v>0.18</v>
      </c>
      <c r="O8" s="249">
        <v>0.18</v>
      </c>
      <c r="P8" s="249">
        <v>0.09</v>
      </c>
      <c r="Q8" s="250">
        <v>0.0032261138199999985</v>
      </c>
      <c r="R8" s="251">
        <v>0</v>
      </c>
      <c r="S8" s="252">
        <v>0.256</v>
      </c>
      <c r="T8" s="253">
        <v>0.041999999999999996</v>
      </c>
      <c r="U8" s="251">
        <v>0.5555555555555556</v>
      </c>
      <c r="V8" s="72"/>
      <c r="W8" s="72"/>
      <c r="X8" s="70"/>
      <c r="Y8" s="246"/>
      <c r="Z8" s="246"/>
      <c r="AA8" s="248"/>
      <c r="AB8" s="72"/>
      <c r="AC8" s="242"/>
    </row>
    <row r="9" spans="1:29" ht="13.5" customHeight="1">
      <c r="A9" s="127"/>
      <c r="B9" s="73" t="s">
        <v>175</v>
      </c>
      <c r="E9" s="128"/>
      <c r="F9" s="74"/>
      <c r="G9" s="254"/>
      <c r="H9" s="74"/>
      <c r="I9" s="255"/>
      <c r="J9" s="94">
        <v>0.06</v>
      </c>
      <c r="K9" s="94">
        <v>0.12</v>
      </c>
      <c r="L9" s="94">
        <v>0.08</v>
      </c>
      <c r="M9" s="94">
        <v>0.08</v>
      </c>
      <c r="N9" s="94">
        <v>0.08</v>
      </c>
      <c r="O9" s="94">
        <v>0.08</v>
      </c>
      <c r="P9" s="94">
        <v>0.08</v>
      </c>
      <c r="Q9" s="256">
        <v>0.3333333333333333</v>
      </c>
      <c r="R9" s="256">
        <v>0.16666666666666666</v>
      </c>
      <c r="S9" s="256">
        <v>0.16666666666666666</v>
      </c>
      <c r="T9" s="256">
        <v>0.16666666666666666</v>
      </c>
      <c r="U9" s="256">
        <v>0.16666666666666666</v>
      </c>
      <c r="V9" s="74"/>
      <c r="W9" s="74"/>
      <c r="X9" s="75"/>
      <c r="Y9" s="257"/>
      <c r="Z9" s="257"/>
      <c r="AA9" s="258"/>
      <c r="AB9" s="74"/>
      <c r="AC9" s="259"/>
    </row>
    <row r="10" spans="1:33" ht="13.5" customHeight="1">
      <c r="A10" s="68"/>
      <c r="D10" s="131" t="s">
        <v>176</v>
      </c>
      <c r="E10" s="128"/>
      <c r="F10" s="74"/>
      <c r="G10" s="254"/>
      <c r="H10" s="74"/>
      <c r="I10" s="255"/>
      <c r="J10" s="240"/>
      <c r="K10" s="240">
        <v>18</v>
      </c>
      <c r="L10" s="240">
        <v>19</v>
      </c>
      <c r="M10" s="240">
        <v>18</v>
      </c>
      <c r="N10" s="240">
        <v>15</v>
      </c>
      <c r="O10" s="240">
        <v>15</v>
      </c>
      <c r="P10" s="240">
        <v>18</v>
      </c>
      <c r="Q10" s="240">
        <v>18</v>
      </c>
      <c r="R10" s="240">
        <v>18</v>
      </c>
      <c r="S10" s="240">
        <v>18</v>
      </c>
      <c r="T10" s="240">
        <v>18</v>
      </c>
      <c r="U10" s="256"/>
      <c r="V10" s="74"/>
      <c r="W10" s="74">
        <v>175</v>
      </c>
      <c r="X10" s="75"/>
      <c r="Y10" s="257"/>
      <c r="Z10" s="257"/>
      <c r="AA10" s="258"/>
      <c r="AB10" s="74"/>
      <c r="AC10" s="259"/>
      <c r="AE10" s="68" t="s">
        <v>332</v>
      </c>
      <c r="AG10" s="68">
        <v>-27944.736404999974</v>
      </c>
    </row>
    <row r="11" spans="1:29" ht="13.5" customHeight="1">
      <c r="A11" s="73" t="s">
        <v>66</v>
      </c>
      <c r="E11" s="128"/>
      <c r="F11" s="74"/>
      <c r="G11" s="254"/>
      <c r="H11" s="74"/>
      <c r="I11" s="255"/>
      <c r="J11" s="94"/>
      <c r="K11" s="94"/>
      <c r="L11" s="94"/>
      <c r="M11" s="94"/>
      <c r="N11" s="94"/>
      <c r="O11" s="94"/>
      <c r="P11" s="94"/>
      <c r="Q11" s="256"/>
      <c r="R11" s="256"/>
      <c r="S11" s="256"/>
      <c r="T11" s="256"/>
      <c r="U11" s="256"/>
      <c r="V11" s="74"/>
      <c r="W11" s="74"/>
      <c r="X11" s="75"/>
      <c r="Y11" s="257"/>
      <c r="Z11" s="257"/>
      <c r="AA11" s="258"/>
      <c r="AB11" s="74"/>
      <c r="AC11" s="259"/>
    </row>
    <row r="12" spans="2:29" ht="13.5" customHeight="1">
      <c r="B12" s="73" t="s">
        <v>160</v>
      </c>
      <c r="E12" s="128"/>
      <c r="F12" s="74"/>
      <c r="G12" s="254"/>
      <c r="H12" s="74"/>
      <c r="I12" s="93"/>
      <c r="J12" s="93"/>
      <c r="K12" s="93"/>
      <c r="L12" s="94"/>
      <c r="M12" s="93"/>
      <c r="N12" s="94"/>
      <c r="O12" s="93"/>
      <c r="P12" s="93"/>
      <c r="Q12" s="93"/>
      <c r="R12" s="93"/>
      <c r="S12" s="93"/>
      <c r="T12" s="93"/>
      <c r="U12" s="93"/>
      <c r="V12" s="74"/>
      <c r="W12" s="74"/>
      <c r="X12" s="75"/>
      <c r="Y12" s="257"/>
      <c r="Z12" s="257"/>
      <c r="AA12" s="258"/>
      <c r="AB12" s="74"/>
      <c r="AC12" s="259"/>
    </row>
    <row r="13" spans="2:29" ht="13.5" customHeight="1">
      <c r="B13" s="165">
        <v>8015</v>
      </c>
      <c r="C13" s="73" t="s">
        <v>67</v>
      </c>
      <c r="E13" s="128">
        <v>314370.2529</v>
      </c>
      <c r="F13" s="74"/>
      <c r="G13" s="254">
        <v>348878</v>
      </c>
      <c r="H13" s="74"/>
      <c r="I13" s="95">
        <v>0</v>
      </c>
      <c r="J13" s="95">
        <v>0</v>
      </c>
      <c r="K13" s="95">
        <v>0</v>
      </c>
      <c r="L13" s="95">
        <v>202722</v>
      </c>
      <c r="M13" s="95">
        <v>0</v>
      </c>
      <c r="N13" s="95">
        <v>0</v>
      </c>
      <c r="O13" s="95">
        <v>0</v>
      </c>
      <c r="P13" s="95">
        <v>-15427</v>
      </c>
      <c r="Q13" s="116">
        <v>0</v>
      </c>
      <c r="R13" s="93">
        <v>32317</v>
      </c>
      <c r="S13" s="116">
        <v>16238</v>
      </c>
      <c r="T13" s="93">
        <v>9020</v>
      </c>
      <c r="U13" s="93">
        <v>111284</v>
      </c>
      <c r="W13" s="77">
        <v>356154</v>
      </c>
      <c r="X13" s="260">
        <v>41783.74709999998</v>
      </c>
      <c r="Y13" s="261">
        <v>0.13291253454979798</v>
      </c>
      <c r="Z13" s="257"/>
      <c r="AA13" s="262">
        <v>348878</v>
      </c>
      <c r="AB13" s="74">
        <v>7276</v>
      </c>
      <c r="AC13" s="166">
        <v>0.020855427971955814</v>
      </c>
    </row>
    <row r="14" spans="2:29" ht="13.5" customHeight="1">
      <c r="B14" s="165">
        <v>8096</v>
      </c>
      <c r="C14" s="73" t="s">
        <v>161</v>
      </c>
      <c r="E14" s="132">
        <v>124711.57710000001</v>
      </c>
      <c r="F14" s="74"/>
      <c r="G14" s="263">
        <v>130087</v>
      </c>
      <c r="H14" s="74"/>
      <c r="I14" s="264"/>
      <c r="J14" s="264">
        <v>0</v>
      </c>
      <c r="K14" s="264">
        <v>0</v>
      </c>
      <c r="L14" s="264">
        <v>40148.16</v>
      </c>
      <c r="M14" s="264">
        <v>12353.28</v>
      </c>
      <c r="N14" s="264">
        <v>9974.72</v>
      </c>
      <c r="O14" s="265">
        <v>9974.72</v>
      </c>
      <c r="P14" s="264">
        <v>9974.72</v>
      </c>
      <c r="Q14" s="264">
        <v>15887.13</v>
      </c>
      <c r="R14" s="264">
        <v>15887.14</v>
      </c>
      <c r="S14" s="264">
        <v>0</v>
      </c>
      <c r="T14" s="264">
        <v>15887.14</v>
      </c>
      <c r="U14" s="264">
        <v>1608.02</v>
      </c>
      <c r="V14" s="74"/>
      <c r="W14" s="79">
        <v>131695.03</v>
      </c>
      <c r="X14" s="259">
        <v>6983.452899999989</v>
      </c>
      <c r="Y14" s="257" t="s">
        <v>333</v>
      </c>
      <c r="Z14" s="257"/>
      <c r="AA14" s="266">
        <v>130087</v>
      </c>
      <c r="AB14" s="74">
        <v>1608.03</v>
      </c>
      <c r="AC14" s="166">
        <v>0.01236118905040472</v>
      </c>
    </row>
    <row r="15" spans="2:29" ht="13.5" customHeight="1">
      <c r="B15" s="73" t="s">
        <v>57</v>
      </c>
      <c r="E15" s="133">
        <v>439081.83</v>
      </c>
      <c r="F15" s="74"/>
      <c r="G15" s="267">
        <v>478965</v>
      </c>
      <c r="H15" s="74"/>
      <c r="I15" s="96">
        <v>0</v>
      </c>
      <c r="J15" s="96">
        <v>0</v>
      </c>
      <c r="K15" s="96">
        <v>0</v>
      </c>
      <c r="L15" s="96">
        <v>242870.16</v>
      </c>
      <c r="M15" s="96">
        <v>12353.28</v>
      </c>
      <c r="N15" s="96">
        <v>9974.72</v>
      </c>
      <c r="O15" s="96">
        <v>9974.72</v>
      </c>
      <c r="P15" s="96">
        <v>-5452.28</v>
      </c>
      <c r="Q15" s="96">
        <v>15887.13</v>
      </c>
      <c r="R15" s="96">
        <v>48204.14</v>
      </c>
      <c r="S15" s="96">
        <v>16238</v>
      </c>
      <c r="T15" s="96">
        <v>24907.14</v>
      </c>
      <c r="U15" s="96">
        <v>112892.02</v>
      </c>
      <c r="V15" s="80"/>
      <c r="W15" s="80">
        <v>487849.03</v>
      </c>
      <c r="X15" s="259">
        <v>48767.2</v>
      </c>
      <c r="Y15" s="257"/>
      <c r="Z15" s="257"/>
      <c r="AA15" s="268">
        <v>478965</v>
      </c>
      <c r="AB15" s="74">
        <v>8884.02999999997</v>
      </c>
      <c r="AC15" s="166">
        <v>0.018548390800997922</v>
      </c>
    </row>
    <row r="16" spans="2:29" ht="13.5" customHeight="1">
      <c r="B16" s="73" t="s">
        <v>68</v>
      </c>
      <c r="E16" s="128"/>
      <c r="F16" s="74"/>
      <c r="G16" s="254">
        <v>0</v>
      </c>
      <c r="H16" s="74"/>
      <c r="I16" s="93"/>
      <c r="J16" s="93"/>
      <c r="K16" s="93"/>
      <c r="L16" s="93"/>
      <c r="M16" s="93"/>
      <c r="N16" s="93"/>
      <c r="O16" s="93"/>
      <c r="P16" s="93"/>
      <c r="Q16" s="93"/>
      <c r="R16" s="93"/>
      <c r="S16" s="93"/>
      <c r="T16" s="93"/>
      <c r="U16" s="93"/>
      <c r="V16" s="74"/>
      <c r="W16" s="74"/>
      <c r="X16" s="74" t="s">
        <v>52</v>
      </c>
      <c r="Y16" s="257"/>
      <c r="Z16" s="257"/>
      <c r="AA16" s="269"/>
      <c r="AB16" s="74"/>
      <c r="AC16" s="259"/>
    </row>
    <row r="17" spans="2:29" ht="13.5" customHeight="1">
      <c r="B17" s="165">
        <v>8220</v>
      </c>
      <c r="C17" s="73" t="s">
        <v>69</v>
      </c>
      <c r="E17" s="128">
        <v>14903.058268421051</v>
      </c>
      <c r="F17" s="74"/>
      <c r="G17" s="254">
        <v>14903.058268421051</v>
      </c>
      <c r="H17" s="74"/>
      <c r="I17" s="93"/>
      <c r="J17" s="93">
        <v>0</v>
      </c>
      <c r="K17" s="93">
        <v>0</v>
      </c>
      <c r="L17" s="93">
        <v>0</v>
      </c>
      <c r="M17" s="93">
        <v>0</v>
      </c>
      <c r="N17" s="93">
        <v>0</v>
      </c>
      <c r="O17" s="116">
        <v>0</v>
      </c>
      <c r="P17" s="116">
        <v>3186.14</v>
      </c>
      <c r="Q17" s="116">
        <v>0</v>
      </c>
      <c r="R17" s="95">
        <v>0</v>
      </c>
      <c r="S17" s="95">
        <v>1907.52</v>
      </c>
      <c r="T17" s="95">
        <v>2194.6</v>
      </c>
      <c r="U17" s="116">
        <v>7045</v>
      </c>
      <c r="V17" s="74"/>
      <c r="W17" s="74">
        <v>14333.26</v>
      </c>
      <c r="X17" s="259">
        <v>-569.798268421051</v>
      </c>
      <c r="Y17" s="257" t="s">
        <v>333</v>
      </c>
      <c r="Z17" s="257"/>
      <c r="AA17" s="269">
        <v>11752.125948812029</v>
      </c>
      <c r="AB17" s="74">
        <v>2581.1340511879716</v>
      </c>
      <c r="AC17" s="166">
        <v>0.21963124480034077</v>
      </c>
    </row>
    <row r="18" spans="2:29" ht="13.5" customHeight="1">
      <c r="B18" s="165">
        <v>8291</v>
      </c>
      <c r="C18" s="73" t="s">
        <v>70</v>
      </c>
      <c r="E18" s="128">
        <v>0</v>
      </c>
      <c r="F18" s="74"/>
      <c r="G18" s="254">
        <v>0</v>
      </c>
      <c r="H18" s="74"/>
      <c r="I18" s="93"/>
      <c r="J18" s="93">
        <v>0</v>
      </c>
      <c r="K18" s="93">
        <v>0</v>
      </c>
      <c r="L18" s="93">
        <v>0</v>
      </c>
      <c r="M18" s="93">
        <v>0</v>
      </c>
      <c r="N18" s="93">
        <v>0</v>
      </c>
      <c r="O18" s="93">
        <v>0</v>
      </c>
      <c r="P18" s="93">
        <v>0</v>
      </c>
      <c r="Q18" s="93">
        <v>0</v>
      </c>
      <c r="R18" s="93">
        <v>0</v>
      </c>
      <c r="S18" s="93">
        <v>0</v>
      </c>
      <c r="T18" s="93">
        <v>0</v>
      </c>
      <c r="U18" s="93">
        <v>10987</v>
      </c>
      <c r="V18" s="74"/>
      <c r="W18" s="74">
        <v>10987</v>
      </c>
      <c r="X18" s="259">
        <v>10987</v>
      </c>
      <c r="Y18" s="257" t="e">
        <v>#DIV/0!</v>
      </c>
      <c r="Z18" s="257"/>
      <c r="AA18" s="269">
        <v>0</v>
      </c>
      <c r="AB18" s="74">
        <v>10987</v>
      </c>
      <c r="AC18" s="166" t="e">
        <v>#DIV/0!</v>
      </c>
    </row>
    <row r="19" spans="2:29" ht="13.5" customHeight="1">
      <c r="B19" s="165">
        <v>8292</v>
      </c>
      <c r="C19" s="73" t="s">
        <v>71</v>
      </c>
      <c r="E19" s="128">
        <v>2673</v>
      </c>
      <c r="F19" s="74"/>
      <c r="G19" s="254">
        <v>1118</v>
      </c>
      <c r="H19" s="74"/>
      <c r="I19" s="93"/>
      <c r="J19" s="93">
        <v>0</v>
      </c>
      <c r="K19" s="93">
        <v>0</v>
      </c>
      <c r="L19" s="93">
        <v>0</v>
      </c>
      <c r="M19" s="93">
        <v>0</v>
      </c>
      <c r="N19" s="93">
        <v>0</v>
      </c>
      <c r="O19" s="93">
        <v>0</v>
      </c>
      <c r="P19" s="93">
        <v>0</v>
      </c>
      <c r="Q19" s="93">
        <v>0</v>
      </c>
      <c r="R19" s="93">
        <v>0</v>
      </c>
      <c r="S19" s="93">
        <v>0</v>
      </c>
      <c r="T19" s="93">
        <v>0</v>
      </c>
      <c r="U19" s="93">
        <v>1118</v>
      </c>
      <c r="V19" s="74"/>
      <c r="W19" s="74">
        <v>1118</v>
      </c>
      <c r="X19" s="259">
        <v>-1555</v>
      </c>
      <c r="Y19" s="257">
        <v>-0.5817433595211373</v>
      </c>
      <c r="Z19" s="257"/>
      <c r="AA19" s="269">
        <v>1118</v>
      </c>
      <c r="AB19" s="74">
        <v>0</v>
      </c>
      <c r="AC19" s="166">
        <v>0</v>
      </c>
    </row>
    <row r="20" spans="2:29" ht="13.5" customHeight="1">
      <c r="B20" s="165">
        <v>8293</v>
      </c>
      <c r="C20" s="73" t="s">
        <v>72</v>
      </c>
      <c r="E20" s="128">
        <v>0</v>
      </c>
      <c r="F20" s="74"/>
      <c r="G20" s="254">
        <v>0</v>
      </c>
      <c r="H20" s="74"/>
      <c r="I20" s="93"/>
      <c r="J20" s="93">
        <v>0</v>
      </c>
      <c r="K20" s="93">
        <v>0</v>
      </c>
      <c r="L20" s="93">
        <v>0</v>
      </c>
      <c r="M20" s="93">
        <v>0</v>
      </c>
      <c r="N20" s="93">
        <v>0</v>
      </c>
      <c r="O20" s="93">
        <v>0</v>
      </c>
      <c r="P20" s="93">
        <v>0</v>
      </c>
      <c r="Q20" s="93">
        <v>0</v>
      </c>
      <c r="R20" s="93">
        <v>0</v>
      </c>
      <c r="S20" s="93">
        <v>0</v>
      </c>
      <c r="T20" s="93">
        <v>0</v>
      </c>
      <c r="U20" s="93"/>
      <c r="V20" s="74"/>
      <c r="W20" s="74">
        <v>0</v>
      </c>
      <c r="X20" s="259" t="s">
        <v>334</v>
      </c>
      <c r="Y20" s="257" t="e">
        <v>#DIV/0!</v>
      </c>
      <c r="Z20" s="257"/>
      <c r="AA20" s="269">
        <v>0</v>
      </c>
      <c r="AB20" s="74">
        <v>0</v>
      </c>
      <c r="AC20" s="166" t="e">
        <v>#DIV/0!</v>
      </c>
    </row>
    <row r="21" spans="2:29" ht="13.5" customHeight="1">
      <c r="B21" s="165">
        <v>8294</v>
      </c>
      <c r="C21" s="73" t="s">
        <v>73</v>
      </c>
      <c r="E21" s="128">
        <v>0</v>
      </c>
      <c r="F21" s="74"/>
      <c r="G21" s="254">
        <v>0</v>
      </c>
      <c r="H21" s="74"/>
      <c r="I21" s="93"/>
      <c r="J21" s="93">
        <v>0</v>
      </c>
      <c r="K21" s="93">
        <v>0</v>
      </c>
      <c r="L21" s="95">
        <v>0</v>
      </c>
      <c r="M21" s="95">
        <v>0</v>
      </c>
      <c r="N21" s="95">
        <v>0</v>
      </c>
      <c r="O21" s="93">
        <v>0</v>
      </c>
      <c r="P21" s="93">
        <v>0</v>
      </c>
      <c r="Q21" s="93">
        <v>0</v>
      </c>
      <c r="R21" s="93">
        <v>0</v>
      </c>
      <c r="S21" s="93">
        <v>0</v>
      </c>
      <c r="T21" s="93">
        <v>0</v>
      </c>
      <c r="U21" s="93"/>
      <c r="V21" s="74"/>
      <c r="W21" s="74">
        <v>0</v>
      </c>
      <c r="X21" s="259" t="s">
        <v>334</v>
      </c>
      <c r="Y21" s="257" t="e">
        <v>#DIV/0!</v>
      </c>
      <c r="Z21" s="257"/>
      <c r="AA21" s="269">
        <v>0</v>
      </c>
      <c r="AB21" s="74">
        <v>0</v>
      </c>
      <c r="AC21" s="166" t="e">
        <v>#DIV/0!</v>
      </c>
    </row>
    <row r="22" spans="2:29" ht="13.5" customHeight="1">
      <c r="B22" s="165">
        <v>8295</v>
      </c>
      <c r="C22" s="73" t="s">
        <v>74</v>
      </c>
      <c r="E22" s="128">
        <v>0</v>
      </c>
      <c r="F22" s="74"/>
      <c r="G22" s="254">
        <v>0</v>
      </c>
      <c r="H22" s="74"/>
      <c r="I22" s="93"/>
      <c r="J22" s="93">
        <v>0</v>
      </c>
      <c r="K22" s="93">
        <v>0</v>
      </c>
      <c r="L22" s="93">
        <v>0</v>
      </c>
      <c r="M22" s="93">
        <v>0</v>
      </c>
      <c r="N22" s="93">
        <v>0</v>
      </c>
      <c r="O22" s="93">
        <v>0</v>
      </c>
      <c r="P22" s="93">
        <v>0</v>
      </c>
      <c r="Q22" s="93">
        <v>0</v>
      </c>
      <c r="R22" s="93">
        <v>0</v>
      </c>
      <c r="S22" s="93">
        <v>0</v>
      </c>
      <c r="T22" s="93">
        <v>0</v>
      </c>
      <c r="U22" s="93">
        <v>0</v>
      </c>
      <c r="V22" s="74"/>
      <c r="W22" s="74">
        <v>0</v>
      </c>
      <c r="X22" s="259" t="s">
        <v>334</v>
      </c>
      <c r="Y22" s="257" t="e">
        <v>#DIV/0!</v>
      </c>
      <c r="Z22" s="257"/>
      <c r="AA22" s="269">
        <v>0</v>
      </c>
      <c r="AB22" s="74">
        <v>0</v>
      </c>
      <c r="AC22" s="166" t="e">
        <v>#DIV/0!</v>
      </c>
    </row>
    <row r="23" spans="2:29" ht="13.5" customHeight="1">
      <c r="B23" s="165">
        <v>8296</v>
      </c>
      <c r="C23" s="73" t="s">
        <v>75</v>
      </c>
      <c r="E23" s="128">
        <v>275000</v>
      </c>
      <c r="F23" s="74"/>
      <c r="G23" s="254">
        <v>375000</v>
      </c>
      <c r="H23" s="74"/>
      <c r="I23" s="93"/>
      <c r="J23" s="93">
        <v>53511</v>
      </c>
      <c r="K23" s="93">
        <v>0</v>
      </c>
      <c r="L23" s="93">
        <v>0</v>
      </c>
      <c r="M23" s="93">
        <v>0</v>
      </c>
      <c r="N23" s="93">
        <v>0</v>
      </c>
      <c r="O23" s="93">
        <v>160744.5</v>
      </c>
      <c r="P23" s="95">
        <v>0</v>
      </c>
      <c r="Q23" s="93">
        <v>0</v>
      </c>
      <c r="R23" s="93">
        <v>160744.5</v>
      </c>
      <c r="S23" s="93">
        <v>0</v>
      </c>
      <c r="T23" s="93">
        <v>-105719</v>
      </c>
      <c r="U23" s="93"/>
      <c r="V23" s="74"/>
      <c r="W23" s="74">
        <v>269281</v>
      </c>
      <c r="X23" s="260">
        <v>-5719</v>
      </c>
      <c r="Y23" s="261" t="s">
        <v>333</v>
      </c>
      <c r="Z23" s="257"/>
      <c r="AA23" s="269">
        <v>375000</v>
      </c>
      <c r="AB23" s="74">
        <v>-105719</v>
      </c>
      <c r="AC23" s="166">
        <v>-0.28191733333333335</v>
      </c>
    </row>
    <row r="24" spans="2:29" ht="13.5" customHeight="1">
      <c r="B24" s="165">
        <v>8297</v>
      </c>
      <c r="C24" s="73" t="s">
        <v>76</v>
      </c>
      <c r="E24" s="132">
        <v>17177.499900000003</v>
      </c>
      <c r="F24" s="74"/>
      <c r="G24" s="263">
        <v>17208</v>
      </c>
      <c r="H24" s="74"/>
      <c r="I24" s="264"/>
      <c r="J24" s="264">
        <v>0</v>
      </c>
      <c r="K24" s="264">
        <v>0</v>
      </c>
      <c r="L24" s="264">
        <v>0</v>
      </c>
      <c r="M24" s="264">
        <v>0</v>
      </c>
      <c r="N24" s="264">
        <v>0</v>
      </c>
      <c r="O24" s="264">
        <v>15487</v>
      </c>
      <c r="P24" s="264">
        <v>0</v>
      </c>
      <c r="Q24" s="264">
        <v>0</v>
      </c>
      <c r="R24" s="264">
        <v>0</v>
      </c>
      <c r="S24" s="264">
        <v>0</v>
      </c>
      <c r="T24" s="264">
        <v>0</v>
      </c>
      <c r="U24" s="264">
        <v>2485</v>
      </c>
      <c r="V24" s="74"/>
      <c r="W24" s="79">
        <v>17972</v>
      </c>
      <c r="X24" s="259">
        <v>794.5000999999975</v>
      </c>
      <c r="Y24" s="257" t="s">
        <v>333</v>
      </c>
      <c r="Z24" s="257"/>
      <c r="AA24" s="266">
        <v>17208</v>
      </c>
      <c r="AB24" s="74">
        <v>764</v>
      </c>
      <c r="AC24" s="166">
        <v>0.044397954439795446</v>
      </c>
    </row>
    <row r="25" spans="2:29" ht="13.5" customHeight="1">
      <c r="B25" s="73" t="s">
        <v>77</v>
      </c>
      <c r="E25" s="133">
        <v>309753.55816842103</v>
      </c>
      <c r="F25" s="74"/>
      <c r="G25" s="267">
        <v>408229.05826842104</v>
      </c>
      <c r="H25" s="74"/>
      <c r="I25" s="96">
        <v>0</v>
      </c>
      <c r="J25" s="96">
        <v>53511</v>
      </c>
      <c r="K25" s="96">
        <v>0</v>
      </c>
      <c r="L25" s="96">
        <v>0</v>
      </c>
      <c r="M25" s="96">
        <v>0</v>
      </c>
      <c r="N25" s="96">
        <v>0</v>
      </c>
      <c r="O25" s="96">
        <v>176231.5</v>
      </c>
      <c r="P25" s="96">
        <v>3186.14</v>
      </c>
      <c r="Q25" s="96">
        <v>0</v>
      </c>
      <c r="R25" s="96">
        <v>160744.5</v>
      </c>
      <c r="S25" s="96">
        <v>1907.52</v>
      </c>
      <c r="T25" s="96">
        <v>-103524.4</v>
      </c>
      <c r="U25" s="96">
        <v>21635</v>
      </c>
      <c r="V25" s="80"/>
      <c r="W25" s="80">
        <v>313691.26</v>
      </c>
      <c r="X25" s="259">
        <v>3937.7018315789755</v>
      </c>
      <c r="Y25" s="257"/>
      <c r="Z25" s="257"/>
      <c r="AA25" s="268">
        <v>405078.12594881206</v>
      </c>
      <c r="AB25" s="74">
        <v>-91386.86594881205</v>
      </c>
      <c r="AC25" s="166">
        <v>-0.22560306295176305</v>
      </c>
    </row>
    <row r="26" spans="2:29" ht="13.5" customHeight="1">
      <c r="B26" s="73" t="s">
        <v>78</v>
      </c>
      <c r="E26" s="128"/>
      <c r="F26" s="74"/>
      <c r="G26" s="254">
        <v>0</v>
      </c>
      <c r="H26" s="74"/>
      <c r="I26" s="93"/>
      <c r="J26" s="93"/>
      <c r="K26" s="93"/>
      <c r="L26" s="93"/>
      <c r="M26" s="93"/>
      <c r="N26" s="93"/>
      <c r="O26" s="93"/>
      <c r="P26" s="93"/>
      <c r="Q26" s="93"/>
      <c r="R26" s="93"/>
      <c r="S26" s="93"/>
      <c r="T26" s="93"/>
      <c r="U26" s="93"/>
      <c r="V26" s="74"/>
      <c r="W26" s="74"/>
      <c r="X26" s="74"/>
      <c r="Y26" s="257"/>
      <c r="Z26" s="257"/>
      <c r="AA26" s="269"/>
      <c r="AB26" s="74"/>
      <c r="AC26" s="259"/>
    </row>
    <row r="27" spans="2:29" ht="13.5" customHeight="1">
      <c r="B27" s="165">
        <v>8311</v>
      </c>
      <c r="C27" s="73" t="s">
        <v>79</v>
      </c>
      <c r="E27" s="128">
        <v>72444.3588</v>
      </c>
      <c r="F27" s="74"/>
      <c r="G27" s="254">
        <v>72444.3588</v>
      </c>
      <c r="H27" s="74"/>
      <c r="I27" s="93"/>
      <c r="J27" s="93">
        <v>0</v>
      </c>
      <c r="K27" s="93">
        <v>0</v>
      </c>
      <c r="L27" s="93">
        <v>23322</v>
      </c>
      <c r="M27" s="93">
        <v>7176</v>
      </c>
      <c r="N27" s="93">
        <v>5794.24</v>
      </c>
      <c r="O27" s="95">
        <v>5794.24</v>
      </c>
      <c r="P27" s="93">
        <v>5794.24</v>
      </c>
      <c r="Q27" s="93">
        <v>8783.26</v>
      </c>
      <c r="R27" s="93">
        <v>8783.26</v>
      </c>
      <c r="S27" s="93">
        <v>0</v>
      </c>
      <c r="T27" s="93">
        <v>8783.5</v>
      </c>
      <c r="U27" s="95">
        <v>904.61</v>
      </c>
      <c r="V27" s="74"/>
      <c r="W27" s="74">
        <v>75135.35</v>
      </c>
      <c r="X27" s="259">
        <v>2690.9911999999895</v>
      </c>
      <c r="Y27" s="257" t="s">
        <v>333</v>
      </c>
      <c r="Z27" s="257"/>
      <c r="AA27" s="269">
        <v>72444.3588</v>
      </c>
      <c r="AB27" s="74">
        <v>2690.9911999999895</v>
      </c>
      <c r="AC27" s="166">
        <v>0.03714562796296003</v>
      </c>
    </row>
    <row r="28" spans="2:29" ht="13.5" customHeight="1">
      <c r="B28" s="165">
        <v>8312</v>
      </c>
      <c r="C28" s="73" t="s">
        <v>199</v>
      </c>
      <c r="E28" s="128">
        <v>0</v>
      </c>
      <c r="F28" s="74"/>
      <c r="G28" s="254">
        <v>0</v>
      </c>
      <c r="H28" s="74"/>
      <c r="I28" s="93"/>
      <c r="J28" s="93">
        <v>0</v>
      </c>
      <c r="K28" s="93">
        <v>0</v>
      </c>
      <c r="L28" s="93">
        <v>0</v>
      </c>
      <c r="M28" s="93">
        <v>0</v>
      </c>
      <c r="N28" s="93">
        <v>0</v>
      </c>
      <c r="O28" s="93">
        <v>0</v>
      </c>
      <c r="P28" s="93">
        <v>0</v>
      </c>
      <c r="Q28" s="93">
        <v>0</v>
      </c>
      <c r="R28" s="93">
        <v>0</v>
      </c>
      <c r="S28" s="93">
        <v>0</v>
      </c>
      <c r="T28" s="93">
        <v>0</v>
      </c>
      <c r="U28" s="93">
        <v>0</v>
      </c>
      <c r="V28" s="74"/>
      <c r="W28" s="74">
        <v>0</v>
      </c>
      <c r="X28" s="259" t="s">
        <v>334</v>
      </c>
      <c r="Y28" s="257" t="e">
        <v>#DIV/0!</v>
      </c>
      <c r="Z28" s="257"/>
      <c r="AA28" s="269">
        <v>0</v>
      </c>
      <c r="AB28" s="74">
        <v>0</v>
      </c>
      <c r="AC28" s="166" t="e">
        <v>#DIV/0!</v>
      </c>
    </row>
    <row r="29" spans="2:29" ht="13.5" customHeight="1">
      <c r="B29" s="165">
        <v>8434</v>
      </c>
      <c r="C29" s="73" t="s">
        <v>80</v>
      </c>
      <c r="E29" s="128">
        <v>0</v>
      </c>
      <c r="F29" s="74"/>
      <c r="G29" s="254">
        <v>0</v>
      </c>
      <c r="H29" s="74"/>
      <c r="I29" s="93"/>
      <c r="J29" s="93">
        <v>0</v>
      </c>
      <c r="K29" s="93">
        <v>0</v>
      </c>
      <c r="L29" s="93">
        <v>0</v>
      </c>
      <c r="M29" s="93">
        <v>0</v>
      </c>
      <c r="N29" s="93">
        <v>0</v>
      </c>
      <c r="O29" s="93">
        <v>0</v>
      </c>
      <c r="P29" s="93">
        <v>0</v>
      </c>
      <c r="Q29" s="93">
        <v>0</v>
      </c>
      <c r="R29" s="93">
        <v>0</v>
      </c>
      <c r="S29" s="93">
        <v>0</v>
      </c>
      <c r="T29" s="93">
        <v>0</v>
      </c>
      <c r="U29" s="93">
        <v>0</v>
      </c>
      <c r="V29" s="74"/>
      <c r="W29" s="74">
        <v>0</v>
      </c>
      <c r="X29" s="259" t="s">
        <v>334</v>
      </c>
      <c r="Y29" s="257" t="e">
        <v>#DIV/0!</v>
      </c>
      <c r="Z29" s="257"/>
      <c r="AA29" s="269">
        <v>0</v>
      </c>
      <c r="AB29" s="74">
        <v>0</v>
      </c>
      <c r="AC29" s="166" t="e">
        <v>#DIV/0!</v>
      </c>
    </row>
    <row r="30" spans="2:29" ht="13.5" customHeight="1">
      <c r="B30" s="165">
        <v>8520</v>
      </c>
      <c r="C30" s="73" t="s">
        <v>81</v>
      </c>
      <c r="E30" s="128">
        <v>1243.2362163157895</v>
      </c>
      <c r="F30" s="74"/>
      <c r="G30" s="254">
        <v>1243.2362163157895</v>
      </c>
      <c r="H30" s="74"/>
      <c r="I30" s="93"/>
      <c r="J30" s="93">
        <v>0</v>
      </c>
      <c r="K30" s="93">
        <v>0</v>
      </c>
      <c r="L30" s="93">
        <v>0</v>
      </c>
      <c r="M30" s="93">
        <v>0</v>
      </c>
      <c r="N30" s="93">
        <v>0</v>
      </c>
      <c r="O30" s="116">
        <v>0</v>
      </c>
      <c r="P30" s="116">
        <v>244.73</v>
      </c>
      <c r="Q30" s="116">
        <v>0</v>
      </c>
      <c r="R30" s="95">
        <v>0</v>
      </c>
      <c r="S30" s="95">
        <v>146.18</v>
      </c>
      <c r="T30" s="95">
        <v>169.24</v>
      </c>
      <c r="U30" s="95">
        <v>540.63</v>
      </c>
      <c r="V30" s="74"/>
      <c r="W30" s="74">
        <v>1100.78</v>
      </c>
      <c r="X30" s="259">
        <v>-142.45621631578956</v>
      </c>
      <c r="Y30" s="257">
        <v>-0.11458499555132395</v>
      </c>
      <c r="Z30" s="257"/>
      <c r="AA30" s="269">
        <v>980.3805591518798</v>
      </c>
      <c r="AB30" s="74">
        <v>120.39944084812021</v>
      </c>
      <c r="AC30" s="166">
        <v>0.1228088824530312</v>
      </c>
    </row>
    <row r="31" spans="2:29" ht="13.5" customHeight="1">
      <c r="B31" s="165">
        <v>8560</v>
      </c>
      <c r="C31" s="73" t="s">
        <v>82</v>
      </c>
      <c r="E31" s="128">
        <v>11969.1</v>
      </c>
      <c r="F31" s="74"/>
      <c r="G31" s="254">
        <v>11969.1</v>
      </c>
      <c r="H31" s="74"/>
      <c r="I31" s="93"/>
      <c r="J31" s="93">
        <v>0</v>
      </c>
      <c r="K31" s="93">
        <v>0</v>
      </c>
      <c r="L31" s="93">
        <v>0</v>
      </c>
      <c r="M31" s="93">
        <v>0</v>
      </c>
      <c r="N31" s="93">
        <v>0</v>
      </c>
      <c r="O31" s="95">
        <v>0</v>
      </c>
      <c r="P31" s="95">
        <v>0</v>
      </c>
      <c r="Q31" s="95">
        <v>0</v>
      </c>
      <c r="R31" s="95">
        <v>0</v>
      </c>
      <c r="S31" s="95">
        <v>0</v>
      </c>
      <c r="T31" s="95">
        <v>0</v>
      </c>
      <c r="U31" s="95">
        <v>12344.55</v>
      </c>
      <c r="V31" s="74"/>
      <c r="W31" s="74">
        <v>12344.55</v>
      </c>
      <c r="X31" s="259">
        <v>375.4499999999989</v>
      </c>
      <c r="Y31" s="257" t="s">
        <v>333</v>
      </c>
      <c r="Z31" s="257"/>
      <c r="AA31" s="269">
        <v>11969.1</v>
      </c>
      <c r="AB31" s="74">
        <v>375.4499999999989</v>
      </c>
      <c r="AC31" s="166">
        <v>0.031368273303757084</v>
      </c>
    </row>
    <row r="32" spans="2:29" ht="13.5" customHeight="1">
      <c r="B32" s="165">
        <v>8590</v>
      </c>
      <c r="C32" s="73" t="s">
        <v>177</v>
      </c>
      <c r="E32" s="128">
        <v>58117.73005360825</v>
      </c>
      <c r="F32" s="74"/>
      <c r="G32" s="254">
        <v>53695</v>
      </c>
      <c r="H32" s="74"/>
      <c r="I32" s="93"/>
      <c r="J32" s="93">
        <v>0</v>
      </c>
      <c r="K32" s="93">
        <v>0</v>
      </c>
      <c r="L32" s="116">
        <v>0</v>
      </c>
      <c r="M32" s="116">
        <v>0</v>
      </c>
      <c r="N32" s="116">
        <v>0</v>
      </c>
      <c r="O32" s="93">
        <v>0</v>
      </c>
      <c r="P32" s="93">
        <v>25552</v>
      </c>
      <c r="Q32" s="93">
        <v>0</v>
      </c>
      <c r="R32" s="93">
        <v>11620</v>
      </c>
      <c r="S32" s="93">
        <v>2828</v>
      </c>
      <c r="T32" s="93">
        <v>-4419</v>
      </c>
      <c r="U32" s="93">
        <v>21482</v>
      </c>
      <c r="V32" s="74"/>
      <c r="W32" s="74">
        <v>57063</v>
      </c>
      <c r="X32" s="259">
        <v>-1054.7300536082475</v>
      </c>
      <c r="Y32" s="257" t="s">
        <v>333</v>
      </c>
      <c r="Z32" s="257"/>
      <c r="AA32" s="269">
        <v>53695</v>
      </c>
      <c r="AB32" s="74">
        <v>3368</v>
      </c>
      <c r="AC32" s="166">
        <v>0.06272464847751187</v>
      </c>
    </row>
    <row r="33" spans="2:29" ht="13.5" customHeight="1">
      <c r="B33" s="165">
        <v>8591</v>
      </c>
      <c r="C33" s="73" t="s">
        <v>83</v>
      </c>
      <c r="E33" s="128">
        <v>0</v>
      </c>
      <c r="F33" s="74"/>
      <c r="G33" s="254">
        <v>0</v>
      </c>
      <c r="H33" s="74"/>
      <c r="I33" s="93"/>
      <c r="J33" s="93">
        <v>0</v>
      </c>
      <c r="K33" s="93">
        <v>0</v>
      </c>
      <c r="L33" s="93">
        <v>0</v>
      </c>
      <c r="M33" s="93">
        <v>0</v>
      </c>
      <c r="N33" s="93">
        <v>0</v>
      </c>
      <c r="O33" s="93">
        <v>0</v>
      </c>
      <c r="P33" s="93">
        <v>0</v>
      </c>
      <c r="Q33" s="93">
        <v>0</v>
      </c>
      <c r="R33" s="93">
        <v>0</v>
      </c>
      <c r="S33" s="93">
        <v>0</v>
      </c>
      <c r="T33" s="93">
        <v>0</v>
      </c>
      <c r="U33" s="93"/>
      <c r="V33" s="74"/>
      <c r="W33" s="74">
        <v>0</v>
      </c>
      <c r="X33" s="259" t="s">
        <v>334</v>
      </c>
      <c r="Y33" s="257" t="e">
        <v>#DIV/0!</v>
      </c>
      <c r="Z33" s="257"/>
      <c r="AA33" s="269">
        <v>0</v>
      </c>
      <c r="AB33" s="74">
        <v>0</v>
      </c>
      <c r="AC33" s="166" t="e">
        <v>#DIV/0!</v>
      </c>
    </row>
    <row r="34" spans="2:29" ht="13.5" customHeight="1">
      <c r="B34" s="165">
        <v>8593</v>
      </c>
      <c r="C34" s="73" t="s">
        <v>84</v>
      </c>
      <c r="E34" s="128">
        <v>0</v>
      </c>
      <c r="F34" s="74"/>
      <c r="G34" s="254">
        <v>0</v>
      </c>
      <c r="H34" s="74"/>
      <c r="I34" s="93"/>
      <c r="J34" s="93">
        <v>0</v>
      </c>
      <c r="K34" s="93">
        <v>0</v>
      </c>
      <c r="L34" s="93">
        <v>0</v>
      </c>
      <c r="M34" s="93">
        <v>0</v>
      </c>
      <c r="N34" s="93">
        <v>0</v>
      </c>
      <c r="O34" s="93">
        <v>0</v>
      </c>
      <c r="P34" s="93">
        <v>0</v>
      </c>
      <c r="Q34" s="93">
        <v>0</v>
      </c>
      <c r="R34" s="93">
        <v>0</v>
      </c>
      <c r="S34" s="93">
        <v>0</v>
      </c>
      <c r="T34" s="93">
        <v>0</v>
      </c>
      <c r="U34" s="93"/>
      <c r="V34" s="74"/>
      <c r="W34" s="74">
        <v>0</v>
      </c>
      <c r="X34" s="259" t="s">
        <v>334</v>
      </c>
      <c r="Y34" s="257" t="e">
        <v>#DIV/0!</v>
      </c>
      <c r="Z34" s="257"/>
      <c r="AA34" s="269">
        <v>0</v>
      </c>
      <c r="AB34" s="74">
        <v>0</v>
      </c>
      <c r="AC34" s="166" t="e">
        <v>#DIV/0!</v>
      </c>
    </row>
    <row r="35" spans="2:29" ht="13.5" customHeight="1">
      <c r="B35" s="165">
        <v>8595</v>
      </c>
      <c r="C35" s="73" t="s">
        <v>85</v>
      </c>
      <c r="E35" s="128">
        <v>0</v>
      </c>
      <c r="F35" s="74"/>
      <c r="G35" s="254">
        <v>0</v>
      </c>
      <c r="H35" s="74"/>
      <c r="I35" s="93"/>
      <c r="J35" s="93">
        <v>0</v>
      </c>
      <c r="K35" s="93">
        <v>0</v>
      </c>
      <c r="L35" s="93">
        <v>0</v>
      </c>
      <c r="M35" s="93">
        <v>0</v>
      </c>
      <c r="N35" s="93">
        <v>0</v>
      </c>
      <c r="O35" s="93">
        <v>0</v>
      </c>
      <c r="P35" s="93">
        <v>0</v>
      </c>
      <c r="Q35" s="93">
        <v>0</v>
      </c>
      <c r="R35" s="93">
        <v>0</v>
      </c>
      <c r="S35" s="93">
        <v>0</v>
      </c>
      <c r="T35" s="93">
        <v>0</v>
      </c>
      <c r="U35" s="93"/>
      <c r="V35" s="74"/>
      <c r="W35" s="74">
        <v>0</v>
      </c>
      <c r="X35" s="259" t="s">
        <v>334</v>
      </c>
      <c r="Y35" s="257" t="e">
        <v>#DIV/0!</v>
      </c>
      <c r="Z35" s="257"/>
      <c r="AA35" s="269">
        <v>0</v>
      </c>
      <c r="AB35" s="74">
        <v>0</v>
      </c>
      <c r="AC35" s="166" t="e">
        <v>#DIV/0!</v>
      </c>
    </row>
    <row r="36" spans="2:29" ht="13.5" customHeight="1">
      <c r="B36" s="165">
        <v>8599</v>
      </c>
      <c r="C36" s="73" t="s">
        <v>86</v>
      </c>
      <c r="E36" s="132">
        <v>14639.13</v>
      </c>
      <c r="F36" s="74"/>
      <c r="G36" s="263">
        <v>11981.18</v>
      </c>
      <c r="H36" s="74"/>
      <c r="I36" s="264"/>
      <c r="J36" s="264">
        <v>0</v>
      </c>
      <c r="K36" s="264">
        <v>0</v>
      </c>
      <c r="L36" s="264">
        <v>0</v>
      </c>
      <c r="M36" s="264">
        <v>0</v>
      </c>
      <c r="N36" s="264">
        <v>0</v>
      </c>
      <c r="O36" s="264">
        <v>0</v>
      </c>
      <c r="P36" s="264">
        <v>0</v>
      </c>
      <c r="Q36" s="264">
        <v>0</v>
      </c>
      <c r="R36" s="264">
        <v>0</v>
      </c>
      <c r="S36" s="264">
        <v>0</v>
      </c>
      <c r="T36" s="264">
        <v>5991</v>
      </c>
      <c r="U36" s="264">
        <v>5990</v>
      </c>
      <c r="V36" s="74"/>
      <c r="W36" s="79">
        <v>11981</v>
      </c>
      <c r="X36" s="259">
        <v>-2658.13</v>
      </c>
      <c r="Y36" s="257">
        <v>-0.18157704726988552</v>
      </c>
      <c r="Z36" s="257"/>
      <c r="AA36" s="266">
        <v>11981.18</v>
      </c>
      <c r="AB36" s="74">
        <v>-0.18000000000029104</v>
      </c>
      <c r="AC36" s="166">
        <v>-1.5023561953020574E-05</v>
      </c>
    </row>
    <row r="37" spans="2:29" ht="13.5" customHeight="1">
      <c r="B37" s="73" t="s">
        <v>87</v>
      </c>
      <c r="E37" s="133">
        <v>158413.55507</v>
      </c>
      <c r="F37" s="74"/>
      <c r="G37" s="267">
        <v>151332.87502</v>
      </c>
      <c r="H37" s="74"/>
      <c r="I37" s="96">
        <v>0</v>
      </c>
      <c r="J37" s="96">
        <v>0</v>
      </c>
      <c r="K37" s="96">
        <v>0</v>
      </c>
      <c r="L37" s="96">
        <v>23322</v>
      </c>
      <c r="M37" s="96">
        <v>7176</v>
      </c>
      <c r="N37" s="96">
        <v>5794.24</v>
      </c>
      <c r="O37" s="96">
        <v>5794.24</v>
      </c>
      <c r="P37" s="96">
        <v>31590.97</v>
      </c>
      <c r="Q37" s="96">
        <v>8783.26</v>
      </c>
      <c r="R37" s="96">
        <v>20403.26</v>
      </c>
      <c r="S37" s="96">
        <v>2974.18</v>
      </c>
      <c r="T37" s="96">
        <v>10524.74</v>
      </c>
      <c r="U37" s="96">
        <v>41261.79</v>
      </c>
      <c r="V37" s="80"/>
      <c r="W37" s="80">
        <v>157624.68</v>
      </c>
      <c r="X37" s="259">
        <v>-788.8750700000091</v>
      </c>
      <c r="Y37" s="257"/>
      <c r="Z37" s="257"/>
      <c r="AA37" s="268">
        <v>151070.01935915186</v>
      </c>
      <c r="AB37" s="74">
        <v>6554.660640848131</v>
      </c>
      <c r="AC37" s="166">
        <v>0.04338822930356001</v>
      </c>
    </row>
    <row r="38" spans="2:29" ht="13.5" customHeight="1">
      <c r="B38" s="73" t="s">
        <v>162</v>
      </c>
      <c r="E38" s="128"/>
      <c r="F38" s="74"/>
      <c r="G38" s="254">
        <v>0</v>
      </c>
      <c r="H38" s="74"/>
      <c r="I38" s="93"/>
      <c r="J38" s="93"/>
      <c r="K38" s="93"/>
      <c r="L38" s="93"/>
      <c r="M38" s="93"/>
      <c r="N38" s="93"/>
      <c r="O38" s="93"/>
      <c r="P38" s="93"/>
      <c r="Q38" s="93"/>
      <c r="R38" s="93"/>
      <c r="S38" s="93"/>
      <c r="T38" s="93"/>
      <c r="U38" s="93"/>
      <c r="V38" s="74"/>
      <c r="W38" s="74"/>
      <c r="X38" s="74" t="s">
        <v>52</v>
      </c>
      <c r="Y38" s="257"/>
      <c r="Z38" s="257"/>
      <c r="AA38" s="269"/>
      <c r="AB38" s="74"/>
      <c r="AC38" s="259"/>
    </row>
    <row r="39" spans="2:29" ht="13.5" customHeight="1">
      <c r="B39" s="165">
        <v>8634</v>
      </c>
      <c r="C39" s="73" t="s">
        <v>88</v>
      </c>
      <c r="E39" s="128">
        <v>28096.395394736843</v>
      </c>
      <c r="F39" s="74"/>
      <c r="G39" s="254">
        <v>28096.395394736843</v>
      </c>
      <c r="H39" s="74"/>
      <c r="I39" s="93"/>
      <c r="J39" s="93">
        <v>0</v>
      </c>
      <c r="K39" s="93">
        <v>1609.85</v>
      </c>
      <c r="L39" s="93">
        <v>2817.5</v>
      </c>
      <c r="M39" s="93">
        <v>1959.45</v>
      </c>
      <c r="N39" s="93">
        <v>2810.75</v>
      </c>
      <c r="O39" s="93">
        <v>2072.1</v>
      </c>
      <c r="P39" s="93">
        <v>2312.79</v>
      </c>
      <c r="Q39" s="93">
        <v>2078.93</v>
      </c>
      <c r="R39" s="93">
        <v>3427.75</v>
      </c>
      <c r="S39" s="93">
        <v>256.25</v>
      </c>
      <c r="T39" s="93">
        <v>1579.45</v>
      </c>
      <c r="U39" s="93"/>
      <c r="V39" s="74"/>
      <c r="W39" s="74">
        <v>20924.82</v>
      </c>
      <c r="X39" s="259">
        <v>-7171.575394736843</v>
      </c>
      <c r="Y39" s="257">
        <v>-0.2552489489836927</v>
      </c>
      <c r="Z39" s="257"/>
      <c r="AA39" s="269">
        <v>21345.37</v>
      </c>
      <c r="AB39" s="74">
        <v>-420.5499999999993</v>
      </c>
      <c r="AC39" s="166">
        <v>-0.019702164919136997</v>
      </c>
    </row>
    <row r="40" spans="2:29" ht="13.5" customHeight="1">
      <c r="B40" s="165">
        <v>8660</v>
      </c>
      <c r="C40" s="73" t="s">
        <v>89</v>
      </c>
      <c r="E40" s="128">
        <v>0</v>
      </c>
      <c r="F40" s="74"/>
      <c r="G40" s="254">
        <v>0</v>
      </c>
      <c r="H40" s="74"/>
      <c r="I40" s="93">
        <v>0</v>
      </c>
      <c r="J40" s="93">
        <v>0</v>
      </c>
      <c r="K40" s="93">
        <v>0</v>
      </c>
      <c r="L40" s="93">
        <v>0</v>
      </c>
      <c r="M40" s="93">
        <v>0</v>
      </c>
      <c r="N40" s="93">
        <v>0</v>
      </c>
      <c r="O40" s="93">
        <v>0</v>
      </c>
      <c r="P40" s="93">
        <v>0</v>
      </c>
      <c r="Q40" s="93">
        <v>0</v>
      </c>
      <c r="R40" s="93">
        <v>0</v>
      </c>
      <c r="S40" s="93">
        <v>0</v>
      </c>
      <c r="T40" s="93">
        <v>0</v>
      </c>
      <c r="U40" s="93"/>
      <c r="V40" s="74"/>
      <c r="W40" s="74">
        <v>0</v>
      </c>
      <c r="X40" s="259" t="s">
        <v>334</v>
      </c>
      <c r="Y40" s="257" t="e">
        <v>#DIV/0!</v>
      </c>
      <c r="Z40" s="257"/>
      <c r="AA40" s="269">
        <v>0</v>
      </c>
      <c r="AB40" s="74">
        <v>0</v>
      </c>
      <c r="AC40" s="166" t="e">
        <v>#DIV/0!</v>
      </c>
    </row>
    <row r="41" spans="2:29" ht="13.5" customHeight="1">
      <c r="B41" s="165">
        <v>8690</v>
      </c>
      <c r="C41" s="73" t="s">
        <v>178</v>
      </c>
      <c r="E41" s="128">
        <v>20000</v>
      </c>
      <c r="F41" s="74"/>
      <c r="G41" s="254">
        <v>20000</v>
      </c>
      <c r="H41" s="74"/>
      <c r="I41" s="93"/>
      <c r="J41" s="93">
        <v>0</v>
      </c>
      <c r="K41" s="93">
        <v>1681.25</v>
      </c>
      <c r="L41" s="93">
        <v>2825</v>
      </c>
      <c r="M41" s="93">
        <v>2605</v>
      </c>
      <c r="N41" s="93">
        <v>2741.5</v>
      </c>
      <c r="O41" s="93">
        <v>2847</v>
      </c>
      <c r="P41" s="93">
        <v>2700</v>
      </c>
      <c r="Q41" s="93">
        <v>1935</v>
      </c>
      <c r="R41" s="93">
        <v>2256.25</v>
      </c>
      <c r="S41" s="93">
        <v>2889.2</v>
      </c>
      <c r="T41" s="93">
        <v>2501.74</v>
      </c>
      <c r="U41" s="93"/>
      <c r="V41" s="74"/>
      <c r="W41" s="74">
        <v>24981.94</v>
      </c>
      <c r="X41" s="259">
        <v>4981.94</v>
      </c>
      <c r="Y41" s="257">
        <v>0.24909700000000012</v>
      </c>
      <c r="Z41" s="257"/>
      <c r="AA41" s="269">
        <v>24680.2</v>
      </c>
      <c r="AB41" s="74">
        <v>301.7400000000016</v>
      </c>
      <c r="AC41" s="166">
        <v>0.012225994927107624</v>
      </c>
    </row>
    <row r="42" spans="2:29" ht="13.5" customHeight="1">
      <c r="B42" s="165">
        <v>8698</v>
      </c>
      <c r="C42" s="73" t="s">
        <v>90</v>
      </c>
      <c r="E42" s="128">
        <v>300000</v>
      </c>
      <c r="F42" s="74"/>
      <c r="G42" s="254">
        <v>300000</v>
      </c>
      <c r="H42" s="74"/>
      <c r="I42" s="93"/>
      <c r="J42" s="93">
        <v>0</v>
      </c>
      <c r="K42" s="93">
        <v>50000</v>
      </c>
      <c r="L42" s="93">
        <v>0</v>
      </c>
      <c r="M42" s="93">
        <v>0</v>
      </c>
      <c r="N42" s="93">
        <v>125000</v>
      </c>
      <c r="O42" s="93">
        <v>0</v>
      </c>
      <c r="P42" s="95">
        <v>0</v>
      </c>
      <c r="Q42" s="93">
        <v>100000</v>
      </c>
      <c r="R42" s="93">
        <v>0</v>
      </c>
      <c r="S42" s="93">
        <v>0</v>
      </c>
      <c r="T42" s="93">
        <v>25000</v>
      </c>
      <c r="U42" s="93"/>
      <c r="V42" s="74"/>
      <c r="W42" s="74">
        <v>300000</v>
      </c>
      <c r="X42" s="259" t="s">
        <v>334</v>
      </c>
      <c r="Y42" s="257" t="s">
        <v>333</v>
      </c>
      <c r="Z42" s="257"/>
      <c r="AA42" s="269">
        <v>300000</v>
      </c>
      <c r="AB42" s="74">
        <v>0</v>
      </c>
      <c r="AC42" s="166">
        <v>0</v>
      </c>
    </row>
    <row r="43" spans="2:29" ht="13.5" customHeight="1">
      <c r="B43" s="165">
        <v>8699</v>
      </c>
      <c r="C43" s="73" t="s">
        <v>91</v>
      </c>
      <c r="E43" s="128">
        <v>130000</v>
      </c>
      <c r="F43" s="74"/>
      <c r="G43" s="254">
        <v>130000</v>
      </c>
      <c r="H43" s="74"/>
      <c r="I43" s="93"/>
      <c r="J43" s="93">
        <v>0</v>
      </c>
      <c r="K43" s="93">
        <v>780</v>
      </c>
      <c r="L43" s="93">
        <v>1929</v>
      </c>
      <c r="M43" s="93">
        <v>9264</v>
      </c>
      <c r="N43" s="93">
        <v>10769.4</v>
      </c>
      <c r="O43" s="93">
        <v>15190.35</v>
      </c>
      <c r="P43" s="93">
        <v>1734.19</v>
      </c>
      <c r="Q43" s="95">
        <v>3437.9</v>
      </c>
      <c r="R43" s="95">
        <v>16739.11</v>
      </c>
      <c r="S43" s="95">
        <v>51073.11</v>
      </c>
      <c r="T43" s="95">
        <v>15766.17</v>
      </c>
      <c r="U43" s="93">
        <v>2453.35</v>
      </c>
      <c r="V43" s="74"/>
      <c r="W43" s="74">
        <v>129136.58</v>
      </c>
      <c r="X43" s="259">
        <v>-863.4199999999983</v>
      </c>
      <c r="Y43" s="257" t="s">
        <v>333</v>
      </c>
      <c r="Z43" s="257"/>
      <c r="AA43" s="269">
        <v>120917.06</v>
      </c>
      <c r="AB43" s="74">
        <v>8219.52</v>
      </c>
      <c r="AC43" s="166">
        <v>0.06797651216461932</v>
      </c>
    </row>
    <row r="44" spans="2:29" ht="13.5" customHeight="1">
      <c r="B44" s="165">
        <v>8999</v>
      </c>
      <c r="C44" s="73" t="s">
        <v>179</v>
      </c>
      <c r="E44" s="132">
        <v>0</v>
      </c>
      <c r="F44" s="74"/>
      <c r="G44" s="263">
        <v>0</v>
      </c>
      <c r="H44" s="74"/>
      <c r="I44" s="264">
        <v>0</v>
      </c>
      <c r="J44" s="264">
        <v>0</v>
      </c>
      <c r="K44" s="264">
        <v>0</v>
      </c>
      <c r="L44" s="264">
        <v>0</v>
      </c>
      <c r="M44" s="264">
        <v>0</v>
      </c>
      <c r="N44" s="264">
        <v>0</v>
      </c>
      <c r="O44" s="264">
        <v>0</v>
      </c>
      <c r="P44" s="264">
        <v>0</v>
      </c>
      <c r="Q44" s="264">
        <v>0</v>
      </c>
      <c r="R44" s="264">
        <v>0</v>
      </c>
      <c r="S44" s="264">
        <v>0</v>
      </c>
      <c r="T44" s="264">
        <v>158</v>
      </c>
      <c r="U44" s="264">
        <v>0</v>
      </c>
      <c r="V44" s="74"/>
      <c r="W44" s="79">
        <v>158</v>
      </c>
      <c r="X44" s="259">
        <v>158</v>
      </c>
      <c r="Y44" s="257" t="e">
        <v>#DIV/0!</v>
      </c>
      <c r="Z44" s="257"/>
      <c r="AA44" s="266">
        <v>0</v>
      </c>
      <c r="AB44" s="74">
        <v>158</v>
      </c>
      <c r="AC44" s="166" t="e">
        <v>#DIV/0!</v>
      </c>
    </row>
    <row r="45" spans="2:29" ht="13.5" customHeight="1">
      <c r="B45" s="73" t="s">
        <v>163</v>
      </c>
      <c r="E45" s="133">
        <v>478096.39539</v>
      </c>
      <c r="F45" s="74"/>
      <c r="G45" s="267">
        <v>478096.39539</v>
      </c>
      <c r="H45" s="74"/>
      <c r="I45" s="96">
        <v>0</v>
      </c>
      <c r="J45" s="96">
        <v>0</v>
      </c>
      <c r="K45" s="96">
        <v>54071.1</v>
      </c>
      <c r="L45" s="96">
        <v>7571.5</v>
      </c>
      <c r="M45" s="96">
        <v>13828.45</v>
      </c>
      <c r="N45" s="96">
        <v>141321.65</v>
      </c>
      <c r="O45" s="96">
        <v>20109.45</v>
      </c>
      <c r="P45" s="96">
        <v>6746.98</v>
      </c>
      <c r="Q45" s="96">
        <v>107451.83</v>
      </c>
      <c r="R45" s="96">
        <v>22423.11</v>
      </c>
      <c r="S45" s="96">
        <v>54218.56</v>
      </c>
      <c r="T45" s="96">
        <v>45005.36</v>
      </c>
      <c r="U45" s="96">
        <v>2453.35</v>
      </c>
      <c r="V45" s="80"/>
      <c r="W45" s="80">
        <v>475201.34</v>
      </c>
      <c r="X45" s="259">
        <v>-2895.0553900000523</v>
      </c>
      <c r="Y45" s="257"/>
      <c r="Z45" s="257"/>
      <c r="AA45" s="268">
        <v>466942.63</v>
      </c>
      <c r="AB45" s="74">
        <v>8258.709999999963</v>
      </c>
      <c r="AC45" s="166">
        <v>0.01768677663892021</v>
      </c>
    </row>
    <row r="46" spans="1:29" ht="21" customHeight="1">
      <c r="A46" s="73" t="s">
        <v>92</v>
      </c>
      <c r="E46" s="134">
        <v>1385345.338628421</v>
      </c>
      <c r="F46" s="81"/>
      <c r="G46" s="270">
        <v>1516623.328678421</v>
      </c>
      <c r="H46" s="81"/>
      <c r="I46" s="97">
        <v>0</v>
      </c>
      <c r="J46" s="97">
        <v>53511</v>
      </c>
      <c r="K46" s="97">
        <v>54071.1</v>
      </c>
      <c r="L46" s="97">
        <v>273763.66</v>
      </c>
      <c r="M46" s="97">
        <v>33357.73</v>
      </c>
      <c r="N46" s="97">
        <v>157090.61</v>
      </c>
      <c r="O46" s="97">
        <v>212109.91</v>
      </c>
      <c r="P46" s="97">
        <v>36071.81</v>
      </c>
      <c r="Q46" s="97">
        <v>132122.22</v>
      </c>
      <c r="R46" s="97">
        <v>251775.01</v>
      </c>
      <c r="S46" s="97">
        <v>75338.26</v>
      </c>
      <c r="T46" s="97">
        <v>-23087.16</v>
      </c>
      <c r="U46" s="97">
        <v>178242.16</v>
      </c>
      <c r="V46" s="82"/>
      <c r="W46" s="82">
        <v>1434366.31</v>
      </c>
      <c r="X46" s="259">
        <v>49020.971371578984</v>
      </c>
      <c r="Y46" s="271"/>
      <c r="Z46" s="271"/>
      <c r="AA46" s="272">
        <v>1502055.775307964</v>
      </c>
      <c r="AB46" s="74">
        <v>-67689.46530796401</v>
      </c>
      <c r="AC46" s="166">
        <v>-0.045064548481287756</v>
      </c>
    </row>
    <row r="47" spans="1:29" ht="13.5" customHeight="1">
      <c r="A47" s="73" t="s">
        <v>93</v>
      </c>
      <c r="E47" s="128"/>
      <c r="F47" s="74"/>
      <c r="G47" s="254">
        <v>0</v>
      </c>
      <c r="H47" s="74"/>
      <c r="I47" s="93"/>
      <c r="J47" s="93"/>
      <c r="K47" s="93"/>
      <c r="L47" s="93"/>
      <c r="M47" s="93"/>
      <c r="N47" s="93"/>
      <c r="O47" s="93"/>
      <c r="P47" s="93"/>
      <c r="Q47" s="93"/>
      <c r="R47" s="93"/>
      <c r="S47" s="93"/>
      <c r="T47" s="93"/>
      <c r="U47" s="93"/>
      <c r="V47" s="74"/>
      <c r="W47" s="74"/>
      <c r="X47" s="74" t="s">
        <v>52</v>
      </c>
      <c r="Y47" s="257"/>
      <c r="Z47" s="257"/>
      <c r="AA47" s="269"/>
      <c r="AB47" s="74"/>
      <c r="AC47" s="259"/>
    </row>
    <row r="48" spans="2:29" ht="13.5" customHeight="1">
      <c r="B48" s="73" t="s">
        <v>94</v>
      </c>
      <c r="E48" s="128"/>
      <c r="F48" s="74"/>
      <c r="G48" s="254">
        <v>0</v>
      </c>
      <c r="H48" s="74"/>
      <c r="I48" s="93"/>
      <c r="J48" s="93"/>
      <c r="K48" s="93"/>
      <c r="L48" s="93"/>
      <c r="M48" s="93"/>
      <c r="N48" s="93"/>
      <c r="O48" s="93"/>
      <c r="P48" s="93"/>
      <c r="Q48" s="93"/>
      <c r="R48" s="93"/>
      <c r="S48" s="93"/>
      <c r="T48" s="93"/>
      <c r="U48" s="93"/>
      <c r="V48" s="74"/>
      <c r="W48" s="74"/>
      <c r="X48" s="74" t="s">
        <v>52</v>
      </c>
      <c r="Y48" s="257"/>
      <c r="Z48" s="257"/>
      <c r="AA48" s="269"/>
      <c r="AB48" s="74"/>
      <c r="AC48" s="259"/>
    </row>
    <row r="49" spans="2:29" ht="13.5" customHeight="1">
      <c r="B49" s="165">
        <v>1110</v>
      </c>
      <c r="C49" s="73" t="s">
        <v>95</v>
      </c>
      <c r="E49" s="128">
        <v>328154</v>
      </c>
      <c r="F49" s="74"/>
      <c r="G49" s="254">
        <v>328154</v>
      </c>
      <c r="H49" s="74"/>
      <c r="I49" s="93"/>
      <c r="J49" s="95">
        <v>14413.29</v>
      </c>
      <c r="K49" s="95">
        <v>30874.08</v>
      </c>
      <c r="L49" s="93">
        <v>29993.58</v>
      </c>
      <c r="M49" s="93">
        <v>29622.58</v>
      </c>
      <c r="N49" s="93">
        <v>30421.58</v>
      </c>
      <c r="O49" s="93">
        <v>29701.58</v>
      </c>
      <c r="P49" s="93">
        <v>30586.58</v>
      </c>
      <c r="Q49" s="93">
        <v>22746.08</v>
      </c>
      <c r="R49" s="93">
        <v>28826.58</v>
      </c>
      <c r="S49" s="93">
        <v>28826.58</v>
      </c>
      <c r="T49" s="93">
        <v>28826.58</v>
      </c>
      <c r="U49" s="93"/>
      <c r="V49" s="74"/>
      <c r="W49" s="74">
        <v>304839.09</v>
      </c>
      <c r="X49" s="259">
        <v>23314.909999999916</v>
      </c>
      <c r="Y49" s="257" t="s">
        <v>333</v>
      </c>
      <c r="Z49" s="257"/>
      <c r="AA49" s="269">
        <v>304839.09</v>
      </c>
      <c r="AB49" s="74">
        <v>0</v>
      </c>
      <c r="AC49" s="166">
        <v>0</v>
      </c>
    </row>
    <row r="50" spans="2:29" ht="13.5" customHeight="1">
      <c r="B50" s="165">
        <v>1170</v>
      </c>
      <c r="C50" s="73" t="s">
        <v>96</v>
      </c>
      <c r="E50" s="128">
        <v>8325</v>
      </c>
      <c r="F50" s="74"/>
      <c r="G50" s="254">
        <v>8325</v>
      </c>
      <c r="H50" s="74"/>
      <c r="I50" s="93"/>
      <c r="J50" s="93">
        <v>0</v>
      </c>
      <c r="K50" s="93">
        <v>0</v>
      </c>
      <c r="L50" s="93">
        <v>0</v>
      </c>
      <c r="M50" s="93">
        <v>0</v>
      </c>
      <c r="N50" s="93">
        <v>1350</v>
      </c>
      <c r="O50" s="93">
        <v>150</v>
      </c>
      <c r="P50" s="93">
        <v>1200</v>
      </c>
      <c r="Q50" s="93">
        <v>750</v>
      </c>
      <c r="R50" s="93">
        <v>1050</v>
      </c>
      <c r="S50" s="93">
        <v>150</v>
      </c>
      <c r="T50" s="93">
        <v>1500</v>
      </c>
      <c r="U50" s="93"/>
      <c r="V50" s="74"/>
      <c r="W50" s="74">
        <v>6150</v>
      </c>
      <c r="X50" s="259">
        <v>2175</v>
      </c>
      <c r="Y50" s="257">
        <v>0.26126126126126126</v>
      </c>
      <c r="Z50" s="257"/>
      <c r="AA50" s="269">
        <v>5150</v>
      </c>
      <c r="AB50" s="74">
        <v>1000</v>
      </c>
      <c r="AC50" s="166">
        <v>0.1941747572815534</v>
      </c>
    </row>
    <row r="51" spans="2:29" ht="13.5" customHeight="1">
      <c r="B51" s="165">
        <v>1175</v>
      </c>
      <c r="C51" s="73" t="s">
        <v>97</v>
      </c>
      <c r="E51" s="128">
        <v>5000</v>
      </c>
      <c r="F51" s="74"/>
      <c r="G51" s="254">
        <v>5000</v>
      </c>
      <c r="H51" s="74"/>
      <c r="I51" s="116">
        <v>5000</v>
      </c>
      <c r="J51" s="93">
        <v>119.05</v>
      </c>
      <c r="K51" s="93">
        <v>863.1</v>
      </c>
      <c r="L51" s="93">
        <v>446.44</v>
      </c>
      <c r="M51" s="93">
        <v>446.44</v>
      </c>
      <c r="N51" s="93">
        <v>446.44</v>
      </c>
      <c r="O51" s="93">
        <v>446.44</v>
      </c>
      <c r="P51" s="93">
        <v>446.44</v>
      </c>
      <c r="Q51" s="93">
        <v>446.44</v>
      </c>
      <c r="R51" s="93">
        <v>596.44</v>
      </c>
      <c r="S51" s="93">
        <v>446.44</v>
      </c>
      <c r="T51" s="93">
        <v>446.44</v>
      </c>
      <c r="U51" s="93"/>
      <c r="V51" s="74"/>
      <c r="W51" s="74">
        <v>10150.11</v>
      </c>
      <c r="X51" s="259">
        <v>-5150.11</v>
      </c>
      <c r="Y51" s="257">
        <v>-1.0300220000000002</v>
      </c>
      <c r="Z51" s="257"/>
      <c r="AA51" s="269">
        <v>10150.11</v>
      </c>
      <c r="AB51" s="74">
        <v>0</v>
      </c>
      <c r="AC51" s="166">
        <v>0</v>
      </c>
    </row>
    <row r="52" spans="2:29" ht="13.5" customHeight="1">
      <c r="B52" s="165">
        <v>1200</v>
      </c>
      <c r="C52" s="73" t="s">
        <v>98</v>
      </c>
      <c r="E52" s="128">
        <v>0</v>
      </c>
      <c r="F52" s="74"/>
      <c r="G52" s="254">
        <v>0</v>
      </c>
      <c r="H52" s="74"/>
      <c r="I52" s="93"/>
      <c r="J52" s="93">
        <v>1666.67</v>
      </c>
      <c r="K52" s="93">
        <v>3522.53</v>
      </c>
      <c r="L52" s="93">
        <v>-5189.2</v>
      </c>
      <c r="M52" s="93">
        <v>0</v>
      </c>
      <c r="N52" s="93">
        <v>0</v>
      </c>
      <c r="O52" s="93">
        <v>0</v>
      </c>
      <c r="P52" s="93">
        <v>0</v>
      </c>
      <c r="Q52" s="93">
        <v>0</v>
      </c>
      <c r="R52" s="93">
        <v>0</v>
      </c>
      <c r="S52" s="93">
        <v>0</v>
      </c>
      <c r="T52" s="93">
        <v>0</v>
      </c>
      <c r="U52" s="93"/>
      <c r="V52" s="74"/>
      <c r="W52" s="74">
        <v>9.094947017729282E-13</v>
      </c>
      <c r="X52" s="259">
        <v>-9.094947017729282E-13</v>
      </c>
      <c r="Y52" s="257" t="e">
        <v>#DIV/0!</v>
      </c>
      <c r="Z52" s="257"/>
      <c r="AA52" s="269">
        <v>9.094947017729282E-13</v>
      </c>
      <c r="AB52" s="74">
        <v>0</v>
      </c>
      <c r="AC52" s="166">
        <v>0</v>
      </c>
    </row>
    <row r="53" spans="2:29" ht="13.5" customHeight="1">
      <c r="B53" s="165">
        <v>1300</v>
      </c>
      <c r="C53" s="73" t="s">
        <v>99</v>
      </c>
      <c r="E53" s="128">
        <v>215000</v>
      </c>
      <c r="F53" s="74"/>
      <c r="G53" s="254">
        <v>215000</v>
      </c>
      <c r="H53" s="74"/>
      <c r="I53" s="95">
        <v>17916.666666666668</v>
      </c>
      <c r="J53" s="93">
        <v>17916.68</v>
      </c>
      <c r="K53" s="93">
        <v>17916.68</v>
      </c>
      <c r="L53" s="93">
        <v>17916.68</v>
      </c>
      <c r="M53" s="93">
        <v>17916.68</v>
      </c>
      <c r="N53" s="93">
        <v>17916.68</v>
      </c>
      <c r="O53" s="93">
        <v>17916.68</v>
      </c>
      <c r="P53" s="93">
        <v>17916.68</v>
      </c>
      <c r="Q53" s="93">
        <v>17916.68</v>
      </c>
      <c r="R53" s="93">
        <v>17916.68</v>
      </c>
      <c r="S53" s="93">
        <v>17916.68</v>
      </c>
      <c r="T53" s="93">
        <v>17916.68</v>
      </c>
      <c r="U53" s="93"/>
      <c r="V53" s="74"/>
      <c r="W53" s="74">
        <v>215000.1466666666</v>
      </c>
      <c r="X53" s="259">
        <v>-0.1466666666092351</v>
      </c>
      <c r="Y53" s="257" t="s">
        <v>333</v>
      </c>
      <c r="Z53" s="257"/>
      <c r="AA53" s="269">
        <v>215000.1466666666</v>
      </c>
      <c r="AB53" s="74">
        <v>0</v>
      </c>
      <c r="AC53" s="166">
        <v>0</v>
      </c>
    </row>
    <row r="54" spans="2:29" ht="13.5" customHeight="1">
      <c r="B54" s="165">
        <v>1900</v>
      </c>
      <c r="C54" s="73" t="s">
        <v>100</v>
      </c>
      <c r="E54" s="132">
        <v>0</v>
      </c>
      <c r="F54" s="74"/>
      <c r="G54" s="263">
        <v>0</v>
      </c>
      <c r="H54" s="74"/>
      <c r="I54" s="264"/>
      <c r="J54" s="264">
        <v>0</v>
      </c>
      <c r="K54" s="264">
        <v>0</v>
      </c>
      <c r="L54" s="264">
        <v>0</v>
      </c>
      <c r="M54" s="264">
        <v>0</v>
      </c>
      <c r="N54" s="264">
        <v>0</v>
      </c>
      <c r="O54" s="264">
        <v>0</v>
      </c>
      <c r="P54" s="264">
        <v>0</v>
      </c>
      <c r="Q54" s="264">
        <v>0</v>
      </c>
      <c r="R54" s="264">
        <v>0</v>
      </c>
      <c r="S54" s="264">
        <v>0</v>
      </c>
      <c r="T54" s="264">
        <v>0</v>
      </c>
      <c r="U54" s="264"/>
      <c r="V54" s="74"/>
      <c r="W54" s="79">
        <v>0</v>
      </c>
      <c r="X54" s="259" t="s">
        <v>334</v>
      </c>
      <c r="Y54" s="257" t="e">
        <v>#DIV/0!</v>
      </c>
      <c r="Z54" s="257"/>
      <c r="AA54" s="266">
        <v>0</v>
      </c>
      <c r="AB54" s="74">
        <v>0</v>
      </c>
      <c r="AC54" s="166" t="e">
        <v>#DIV/0!</v>
      </c>
    </row>
    <row r="55" spans="2:29" ht="13.5" customHeight="1">
      <c r="B55" s="73" t="s">
        <v>101</v>
      </c>
      <c r="E55" s="133">
        <v>556479</v>
      </c>
      <c r="F55" s="74"/>
      <c r="G55" s="267">
        <v>556479</v>
      </c>
      <c r="H55" s="74"/>
      <c r="I55" s="96">
        <v>22916.666666666668</v>
      </c>
      <c r="J55" s="96">
        <v>34115.69</v>
      </c>
      <c r="K55" s="96">
        <v>53176.39</v>
      </c>
      <c r="L55" s="96">
        <v>43167.5</v>
      </c>
      <c r="M55" s="96">
        <v>47985.7</v>
      </c>
      <c r="N55" s="96">
        <v>50134.7</v>
      </c>
      <c r="O55" s="96">
        <v>48214.7</v>
      </c>
      <c r="P55" s="96">
        <v>50149.7</v>
      </c>
      <c r="Q55" s="96">
        <v>41859.2</v>
      </c>
      <c r="R55" s="96">
        <v>48389.7</v>
      </c>
      <c r="S55" s="96">
        <v>47339.7</v>
      </c>
      <c r="T55" s="96">
        <v>48689.7</v>
      </c>
      <c r="U55" s="96">
        <v>0</v>
      </c>
      <c r="V55" s="80"/>
      <c r="W55" s="80">
        <v>536139.3466666667</v>
      </c>
      <c r="X55" s="259">
        <v>20339.65333333332</v>
      </c>
      <c r="Y55" s="257"/>
      <c r="Z55" s="257"/>
      <c r="AA55" s="268">
        <v>535139.3466666667</v>
      </c>
      <c r="AB55" s="74">
        <v>1000</v>
      </c>
      <c r="AC55" s="166">
        <v>0.001868672162174034</v>
      </c>
    </row>
    <row r="56" spans="2:29" ht="13.5" customHeight="1">
      <c r="B56" s="73" t="s">
        <v>102</v>
      </c>
      <c r="E56" s="128"/>
      <c r="F56" s="74"/>
      <c r="G56" s="254">
        <v>0</v>
      </c>
      <c r="H56" s="74"/>
      <c r="I56" s="93"/>
      <c r="J56" s="93"/>
      <c r="K56" s="93"/>
      <c r="L56" s="93"/>
      <c r="M56" s="93"/>
      <c r="N56" s="93"/>
      <c r="O56" s="93"/>
      <c r="P56" s="93"/>
      <c r="Q56" s="93"/>
      <c r="R56" s="93"/>
      <c r="S56" s="93"/>
      <c r="T56" s="93"/>
      <c r="U56" s="93"/>
      <c r="V56" s="74"/>
      <c r="W56" s="74"/>
      <c r="X56" s="74" t="s">
        <v>52</v>
      </c>
      <c r="Y56" s="257"/>
      <c r="Z56" s="257"/>
      <c r="AA56" s="269"/>
      <c r="AB56" s="74"/>
      <c r="AC56" s="259"/>
    </row>
    <row r="57" spans="2:29" ht="13.5" customHeight="1">
      <c r="B57" s="165">
        <v>2100</v>
      </c>
      <c r="C57" s="73" t="s">
        <v>103</v>
      </c>
      <c r="E57" s="128">
        <v>77000</v>
      </c>
      <c r="F57" s="74"/>
      <c r="G57" s="254">
        <v>77000</v>
      </c>
      <c r="H57" s="74"/>
      <c r="I57" s="93">
        <v>0</v>
      </c>
      <c r="J57" s="93">
        <v>1526</v>
      </c>
      <c r="K57" s="93">
        <v>7063</v>
      </c>
      <c r="L57" s="93">
        <v>6888.7</v>
      </c>
      <c r="M57" s="93">
        <v>6426</v>
      </c>
      <c r="N57" s="93">
        <v>7605.5</v>
      </c>
      <c r="O57" s="93">
        <v>5029.5</v>
      </c>
      <c r="P57" s="93">
        <v>7980</v>
      </c>
      <c r="Q57" s="93">
        <v>7213.5</v>
      </c>
      <c r="R57" s="93">
        <v>8428</v>
      </c>
      <c r="S57" s="93">
        <v>5579</v>
      </c>
      <c r="T57" s="93">
        <v>11616.5</v>
      </c>
      <c r="U57" s="93"/>
      <c r="V57" s="74"/>
      <c r="W57" s="74">
        <v>75355.7</v>
      </c>
      <c r="X57" s="259">
        <v>1644.3</v>
      </c>
      <c r="Y57" s="257" t="s">
        <v>333</v>
      </c>
      <c r="Z57" s="257"/>
      <c r="AA57" s="269">
        <v>71582.49936305732</v>
      </c>
      <c r="AB57" s="74">
        <v>-3773.2006369426817</v>
      </c>
      <c r="AC57" s="166">
        <v>-0.052711216715212596</v>
      </c>
    </row>
    <row r="58" spans="2:29" ht="13.5" customHeight="1">
      <c r="B58" s="165">
        <v>2200</v>
      </c>
      <c r="C58" s="73" t="s">
        <v>335</v>
      </c>
      <c r="E58" s="128">
        <v>35000</v>
      </c>
      <c r="F58" s="74"/>
      <c r="G58" s="254">
        <v>22198</v>
      </c>
      <c r="H58" s="74"/>
      <c r="I58" s="93"/>
      <c r="J58" s="93">
        <v>0</v>
      </c>
      <c r="K58" s="93"/>
      <c r="L58" s="93">
        <v>8522.54</v>
      </c>
      <c r="M58" s="93">
        <v>3333.34</v>
      </c>
      <c r="N58" s="93">
        <v>3333.34</v>
      </c>
      <c r="O58" s="273">
        <v>1288.29</v>
      </c>
      <c r="P58" s="93">
        <v>0</v>
      </c>
      <c r="Q58" s="93">
        <v>0</v>
      </c>
      <c r="R58" s="93">
        <v>0</v>
      </c>
      <c r="S58" s="93">
        <v>0</v>
      </c>
      <c r="T58" s="93">
        <v>2595</v>
      </c>
      <c r="U58" s="93"/>
      <c r="V58" s="74"/>
      <c r="W58" s="74">
        <v>19072.51</v>
      </c>
      <c r="X58" s="260">
        <v>15927.49</v>
      </c>
      <c r="Y58" s="261">
        <v>0.4550711428571428</v>
      </c>
      <c r="Z58" s="257"/>
      <c r="AA58" s="269">
        <v>16477.51</v>
      </c>
      <c r="AB58" s="74">
        <v>-2595</v>
      </c>
      <c r="AC58" s="166">
        <v>-0.15748738735403614</v>
      </c>
    </row>
    <row r="59" spans="2:29" ht="13.5" customHeight="1">
      <c r="B59" s="165">
        <v>2300</v>
      </c>
      <c r="C59" s="73" t="s">
        <v>104</v>
      </c>
      <c r="E59" s="128">
        <v>0</v>
      </c>
      <c r="F59" s="74"/>
      <c r="G59" s="254">
        <v>0</v>
      </c>
      <c r="H59" s="74"/>
      <c r="I59" s="93">
        <v>0</v>
      </c>
      <c r="J59" s="93">
        <v>0</v>
      </c>
      <c r="K59" s="93">
        <v>0</v>
      </c>
      <c r="L59" s="93">
        <v>0</v>
      </c>
      <c r="M59" s="93">
        <v>0</v>
      </c>
      <c r="N59" s="93">
        <v>0</v>
      </c>
      <c r="O59" s="93">
        <v>0</v>
      </c>
      <c r="P59" s="93">
        <v>0</v>
      </c>
      <c r="Q59" s="93">
        <v>0</v>
      </c>
      <c r="R59" s="93">
        <v>0</v>
      </c>
      <c r="S59" s="93">
        <v>0</v>
      </c>
      <c r="T59" s="93">
        <v>0</v>
      </c>
      <c r="U59" s="93"/>
      <c r="V59" s="74"/>
      <c r="W59" s="74">
        <v>0</v>
      </c>
      <c r="X59" s="259" t="s">
        <v>334</v>
      </c>
      <c r="Y59" s="257" t="e">
        <v>#DIV/0!</v>
      </c>
      <c r="Z59" s="257"/>
      <c r="AA59" s="269">
        <v>0</v>
      </c>
      <c r="AB59" s="74">
        <v>0</v>
      </c>
      <c r="AC59" s="166" t="e">
        <v>#DIV/0!</v>
      </c>
    </row>
    <row r="60" spans="2:29" ht="13.5" customHeight="1">
      <c r="B60" s="165">
        <v>2400</v>
      </c>
      <c r="C60" s="73" t="s">
        <v>105</v>
      </c>
      <c r="E60" s="128">
        <v>35000</v>
      </c>
      <c r="F60" s="74"/>
      <c r="G60" s="254">
        <v>35000</v>
      </c>
      <c r="H60" s="74"/>
      <c r="I60" s="93">
        <v>0</v>
      </c>
      <c r="J60" s="93">
        <v>0</v>
      </c>
      <c r="K60" s="93">
        <v>4324</v>
      </c>
      <c r="L60" s="93">
        <v>2139</v>
      </c>
      <c r="M60" s="93">
        <v>2139</v>
      </c>
      <c r="N60" s="93">
        <v>3473</v>
      </c>
      <c r="O60" s="95">
        <v>1748</v>
      </c>
      <c r="P60" s="93">
        <v>3036</v>
      </c>
      <c r="Q60" s="93">
        <v>1288</v>
      </c>
      <c r="R60" s="93">
        <v>667</v>
      </c>
      <c r="S60" s="93">
        <v>0</v>
      </c>
      <c r="T60" s="93">
        <v>1120</v>
      </c>
      <c r="U60" s="93"/>
      <c r="V60" s="74"/>
      <c r="W60" s="74">
        <v>19934</v>
      </c>
      <c r="X60" s="260">
        <v>15066</v>
      </c>
      <c r="Y60" s="261">
        <v>0.43045714285714287</v>
      </c>
      <c r="Z60" s="257"/>
      <c r="AA60" s="269">
        <v>21134</v>
      </c>
      <c r="AB60" s="74">
        <v>1200</v>
      </c>
      <c r="AC60" s="166">
        <v>0.05678054320052995</v>
      </c>
    </row>
    <row r="61" spans="2:29" ht="13.5" customHeight="1">
      <c r="B61" s="165">
        <v>2900</v>
      </c>
      <c r="C61" s="73" t="s">
        <v>336</v>
      </c>
      <c r="E61" s="132">
        <v>29539.8</v>
      </c>
      <c r="F61" s="74"/>
      <c r="G61" s="263">
        <v>29539.8</v>
      </c>
      <c r="H61" s="74"/>
      <c r="I61" s="264"/>
      <c r="J61" s="264">
        <v>0</v>
      </c>
      <c r="K61" s="264">
        <v>521.25</v>
      </c>
      <c r="L61" s="264">
        <v>1388.15</v>
      </c>
      <c r="M61" s="264">
        <v>1333.5</v>
      </c>
      <c r="N61" s="264">
        <v>1767.5</v>
      </c>
      <c r="O61" s="264">
        <v>1110</v>
      </c>
      <c r="P61" s="264">
        <v>3165</v>
      </c>
      <c r="Q61" s="264">
        <v>10534.75</v>
      </c>
      <c r="R61" s="264">
        <v>4341.25</v>
      </c>
      <c r="S61" s="264">
        <v>3688.25</v>
      </c>
      <c r="T61" s="264">
        <v>8300.5</v>
      </c>
      <c r="U61" s="264"/>
      <c r="V61" s="74"/>
      <c r="W61" s="79">
        <v>36150.15</v>
      </c>
      <c r="X61" s="259">
        <v>-6610.35</v>
      </c>
      <c r="Y61" s="257">
        <v>-0.22377775069567168</v>
      </c>
      <c r="Z61" s="257"/>
      <c r="AA61" s="266">
        <v>31537.9</v>
      </c>
      <c r="AB61" s="74">
        <v>-4612.25</v>
      </c>
      <c r="AC61" s="166">
        <v>-0.14624467703937166</v>
      </c>
    </row>
    <row r="62" spans="2:29" ht="13.5" customHeight="1">
      <c r="B62" s="73" t="s">
        <v>106</v>
      </c>
      <c r="E62" s="133">
        <v>176539.8</v>
      </c>
      <c r="F62" s="74"/>
      <c r="G62" s="267">
        <v>163737.8</v>
      </c>
      <c r="H62" s="74"/>
      <c r="I62" s="96">
        <v>0</v>
      </c>
      <c r="J62" s="96">
        <v>1526</v>
      </c>
      <c r="K62" s="96">
        <v>11908.25</v>
      </c>
      <c r="L62" s="96">
        <v>18938.39</v>
      </c>
      <c r="M62" s="96">
        <v>13231.84</v>
      </c>
      <c r="N62" s="96">
        <v>16179.34</v>
      </c>
      <c r="O62" s="96">
        <v>9175.79</v>
      </c>
      <c r="P62" s="96">
        <v>14181</v>
      </c>
      <c r="Q62" s="96">
        <v>19036.25</v>
      </c>
      <c r="R62" s="96">
        <v>13436.25</v>
      </c>
      <c r="S62" s="96">
        <v>9267.25</v>
      </c>
      <c r="T62" s="96">
        <v>23632</v>
      </c>
      <c r="U62" s="96"/>
      <c r="V62" s="74"/>
      <c r="W62" s="80">
        <v>150512.36</v>
      </c>
      <c r="X62" s="259">
        <v>26027.44</v>
      </c>
      <c r="Y62" s="257"/>
      <c r="Z62" s="257"/>
      <c r="AA62" s="268">
        <v>140731.90936305732</v>
      </c>
      <c r="AB62" s="74">
        <v>-9780.450636942667</v>
      </c>
      <c r="AC62" s="166">
        <v>-0.06949703646606016</v>
      </c>
    </row>
    <row r="63" spans="2:29" ht="13.5" customHeight="1">
      <c r="B63" s="73" t="s">
        <v>107</v>
      </c>
      <c r="E63" s="128"/>
      <c r="F63" s="74"/>
      <c r="G63" s="254">
        <v>0</v>
      </c>
      <c r="H63" s="74"/>
      <c r="I63" s="93"/>
      <c r="J63" s="93"/>
      <c r="K63" s="93"/>
      <c r="L63" s="93"/>
      <c r="M63" s="93"/>
      <c r="N63" s="93"/>
      <c r="O63" s="93"/>
      <c r="P63" s="93"/>
      <c r="Q63" s="93"/>
      <c r="R63" s="93"/>
      <c r="S63" s="93"/>
      <c r="T63" s="93"/>
      <c r="U63" s="93"/>
      <c r="V63" s="74"/>
      <c r="W63" s="74"/>
      <c r="X63" s="74" t="s">
        <v>52</v>
      </c>
      <c r="Y63" s="257"/>
      <c r="Z63" s="257"/>
      <c r="AA63" s="269"/>
      <c r="AB63" s="74"/>
      <c r="AC63" s="259"/>
    </row>
    <row r="64" spans="2:29" ht="13.5" customHeight="1">
      <c r="B64" s="165">
        <v>3111</v>
      </c>
      <c r="C64" s="73" t="s">
        <v>108</v>
      </c>
      <c r="E64" s="128">
        <v>45439</v>
      </c>
      <c r="F64" s="74"/>
      <c r="G64" s="254">
        <v>45439</v>
      </c>
      <c r="H64" s="74"/>
      <c r="I64" s="93">
        <v>1891</v>
      </c>
      <c r="J64" s="93">
        <v>2677.07</v>
      </c>
      <c r="K64" s="93">
        <v>4053.78</v>
      </c>
      <c r="L64" s="93">
        <v>3949.61</v>
      </c>
      <c r="M64" s="93">
        <v>3943.67</v>
      </c>
      <c r="N64" s="93">
        <v>3965.95</v>
      </c>
      <c r="O64" s="93">
        <v>3940.7</v>
      </c>
      <c r="P64" s="93">
        <v>3985.26</v>
      </c>
      <c r="Q64" s="93">
        <v>3753.58</v>
      </c>
      <c r="R64" s="93">
        <v>3893.18</v>
      </c>
      <c r="S64" s="93">
        <v>3893.18</v>
      </c>
      <c r="T64" s="93">
        <v>3587.27</v>
      </c>
      <c r="U64" s="93">
        <v>0</v>
      </c>
      <c r="V64" s="74"/>
      <c r="W64" s="74">
        <v>43534.25</v>
      </c>
      <c r="X64" s="259">
        <v>1904.75</v>
      </c>
      <c r="Y64" s="257" t="s">
        <v>333</v>
      </c>
      <c r="Z64" s="257"/>
      <c r="AA64" s="269">
        <v>43881.38025</v>
      </c>
      <c r="AB64" s="74">
        <v>347.130250000002</v>
      </c>
      <c r="AC64" s="166">
        <v>0.007910650212512447</v>
      </c>
    </row>
    <row r="65" spans="2:29" ht="13.5" customHeight="1">
      <c r="B65" s="165">
        <v>3212</v>
      </c>
      <c r="C65" s="73" t="s">
        <v>109</v>
      </c>
      <c r="E65" s="128">
        <v>0</v>
      </c>
      <c r="F65" s="74"/>
      <c r="G65" s="254">
        <v>0</v>
      </c>
      <c r="H65" s="74"/>
      <c r="I65" s="93">
        <v>0</v>
      </c>
      <c r="J65" s="93">
        <v>0</v>
      </c>
      <c r="K65" s="93">
        <v>0</v>
      </c>
      <c r="L65" s="93">
        <v>0</v>
      </c>
      <c r="M65" s="93">
        <v>0</v>
      </c>
      <c r="N65" s="93">
        <v>0</v>
      </c>
      <c r="O65" s="93">
        <v>0</v>
      </c>
      <c r="P65" s="93">
        <v>0</v>
      </c>
      <c r="Q65" s="93">
        <v>0</v>
      </c>
      <c r="R65" s="93">
        <v>0</v>
      </c>
      <c r="S65" s="93">
        <v>0</v>
      </c>
      <c r="T65" s="93">
        <v>0</v>
      </c>
      <c r="U65" s="93">
        <v>0</v>
      </c>
      <c r="V65" s="74"/>
      <c r="W65" s="74">
        <v>0</v>
      </c>
      <c r="X65" s="259" t="s">
        <v>334</v>
      </c>
      <c r="Y65" s="257" t="e">
        <v>#DIV/0!</v>
      </c>
      <c r="Z65" s="257"/>
      <c r="AA65" s="269">
        <v>0</v>
      </c>
      <c r="AB65" s="74">
        <v>0</v>
      </c>
      <c r="AC65" s="166" t="e">
        <v>#DIV/0!</v>
      </c>
    </row>
    <row r="66" spans="2:29" ht="13.5" customHeight="1">
      <c r="B66" s="165">
        <v>3311</v>
      </c>
      <c r="C66" s="73" t="s">
        <v>110</v>
      </c>
      <c r="E66" s="128">
        <v>11299</v>
      </c>
      <c r="F66" s="74"/>
      <c r="G66" s="254">
        <v>11299</v>
      </c>
      <c r="H66" s="74"/>
      <c r="I66" s="93">
        <v>0</v>
      </c>
      <c r="J66" s="93">
        <v>197.94</v>
      </c>
      <c r="K66" s="93">
        <v>988.79</v>
      </c>
      <c r="L66" s="93">
        <v>882.4</v>
      </c>
      <c r="M66" s="93">
        <v>831.78</v>
      </c>
      <c r="N66" s="93">
        <v>1131.03</v>
      </c>
      <c r="O66" s="93">
        <v>596.73</v>
      </c>
      <c r="P66" s="93">
        <v>993.55</v>
      </c>
      <c r="Q66" s="93">
        <v>954.66</v>
      </c>
      <c r="R66" s="93">
        <v>907.45</v>
      </c>
      <c r="S66" s="93">
        <v>583.87</v>
      </c>
      <c r="T66" s="93">
        <v>1788.08</v>
      </c>
      <c r="U66" s="93">
        <v>0</v>
      </c>
      <c r="V66" s="74"/>
      <c r="W66" s="74">
        <v>9856.28</v>
      </c>
      <c r="X66" s="259">
        <v>1442.72</v>
      </c>
      <c r="Y66" s="257">
        <v>0.12768563589698215</v>
      </c>
      <c r="Z66" s="257"/>
      <c r="AA66" s="269">
        <v>8926.996060509555</v>
      </c>
      <c r="AB66" s="74">
        <v>-929.283939490444</v>
      </c>
      <c r="AC66" s="166">
        <v>-0.10409816843107247</v>
      </c>
    </row>
    <row r="67" spans="2:29" ht="13.5" customHeight="1">
      <c r="B67" s="165">
        <v>3331</v>
      </c>
      <c r="C67" s="73" t="s">
        <v>111</v>
      </c>
      <c r="E67" s="128">
        <v>10571</v>
      </c>
      <c r="F67" s="74"/>
      <c r="G67" s="254">
        <v>10571</v>
      </c>
      <c r="H67" s="74"/>
      <c r="I67" s="93">
        <v>332</v>
      </c>
      <c r="J67" s="93">
        <v>516.81</v>
      </c>
      <c r="K67" s="93">
        <v>936.06</v>
      </c>
      <c r="L67" s="93">
        <v>895.43</v>
      </c>
      <c r="M67" s="93">
        <v>882.55</v>
      </c>
      <c r="N67" s="93">
        <v>956.45</v>
      </c>
      <c r="O67" s="93">
        <v>827.05</v>
      </c>
      <c r="P67" s="93">
        <v>927.69</v>
      </c>
      <c r="Q67" s="93">
        <v>877.87</v>
      </c>
      <c r="R67" s="93">
        <v>891.37</v>
      </c>
      <c r="S67" s="93">
        <v>815.7</v>
      </c>
      <c r="T67" s="93">
        <v>1043.56</v>
      </c>
      <c r="U67" s="93">
        <v>0</v>
      </c>
      <c r="V67" s="74"/>
      <c r="W67" s="74">
        <v>9902.54</v>
      </c>
      <c r="X67" s="259">
        <v>668.460000000001</v>
      </c>
      <c r="Y67" s="257" t="s">
        <v>333</v>
      </c>
      <c r="Z67" s="257"/>
      <c r="AA67" s="269">
        <v>9751.32811576433</v>
      </c>
      <c r="AB67" s="74">
        <v>-151.21188423566855</v>
      </c>
      <c r="AC67" s="166">
        <v>-0.01550679891400785</v>
      </c>
    </row>
    <row r="68" spans="2:29" ht="13.5" customHeight="1">
      <c r="B68" s="165">
        <v>3401</v>
      </c>
      <c r="C68" s="73" t="s">
        <v>112</v>
      </c>
      <c r="E68" s="128">
        <v>36869</v>
      </c>
      <c r="F68" s="74"/>
      <c r="G68" s="254">
        <v>36869</v>
      </c>
      <c r="H68" s="74"/>
      <c r="I68" s="93">
        <v>0</v>
      </c>
      <c r="J68" s="93">
        <v>1397.76</v>
      </c>
      <c r="K68" s="93">
        <v>-528.42</v>
      </c>
      <c r="L68" s="93">
        <v>8332.87</v>
      </c>
      <c r="M68" s="93">
        <v>2542.77</v>
      </c>
      <c r="N68" s="93">
        <v>2542.77</v>
      </c>
      <c r="O68" s="93">
        <v>2542.77</v>
      </c>
      <c r="P68" s="93">
        <v>2567.77</v>
      </c>
      <c r="Q68" s="93">
        <v>2542.77</v>
      </c>
      <c r="R68" s="93">
        <v>2542.77</v>
      </c>
      <c r="S68" s="93">
        <v>-352.28</v>
      </c>
      <c r="T68" s="93">
        <v>2542.77</v>
      </c>
      <c r="U68" s="93"/>
      <c r="V68" s="74"/>
      <c r="W68" s="74">
        <v>26674.32</v>
      </c>
      <c r="X68" s="260">
        <v>10194.68</v>
      </c>
      <c r="Y68" s="261">
        <v>0.27651088990751027</v>
      </c>
      <c r="Z68" s="257"/>
      <c r="AA68" s="269">
        <v>26674.32</v>
      </c>
      <c r="AB68" s="74">
        <v>0</v>
      </c>
      <c r="AC68" s="166">
        <v>0</v>
      </c>
    </row>
    <row r="69" spans="2:29" ht="13.5" customHeight="1">
      <c r="B69" s="165">
        <v>3501</v>
      </c>
      <c r="C69" s="73" t="s">
        <v>113</v>
      </c>
      <c r="E69" s="128">
        <v>2704</v>
      </c>
      <c r="F69" s="74"/>
      <c r="G69" s="254">
        <v>2704</v>
      </c>
      <c r="H69" s="74"/>
      <c r="I69" s="93">
        <v>165</v>
      </c>
      <c r="J69" s="93">
        <v>256.62</v>
      </c>
      <c r="K69" s="93">
        <v>464.8</v>
      </c>
      <c r="L69" s="93">
        <v>444.63</v>
      </c>
      <c r="M69" s="93">
        <v>438.22</v>
      </c>
      <c r="N69" s="93">
        <v>474.89</v>
      </c>
      <c r="O69" s="93">
        <v>410.69</v>
      </c>
      <c r="P69" s="93">
        <v>460.66</v>
      </c>
      <c r="Q69" s="93">
        <v>435.9</v>
      </c>
      <c r="R69" s="93">
        <v>442.62</v>
      </c>
      <c r="S69" s="93">
        <v>405.03</v>
      </c>
      <c r="T69" s="93">
        <v>518.18</v>
      </c>
      <c r="U69" s="93">
        <v>0</v>
      </c>
      <c r="V69" s="74"/>
      <c r="W69" s="74">
        <v>4917.24</v>
      </c>
      <c r="X69" s="259">
        <v>-2213.24</v>
      </c>
      <c r="Y69" s="257">
        <v>-0.8185059171597636</v>
      </c>
      <c r="Z69" s="257"/>
      <c r="AA69" s="269">
        <v>4583.683748089173</v>
      </c>
      <c r="AB69" s="74">
        <v>-333.556251910828</v>
      </c>
      <c r="AC69" s="166">
        <v>-0.07277034591443608</v>
      </c>
    </row>
    <row r="70" spans="2:29" ht="13.5" customHeight="1">
      <c r="B70" s="165">
        <v>3601</v>
      </c>
      <c r="C70" s="73" t="s">
        <v>114</v>
      </c>
      <c r="E70" s="128">
        <v>16125</v>
      </c>
      <c r="F70" s="74"/>
      <c r="G70" s="254">
        <v>16125</v>
      </c>
      <c r="H70" s="74"/>
      <c r="I70" s="93">
        <v>4031</v>
      </c>
      <c r="J70" s="93">
        <v>2687.5</v>
      </c>
      <c r="K70" s="93">
        <v>0</v>
      </c>
      <c r="L70" s="93">
        <v>1343.75</v>
      </c>
      <c r="M70" s="93">
        <v>1343.75</v>
      </c>
      <c r="N70" s="93">
        <v>0</v>
      </c>
      <c r="O70" s="93">
        <v>0</v>
      </c>
      <c r="P70" s="93">
        <v>4031.25</v>
      </c>
      <c r="Q70" s="93">
        <v>1343.75</v>
      </c>
      <c r="R70" s="93">
        <v>1343.75</v>
      </c>
      <c r="S70" s="93">
        <v>0</v>
      </c>
      <c r="T70" s="93">
        <v>0</v>
      </c>
      <c r="U70" s="93">
        <v>0</v>
      </c>
      <c r="V70" s="74"/>
      <c r="W70" s="74">
        <v>16124.75</v>
      </c>
      <c r="X70" s="259">
        <v>0.25</v>
      </c>
      <c r="Y70" s="257" t="s">
        <v>333</v>
      </c>
      <c r="Z70" s="257"/>
      <c r="AA70" s="269">
        <v>16124.75</v>
      </c>
      <c r="AB70" s="74">
        <v>0</v>
      </c>
      <c r="AC70" s="166">
        <v>0</v>
      </c>
    </row>
    <row r="71" spans="2:29" ht="13.5" customHeight="1">
      <c r="B71" s="165">
        <v>3901</v>
      </c>
      <c r="C71" s="73" t="s">
        <v>115</v>
      </c>
      <c r="E71" s="128">
        <v>0</v>
      </c>
      <c r="F71" s="74"/>
      <c r="G71" s="254">
        <v>0</v>
      </c>
      <c r="H71" s="74"/>
      <c r="I71" s="93">
        <v>0</v>
      </c>
      <c r="J71" s="93">
        <v>0</v>
      </c>
      <c r="K71" s="93">
        <v>0</v>
      </c>
      <c r="L71" s="93">
        <v>0</v>
      </c>
      <c r="M71" s="93">
        <v>0</v>
      </c>
      <c r="N71" s="93">
        <v>0</v>
      </c>
      <c r="O71" s="93">
        <v>0</v>
      </c>
      <c r="P71" s="93">
        <v>0</v>
      </c>
      <c r="Q71" s="93">
        <v>0</v>
      </c>
      <c r="R71" s="93">
        <v>0</v>
      </c>
      <c r="S71" s="93">
        <v>0</v>
      </c>
      <c r="T71" s="93">
        <v>0</v>
      </c>
      <c r="U71" s="93">
        <v>0</v>
      </c>
      <c r="V71" s="74"/>
      <c r="W71" s="74">
        <v>0</v>
      </c>
      <c r="X71" s="259" t="s">
        <v>334</v>
      </c>
      <c r="Y71" s="257" t="e">
        <v>#DIV/0!</v>
      </c>
      <c r="Z71" s="257"/>
      <c r="AA71" s="269">
        <v>0</v>
      </c>
      <c r="AB71" s="74">
        <v>0</v>
      </c>
      <c r="AC71" s="166" t="e">
        <v>#DIV/0!</v>
      </c>
    </row>
    <row r="72" spans="2:29" ht="13.5" customHeight="1">
      <c r="B72" s="165">
        <v>3902</v>
      </c>
      <c r="C72" s="73" t="s">
        <v>116</v>
      </c>
      <c r="E72" s="132">
        <v>0</v>
      </c>
      <c r="F72" s="74"/>
      <c r="G72" s="263">
        <v>0</v>
      </c>
      <c r="H72" s="74"/>
      <c r="I72" s="264">
        <v>0</v>
      </c>
      <c r="J72" s="264">
        <v>0</v>
      </c>
      <c r="K72" s="264">
        <v>0</v>
      </c>
      <c r="L72" s="264">
        <v>0</v>
      </c>
      <c r="M72" s="264">
        <v>0</v>
      </c>
      <c r="N72" s="264">
        <v>0</v>
      </c>
      <c r="O72" s="264">
        <v>0</v>
      </c>
      <c r="P72" s="264">
        <v>0</v>
      </c>
      <c r="Q72" s="264">
        <v>0</v>
      </c>
      <c r="R72" s="264">
        <v>0</v>
      </c>
      <c r="S72" s="264">
        <v>0</v>
      </c>
      <c r="T72" s="264">
        <v>0</v>
      </c>
      <c r="U72" s="264"/>
      <c r="V72" s="74"/>
      <c r="W72" s="79">
        <v>0</v>
      </c>
      <c r="X72" s="259" t="s">
        <v>334</v>
      </c>
      <c r="Y72" s="257" t="e">
        <v>#DIV/0!</v>
      </c>
      <c r="Z72" s="257"/>
      <c r="AA72" s="266">
        <v>0</v>
      </c>
      <c r="AB72" s="74">
        <v>0</v>
      </c>
      <c r="AC72" s="166" t="e">
        <v>#DIV/0!</v>
      </c>
    </row>
    <row r="73" spans="2:29" ht="13.5" customHeight="1">
      <c r="B73" s="73" t="s">
        <v>117</v>
      </c>
      <c r="E73" s="133">
        <v>123007</v>
      </c>
      <c r="F73" s="74"/>
      <c r="G73" s="267">
        <v>123007</v>
      </c>
      <c r="H73" s="74"/>
      <c r="I73" s="96">
        <v>6419</v>
      </c>
      <c r="J73" s="96">
        <v>7733.7</v>
      </c>
      <c r="K73" s="96">
        <v>5915.01</v>
      </c>
      <c r="L73" s="96">
        <v>15848.69</v>
      </c>
      <c r="M73" s="96">
        <v>9982.74</v>
      </c>
      <c r="N73" s="96">
        <v>9071.09</v>
      </c>
      <c r="O73" s="96">
        <v>8317.94</v>
      </c>
      <c r="P73" s="96">
        <v>12966.18</v>
      </c>
      <c r="Q73" s="96">
        <v>9908.53</v>
      </c>
      <c r="R73" s="96">
        <v>10021.14</v>
      </c>
      <c r="S73" s="96">
        <v>5345.5</v>
      </c>
      <c r="T73" s="96">
        <v>9479.86</v>
      </c>
      <c r="U73" s="96">
        <v>0</v>
      </c>
      <c r="V73" s="74"/>
      <c r="W73" s="80">
        <v>111009.38</v>
      </c>
      <c r="X73" s="259">
        <v>11997.62</v>
      </c>
      <c r="Y73" s="257"/>
      <c r="Z73" s="257"/>
      <c r="AA73" s="268">
        <v>109942.45817436307</v>
      </c>
      <c r="AB73" s="74">
        <v>-1066.921825636935</v>
      </c>
      <c r="AC73" s="166">
        <v>-0.009704365750535175</v>
      </c>
    </row>
    <row r="74" spans="2:29" ht="13.5" customHeight="1">
      <c r="B74" s="73" t="s">
        <v>118</v>
      </c>
      <c r="E74" s="128"/>
      <c r="F74" s="74"/>
      <c r="G74" s="254">
        <v>0</v>
      </c>
      <c r="H74" s="74"/>
      <c r="I74" s="93"/>
      <c r="J74" s="93"/>
      <c r="K74" s="93"/>
      <c r="L74" s="93"/>
      <c r="M74" s="93"/>
      <c r="N74" s="93"/>
      <c r="O74" s="93"/>
      <c r="P74" s="93"/>
      <c r="Q74" s="93"/>
      <c r="R74" s="93"/>
      <c r="S74" s="93"/>
      <c r="T74" s="93"/>
      <c r="U74" s="93"/>
      <c r="V74" s="74"/>
      <c r="W74" s="74"/>
      <c r="X74" s="74" t="s">
        <v>52</v>
      </c>
      <c r="Y74" s="257"/>
      <c r="Z74" s="257"/>
      <c r="AA74" s="269"/>
      <c r="AB74" s="74"/>
      <c r="AC74" s="259"/>
    </row>
    <row r="75" spans="2:29" ht="13.5" customHeight="1">
      <c r="B75" s="165">
        <v>4110</v>
      </c>
      <c r="C75" s="73" t="s">
        <v>119</v>
      </c>
      <c r="E75" s="128">
        <v>23500</v>
      </c>
      <c r="F75" s="74"/>
      <c r="G75" s="254">
        <v>23500</v>
      </c>
      <c r="H75" s="74"/>
      <c r="I75" s="93"/>
      <c r="J75" s="93">
        <v>4045.7</v>
      </c>
      <c r="K75" s="93">
        <v>12889.83</v>
      </c>
      <c r="L75" s="93">
        <v>728.43</v>
      </c>
      <c r="M75" s="93">
        <v>4072.43</v>
      </c>
      <c r="N75" s="93">
        <v>0</v>
      </c>
      <c r="O75" s="93">
        <v>0</v>
      </c>
      <c r="P75" s="93">
        <v>0</v>
      </c>
      <c r="Q75" s="93">
        <v>0</v>
      </c>
      <c r="R75" s="93">
        <v>0</v>
      </c>
      <c r="S75" s="93">
        <v>0</v>
      </c>
      <c r="T75" s="93">
        <v>0</v>
      </c>
      <c r="U75" s="93"/>
      <c r="V75" s="74"/>
      <c r="W75" s="74">
        <v>21736.39</v>
      </c>
      <c r="X75" s="259">
        <v>1763.61</v>
      </c>
      <c r="Y75" s="257" t="s">
        <v>333</v>
      </c>
      <c r="Z75" s="257"/>
      <c r="AA75" s="269">
        <v>23236.39</v>
      </c>
      <c r="AB75" s="74">
        <v>1500</v>
      </c>
      <c r="AC75" s="166">
        <v>0.06455391736840362</v>
      </c>
    </row>
    <row r="76" spans="2:29" ht="13.5" customHeight="1">
      <c r="B76" s="165">
        <v>4210</v>
      </c>
      <c r="C76" s="73" t="s">
        <v>120</v>
      </c>
      <c r="E76" s="128">
        <v>7425</v>
      </c>
      <c r="F76" s="74"/>
      <c r="G76" s="254">
        <v>7425</v>
      </c>
      <c r="H76" s="74"/>
      <c r="I76" s="93"/>
      <c r="J76" s="93">
        <v>0</v>
      </c>
      <c r="K76" s="93">
        <v>62.3</v>
      </c>
      <c r="L76" s="93">
        <v>608.82</v>
      </c>
      <c r="M76" s="93">
        <v>1254.24</v>
      </c>
      <c r="N76" s="93">
        <v>0</v>
      </c>
      <c r="O76" s="93">
        <v>160.12</v>
      </c>
      <c r="P76" s="93">
        <v>0</v>
      </c>
      <c r="Q76" s="93">
        <v>0</v>
      </c>
      <c r="R76" s="93">
        <v>0</v>
      </c>
      <c r="S76" s="93">
        <v>232.34</v>
      </c>
      <c r="T76" s="93">
        <v>0</v>
      </c>
      <c r="U76" s="93">
        <v>169.17</v>
      </c>
      <c r="V76" s="74"/>
      <c r="W76" s="74">
        <v>2486.99</v>
      </c>
      <c r="X76" s="259">
        <v>4938.01</v>
      </c>
      <c r="Y76" s="257">
        <v>0.6650518518518519</v>
      </c>
      <c r="Z76" s="257"/>
      <c r="AA76" s="269">
        <v>2317.82</v>
      </c>
      <c r="AB76" s="74">
        <v>-169.17</v>
      </c>
      <c r="AC76" s="166">
        <v>-0.07298668576507238</v>
      </c>
    </row>
    <row r="77" spans="2:29" ht="13.5" customHeight="1">
      <c r="B77" s="165">
        <v>4310</v>
      </c>
      <c r="C77" s="73" t="s">
        <v>121</v>
      </c>
      <c r="E77" s="128">
        <v>14000</v>
      </c>
      <c r="F77" s="74"/>
      <c r="G77" s="254">
        <v>14000</v>
      </c>
      <c r="H77" s="74"/>
      <c r="I77" s="93"/>
      <c r="J77" s="93">
        <v>0</v>
      </c>
      <c r="K77" s="93">
        <v>2555.02</v>
      </c>
      <c r="L77" s="93">
        <v>5050.21</v>
      </c>
      <c r="M77" s="93">
        <v>419.43</v>
      </c>
      <c r="N77" s="93">
        <v>136.9</v>
      </c>
      <c r="O77" s="93">
        <v>449.95</v>
      </c>
      <c r="P77" s="93">
        <v>139.19</v>
      </c>
      <c r="Q77" s="93">
        <v>260.99</v>
      </c>
      <c r="R77" s="93">
        <v>51.2</v>
      </c>
      <c r="S77" s="93">
        <v>169.46</v>
      </c>
      <c r="T77" s="93">
        <v>526.79</v>
      </c>
      <c r="U77" s="93"/>
      <c r="V77" s="74"/>
      <c r="W77" s="74">
        <v>9759.14</v>
      </c>
      <c r="X77" s="259">
        <v>4240.86</v>
      </c>
      <c r="Y77" s="257">
        <v>0.3029185714285715</v>
      </c>
      <c r="Z77" s="257"/>
      <c r="AA77" s="269">
        <v>9532.35</v>
      </c>
      <c r="AB77" s="74">
        <v>-226.78999999999905</v>
      </c>
      <c r="AC77" s="166">
        <v>-0.023791614869365797</v>
      </c>
    </row>
    <row r="78" spans="2:29" ht="13.5" customHeight="1">
      <c r="B78" s="165">
        <v>4350</v>
      </c>
      <c r="C78" s="73" t="s">
        <v>122</v>
      </c>
      <c r="E78" s="128">
        <v>6000</v>
      </c>
      <c r="F78" s="74"/>
      <c r="G78" s="254">
        <v>6000</v>
      </c>
      <c r="H78" s="74"/>
      <c r="I78" s="93">
        <v>0</v>
      </c>
      <c r="J78" s="93">
        <v>1306.51</v>
      </c>
      <c r="K78" s="93">
        <v>1090.84</v>
      </c>
      <c r="L78" s="93">
        <v>1628.54</v>
      </c>
      <c r="M78" s="93">
        <v>357.23</v>
      </c>
      <c r="N78" s="93">
        <v>369.48</v>
      </c>
      <c r="O78" s="93">
        <v>282.85</v>
      </c>
      <c r="P78" s="93">
        <v>82.79</v>
      </c>
      <c r="Q78" s="93">
        <v>500.05</v>
      </c>
      <c r="R78" s="93">
        <v>205.14</v>
      </c>
      <c r="S78" s="93">
        <v>392.48</v>
      </c>
      <c r="T78" s="93">
        <v>1229.54</v>
      </c>
      <c r="U78" s="93"/>
      <c r="V78" s="74"/>
      <c r="W78" s="74">
        <v>7445.45</v>
      </c>
      <c r="X78" s="259">
        <v>-1445.45</v>
      </c>
      <c r="Y78" s="257">
        <v>-0.2409083333333336</v>
      </c>
      <c r="Z78" s="257"/>
      <c r="AA78" s="269">
        <v>6715.91</v>
      </c>
      <c r="AB78" s="74">
        <v>-729.5400000000018</v>
      </c>
      <c r="AC78" s="166">
        <v>-0.10862861473724363</v>
      </c>
    </row>
    <row r="79" spans="2:29" ht="13.5" customHeight="1">
      <c r="B79" s="165">
        <v>4370</v>
      </c>
      <c r="C79" s="73" t="s">
        <v>123</v>
      </c>
      <c r="E79" s="128">
        <v>2000</v>
      </c>
      <c r="F79" s="74"/>
      <c r="G79" s="254">
        <v>2000</v>
      </c>
      <c r="H79" s="74"/>
      <c r="I79" s="93"/>
      <c r="J79" s="93">
        <v>0</v>
      </c>
      <c r="K79" s="93">
        <v>320.4</v>
      </c>
      <c r="L79" s="93">
        <v>164.12</v>
      </c>
      <c r="M79" s="93">
        <v>0</v>
      </c>
      <c r="N79" s="93">
        <v>0</v>
      </c>
      <c r="O79" s="93">
        <v>0</v>
      </c>
      <c r="P79" s="93">
        <v>0</v>
      </c>
      <c r="Q79" s="93">
        <v>0</v>
      </c>
      <c r="R79" s="93">
        <v>0</v>
      </c>
      <c r="S79" s="93">
        <v>0</v>
      </c>
      <c r="T79" s="93">
        <v>6.54</v>
      </c>
      <c r="U79" s="93"/>
      <c r="V79" s="74"/>
      <c r="W79" s="74">
        <v>491.06</v>
      </c>
      <c r="X79" s="259">
        <v>1508.94</v>
      </c>
      <c r="Y79" s="257">
        <v>0.75447</v>
      </c>
      <c r="Z79" s="257"/>
      <c r="AA79" s="269">
        <v>484.52</v>
      </c>
      <c r="AB79" s="74">
        <v>-6.5400000000000205</v>
      </c>
      <c r="AC79" s="166">
        <v>-0.013497894823743129</v>
      </c>
    </row>
    <row r="80" spans="2:29" ht="13.5" customHeight="1">
      <c r="B80" s="165">
        <v>4390</v>
      </c>
      <c r="C80" s="73" t="s">
        <v>124</v>
      </c>
      <c r="E80" s="128">
        <v>5000</v>
      </c>
      <c r="F80" s="74"/>
      <c r="G80" s="254">
        <v>5000</v>
      </c>
      <c r="H80" s="74"/>
      <c r="I80" s="93"/>
      <c r="J80" s="93">
        <v>0</v>
      </c>
      <c r="K80" s="93">
        <v>741.25</v>
      </c>
      <c r="L80" s="93">
        <v>336.37</v>
      </c>
      <c r="M80" s="93">
        <v>15.36</v>
      </c>
      <c r="N80" s="93">
        <v>221.29</v>
      </c>
      <c r="O80" s="93">
        <v>477.61</v>
      </c>
      <c r="P80" s="93">
        <v>107.83</v>
      </c>
      <c r="Q80" s="93">
        <v>105.13</v>
      </c>
      <c r="R80" s="93">
        <v>835.58</v>
      </c>
      <c r="S80" s="93">
        <v>407.87</v>
      </c>
      <c r="T80" s="93">
        <v>831.64</v>
      </c>
      <c r="U80" s="93">
        <v>186.78</v>
      </c>
      <c r="V80" s="74"/>
      <c r="W80" s="74">
        <v>4266.71</v>
      </c>
      <c r="X80" s="259">
        <v>733.2900000000009</v>
      </c>
      <c r="Y80" s="257">
        <v>0.14665800000000018</v>
      </c>
      <c r="Z80" s="257"/>
      <c r="AA80" s="269">
        <v>3648.29</v>
      </c>
      <c r="AB80" s="74">
        <v>-618.4199999999992</v>
      </c>
      <c r="AC80" s="166">
        <v>-0.16950955104994372</v>
      </c>
    </row>
    <row r="81" spans="2:29" ht="13.5" customHeight="1">
      <c r="B81" s="165">
        <v>4400</v>
      </c>
      <c r="C81" s="73" t="s">
        <v>125</v>
      </c>
      <c r="E81" s="128">
        <v>23000</v>
      </c>
      <c r="F81" s="74"/>
      <c r="G81" s="254">
        <v>23000</v>
      </c>
      <c r="H81" s="74"/>
      <c r="I81" s="93"/>
      <c r="J81" s="93">
        <v>1812.77</v>
      </c>
      <c r="K81" s="93">
        <v>15506.03</v>
      </c>
      <c r="L81" s="93">
        <v>1287.36</v>
      </c>
      <c r="M81" s="93">
        <v>1292.65</v>
      </c>
      <c r="N81" s="93">
        <v>672.88</v>
      </c>
      <c r="O81" s="93">
        <v>0</v>
      </c>
      <c r="P81" s="93">
        <v>0</v>
      </c>
      <c r="Q81" s="93">
        <v>0</v>
      </c>
      <c r="R81" s="93">
        <v>0</v>
      </c>
      <c r="S81" s="93">
        <v>0</v>
      </c>
      <c r="T81" s="93">
        <v>0</v>
      </c>
      <c r="U81" s="93"/>
      <c r="V81" s="74"/>
      <c r="W81" s="74">
        <v>20571.69</v>
      </c>
      <c r="X81" s="259">
        <v>2428.31</v>
      </c>
      <c r="Y81" s="257">
        <v>0.10557869565217382</v>
      </c>
      <c r="Z81" s="257"/>
      <c r="AA81" s="269">
        <v>20571.69</v>
      </c>
      <c r="AB81" s="74">
        <v>0</v>
      </c>
      <c r="AC81" s="166">
        <v>0</v>
      </c>
    </row>
    <row r="82" spans="2:29" ht="13.5" customHeight="1">
      <c r="B82" s="165">
        <v>4700</v>
      </c>
      <c r="C82" s="73" t="s">
        <v>126</v>
      </c>
      <c r="E82" s="132">
        <v>25679.511000000002</v>
      </c>
      <c r="F82" s="74"/>
      <c r="G82" s="263">
        <v>25679.511000000002</v>
      </c>
      <c r="H82" s="74"/>
      <c r="I82" s="264"/>
      <c r="J82" s="264">
        <v>0</v>
      </c>
      <c r="K82" s="264">
        <v>0</v>
      </c>
      <c r="L82" s="264">
        <v>3665.56</v>
      </c>
      <c r="M82" s="264">
        <v>4341.89</v>
      </c>
      <c r="N82" s="264">
        <v>2325</v>
      </c>
      <c r="O82" s="264">
        <v>3912.14</v>
      </c>
      <c r="P82" s="264">
        <v>3824.56</v>
      </c>
      <c r="Q82" s="264">
        <v>3278.58</v>
      </c>
      <c r="R82" s="264">
        <v>4383.2</v>
      </c>
      <c r="S82" s="264">
        <v>3180.15</v>
      </c>
      <c r="T82" s="264">
        <v>7206.03</v>
      </c>
      <c r="U82" s="264"/>
      <c r="V82" s="74"/>
      <c r="W82" s="79">
        <v>36117.11</v>
      </c>
      <c r="X82" s="259">
        <v>-10437.599000000006</v>
      </c>
      <c r="Y82" s="257">
        <v>-0.40645629895366797</v>
      </c>
      <c r="Z82" s="257"/>
      <c r="AA82" s="266">
        <v>34161.08</v>
      </c>
      <c r="AB82" s="74">
        <v>-1956.030000000006</v>
      </c>
      <c r="AC82" s="166">
        <v>-0.057259021084813656</v>
      </c>
    </row>
    <row r="83" spans="2:29" ht="13.5" customHeight="1" hidden="1">
      <c r="B83" s="73">
        <v>0</v>
      </c>
      <c r="C83" s="68"/>
      <c r="D83" s="73" t="s">
        <v>127</v>
      </c>
      <c r="E83" s="128">
        <v>0</v>
      </c>
      <c r="F83" s="74"/>
      <c r="G83" s="254">
        <v>0</v>
      </c>
      <c r="H83" s="74"/>
      <c r="I83" s="93"/>
      <c r="J83" s="93"/>
      <c r="K83" s="93"/>
      <c r="L83" s="93"/>
      <c r="M83" s="93"/>
      <c r="N83" s="93"/>
      <c r="O83" s="93"/>
      <c r="P83" s="93"/>
      <c r="Q83" s="93"/>
      <c r="R83" s="93"/>
      <c r="S83" s="93"/>
      <c r="T83" s="93"/>
      <c r="U83" s="93"/>
      <c r="V83" s="74"/>
      <c r="W83" s="74">
        <v>0</v>
      </c>
      <c r="X83" s="259" t="s">
        <v>334</v>
      </c>
      <c r="Y83" s="257"/>
      <c r="Z83" s="257"/>
      <c r="AA83" s="269">
        <v>0</v>
      </c>
      <c r="AB83" s="74">
        <v>0</v>
      </c>
      <c r="AC83" s="166" t="e">
        <v>#DIV/0!</v>
      </c>
    </row>
    <row r="84" spans="2:29" ht="13.5" customHeight="1" hidden="1">
      <c r="B84" s="73">
        <v>0</v>
      </c>
      <c r="C84" s="68"/>
      <c r="D84" s="73" t="s">
        <v>128</v>
      </c>
      <c r="E84" s="132">
        <v>0</v>
      </c>
      <c r="F84" s="74"/>
      <c r="G84" s="263">
        <v>0</v>
      </c>
      <c r="H84" s="74"/>
      <c r="I84" s="264"/>
      <c r="J84" s="264"/>
      <c r="K84" s="264"/>
      <c r="L84" s="264"/>
      <c r="M84" s="264"/>
      <c r="N84" s="264"/>
      <c r="O84" s="264"/>
      <c r="P84" s="264"/>
      <c r="Q84" s="264"/>
      <c r="R84" s="264"/>
      <c r="S84" s="264"/>
      <c r="T84" s="264"/>
      <c r="U84" s="264"/>
      <c r="V84" s="74"/>
      <c r="W84" s="79">
        <v>0</v>
      </c>
      <c r="X84" s="259" t="s">
        <v>334</v>
      </c>
      <c r="Y84" s="257"/>
      <c r="Z84" s="257"/>
      <c r="AA84" s="266">
        <v>0</v>
      </c>
      <c r="AB84" s="74">
        <v>0</v>
      </c>
      <c r="AC84" s="166" t="e">
        <v>#DIV/0!</v>
      </c>
    </row>
    <row r="85" spans="2:29" ht="13.5" customHeight="1">
      <c r="B85" s="73" t="s">
        <v>129</v>
      </c>
      <c r="E85" s="133">
        <v>106604.511</v>
      </c>
      <c r="F85" s="74"/>
      <c r="G85" s="267">
        <v>106604.511</v>
      </c>
      <c r="H85" s="74"/>
      <c r="I85" s="96">
        <v>0</v>
      </c>
      <c r="J85" s="96">
        <v>7164.98</v>
      </c>
      <c r="K85" s="96">
        <v>33165.67</v>
      </c>
      <c r="L85" s="96">
        <v>13469.41</v>
      </c>
      <c r="M85" s="96">
        <v>11753.23</v>
      </c>
      <c r="N85" s="96">
        <v>3725.55</v>
      </c>
      <c r="O85" s="96">
        <v>5282.67</v>
      </c>
      <c r="P85" s="96">
        <v>4154.37</v>
      </c>
      <c r="Q85" s="96">
        <v>4144.75</v>
      </c>
      <c r="R85" s="96">
        <v>5475.12</v>
      </c>
      <c r="S85" s="96">
        <v>4382.3</v>
      </c>
      <c r="T85" s="96">
        <v>9800.54</v>
      </c>
      <c r="U85" s="96">
        <v>355.95</v>
      </c>
      <c r="V85" s="74"/>
      <c r="W85" s="80">
        <v>102874.54</v>
      </c>
      <c r="X85" s="259">
        <v>3729.9710000000196</v>
      </c>
      <c r="Y85" s="257"/>
      <c r="Z85" s="257"/>
      <c r="AA85" s="268">
        <v>100668.05</v>
      </c>
      <c r="AB85" s="74">
        <v>-2206.489999999976</v>
      </c>
      <c r="AC85" s="166">
        <v>-0.02191847363686866</v>
      </c>
    </row>
    <row r="86" spans="2:29" ht="13.5" customHeight="1">
      <c r="B86" s="73" t="s">
        <v>130</v>
      </c>
      <c r="E86" s="128"/>
      <c r="F86" s="74"/>
      <c r="G86" s="254">
        <v>0</v>
      </c>
      <c r="H86" s="74"/>
      <c r="I86" s="93"/>
      <c r="J86" s="93"/>
      <c r="K86" s="93"/>
      <c r="L86" s="93"/>
      <c r="M86" s="93"/>
      <c r="N86" s="93"/>
      <c r="O86" s="93"/>
      <c r="P86" s="93"/>
      <c r="Q86" s="93"/>
      <c r="R86" s="93"/>
      <c r="S86" s="93"/>
      <c r="T86" s="93"/>
      <c r="U86" s="93"/>
      <c r="V86" s="74"/>
      <c r="W86" s="74"/>
      <c r="X86" s="74" t="s">
        <v>52</v>
      </c>
      <c r="Y86" s="257"/>
      <c r="Z86" s="257"/>
      <c r="AA86" s="269"/>
      <c r="AB86" s="74"/>
      <c r="AC86" s="259"/>
    </row>
    <row r="87" spans="2:29" ht="13.5" customHeight="1">
      <c r="B87" s="165">
        <v>5200</v>
      </c>
      <c r="C87" s="73" t="s">
        <v>131</v>
      </c>
      <c r="E87" s="128">
        <v>2000</v>
      </c>
      <c r="F87" s="74"/>
      <c r="G87" s="254">
        <v>2000</v>
      </c>
      <c r="H87" s="74"/>
      <c r="I87" s="93">
        <v>0</v>
      </c>
      <c r="J87" s="93">
        <v>1850</v>
      </c>
      <c r="K87" s="93">
        <v>816.3</v>
      </c>
      <c r="L87" s="93">
        <v>0</v>
      </c>
      <c r="M87" s="93">
        <v>55.21</v>
      </c>
      <c r="N87" s="93">
        <v>20.69</v>
      </c>
      <c r="O87" s="93">
        <v>52.93</v>
      </c>
      <c r="P87" s="93">
        <v>1010</v>
      </c>
      <c r="Q87" s="93">
        <v>331.72</v>
      </c>
      <c r="R87" s="93">
        <v>81.86</v>
      </c>
      <c r="S87" s="93">
        <v>25.74</v>
      </c>
      <c r="T87" s="93">
        <v>741.85</v>
      </c>
      <c r="U87" s="93">
        <v>543</v>
      </c>
      <c r="V87" s="74"/>
      <c r="W87" s="74">
        <v>5529.3</v>
      </c>
      <c r="X87" s="259">
        <v>-3529.3</v>
      </c>
      <c r="Y87" s="257">
        <v>-1.7646499999999996</v>
      </c>
      <c r="Z87" s="257"/>
      <c r="AA87" s="269">
        <v>4344.45</v>
      </c>
      <c r="AB87" s="74">
        <v>-1184.85</v>
      </c>
      <c r="AC87" s="166">
        <v>-0.2727272727272726</v>
      </c>
    </row>
    <row r="88" spans="2:29" ht="13.5" customHeight="1">
      <c r="B88" s="165">
        <v>5300</v>
      </c>
      <c r="C88" s="73" t="s">
        <v>132</v>
      </c>
      <c r="E88" s="128">
        <v>1000</v>
      </c>
      <c r="F88" s="74"/>
      <c r="G88" s="254">
        <v>1000</v>
      </c>
      <c r="H88" s="74"/>
      <c r="I88" s="93">
        <v>8</v>
      </c>
      <c r="J88" s="93">
        <v>0</v>
      </c>
      <c r="K88" s="93">
        <v>600</v>
      </c>
      <c r="L88" s="93">
        <v>1434.85</v>
      </c>
      <c r="M88" s="93">
        <v>0</v>
      </c>
      <c r="N88" s="93">
        <v>39.56</v>
      </c>
      <c r="O88" s="93">
        <v>199</v>
      </c>
      <c r="P88" s="93">
        <v>0</v>
      </c>
      <c r="Q88" s="93">
        <v>1750</v>
      </c>
      <c r="R88" s="93">
        <v>457.95</v>
      </c>
      <c r="S88" s="93">
        <v>0</v>
      </c>
      <c r="T88" s="93">
        <v>0</v>
      </c>
      <c r="U88" s="93"/>
      <c r="V88" s="74"/>
      <c r="W88" s="74">
        <v>4489.36</v>
      </c>
      <c r="X88" s="259">
        <v>-3489.36</v>
      </c>
      <c r="Y88" s="257">
        <v>-3.4893599999999996</v>
      </c>
      <c r="Z88" s="257"/>
      <c r="AA88" s="269">
        <v>4489.36</v>
      </c>
      <c r="AB88" s="74">
        <v>0</v>
      </c>
      <c r="AC88" s="166">
        <v>0</v>
      </c>
    </row>
    <row r="89" spans="2:29" ht="13.5" customHeight="1">
      <c r="B89" s="165">
        <v>5450</v>
      </c>
      <c r="C89" s="73" t="s">
        <v>133</v>
      </c>
      <c r="E89" s="128">
        <v>11031</v>
      </c>
      <c r="F89" s="74"/>
      <c r="G89" s="254">
        <v>11031</v>
      </c>
      <c r="H89" s="74"/>
      <c r="I89" s="93">
        <v>4158</v>
      </c>
      <c r="J89" s="93">
        <v>1527.44</v>
      </c>
      <c r="K89" s="93">
        <v>0</v>
      </c>
      <c r="L89" s="93">
        <v>763.72</v>
      </c>
      <c r="M89" s="93">
        <v>763.72</v>
      </c>
      <c r="N89" s="93">
        <v>0</v>
      </c>
      <c r="O89" s="93">
        <v>0</v>
      </c>
      <c r="P89" s="93">
        <v>2291.16</v>
      </c>
      <c r="Q89" s="93">
        <v>763.72</v>
      </c>
      <c r="R89" s="93">
        <v>763.72</v>
      </c>
      <c r="S89" s="93">
        <v>0</v>
      </c>
      <c r="T89" s="93">
        <v>0</v>
      </c>
      <c r="U89" s="93"/>
      <c r="V89" s="74"/>
      <c r="W89" s="74">
        <v>11031.48</v>
      </c>
      <c r="X89" s="259">
        <v>-0.47999999999956344</v>
      </c>
      <c r="Y89" s="257" t="s">
        <v>333</v>
      </c>
      <c r="Z89" s="257"/>
      <c r="AA89" s="269">
        <v>11031.48</v>
      </c>
      <c r="AB89" s="74">
        <v>0</v>
      </c>
      <c r="AC89" s="166">
        <v>0</v>
      </c>
    </row>
    <row r="90" spans="2:29" ht="13.5" customHeight="1">
      <c r="B90" s="165">
        <v>5500</v>
      </c>
      <c r="C90" s="73" t="s">
        <v>134</v>
      </c>
      <c r="E90" s="128">
        <v>5000</v>
      </c>
      <c r="F90" s="74"/>
      <c r="G90" s="254">
        <v>5000</v>
      </c>
      <c r="H90" s="74"/>
      <c r="I90" s="93">
        <v>0</v>
      </c>
      <c r="J90" s="93">
        <v>0</v>
      </c>
      <c r="K90" s="93">
        <v>0</v>
      </c>
      <c r="L90" s="93">
        <v>0</v>
      </c>
      <c r="M90" s="93">
        <v>0</v>
      </c>
      <c r="N90" s="93">
        <v>0</v>
      </c>
      <c r="O90" s="93">
        <v>0</v>
      </c>
      <c r="P90" s="93">
        <v>0</v>
      </c>
      <c r="Q90" s="93">
        <v>0</v>
      </c>
      <c r="R90" s="93">
        <v>0</v>
      </c>
      <c r="S90" s="93">
        <v>0</v>
      </c>
      <c r="T90" s="93">
        <v>0</v>
      </c>
      <c r="U90" s="93"/>
      <c r="V90" s="74"/>
      <c r="W90" s="74">
        <v>0</v>
      </c>
      <c r="X90" s="259">
        <v>5000</v>
      </c>
      <c r="Y90" s="257">
        <v>1</v>
      </c>
      <c r="Z90" s="257"/>
      <c r="AA90" s="269">
        <v>0</v>
      </c>
      <c r="AB90" s="74">
        <v>0</v>
      </c>
      <c r="AC90" s="166" t="e">
        <v>#DIV/0!</v>
      </c>
    </row>
    <row r="91" spans="2:29" ht="13.5" customHeight="1" hidden="1" outlineLevel="1">
      <c r="B91" s="165">
        <v>0</v>
      </c>
      <c r="C91" s="68"/>
      <c r="D91" s="73" t="s">
        <v>135</v>
      </c>
      <c r="E91" s="128">
        <v>0</v>
      </c>
      <c r="F91" s="74"/>
      <c r="G91" s="254">
        <v>0</v>
      </c>
      <c r="H91" s="74"/>
      <c r="I91" s="93">
        <v>0</v>
      </c>
      <c r="J91" s="93">
        <v>0</v>
      </c>
      <c r="K91" s="93">
        <v>0</v>
      </c>
      <c r="L91" s="93">
        <v>0</v>
      </c>
      <c r="M91" s="93">
        <v>0</v>
      </c>
      <c r="N91" s="93">
        <v>0</v>
      </c>
      <c r="O91" s="93">
        <v>0</v>
      </c>
      <c r="P91" s="93">
        <v>0</v>
      </c>
      <c r="Q91" s="93">
        <v>0</v>
      </c>
      <c r="R91" s="93">
        <v>0</v>
      </c>
      <c r="S91" s="93">
        <v>0</v>
      </c>
      <c r="T91" s="93">
        <v>0</v>
      </c>
      <c r="U91" s="93"/>
      <c r="V91" s="74"/>
      <c r="W91" s="74">
        <v>0</v>
      </c>
      <c r="X91" s="259" t="s">
        <v>334</v>
      </c>
      <c r="Y91" s="257" t="e">
        <v>#DIV/0!</v>
      </c>
      <c r="Z91" s="257"/>
      <c r="AA91" s="269">
        <v>0</v>
      </c>
      <c r="AB91" s="74">
        <v>0</v>
      </c>
      <c r="AC91" s="166" t="e">
        <v>#DIV/0!</v>
      </c>
    </row>
    <row r="92" spans="2:29" ht="13.5" customHeight="1" hidden="1" outlineLevel="1">
      <c r="B92" s="165">
        <v>0</v>
      </c>
      <c r="C92" s="68"/>
      <c r="D92" s="73" t="s">
        <v>136</v>
      </c>
      <c r="E92" s="128">
        <v>0</v>
      </c>
      <c r="F92" s="74"/>
      <c r="G92" s="254">
        <v>0</v>
      </c>
      <c r="H92" s="74"/>
      <c r="I92" s="93">
        <v>0</v>
      </c>
      <c r="J92" s="93">
        <v>0</v>
      </c>
      <c r="K92" s="93">
        <v>0</v>
      </c>
      <c r="L92" s="93">
        <v>0</v>
      </c>
      <c r="M92" s="93">
        <v>0</v>
      </c>
      <c r="N92" s="93">
        <v>0</v>
      </c>
      <c r="O92" s="93">
        <v>0</v>
      </c>
      <c r="P92" s="93">
        <v>0</v>
      </c>
      <c r="Q92" s="93">
        <v>0</v>
      </c>
      <c r="R92" s="93">
        <v>0</v>
      </c>
      <c r="S92" s="93">
        <v>0</v>
      </c>
      <c r="T92" s="93">
        <v>0</v>
      </c>
      <c r="U92" s="93"/>
      <c r="V92" s="74"/>
      <c r="W92" s="74">
        <v>0</v>
      </c>
      <c r="X92" s="259" t="s">
        <v>334</v>
      </c>
      <c r="Y92" s="257" t="e">
        <v>#DIV/0!</v>
      </c>
      <c r="Z92" s="257"/>
      <c r="AA92" s="269">
        <v>0</v>
      </c>
      <c r="AB92" s="74">
        <v>0</v>
      </c>
      <c r="AC92" s="166" t="e">
        <v>#DIV/0!</v>
      </c>
    </row>
    <row r="93" spans="2:29" ht="13.5" customHeight="1" hidden="1" outlineLevel="1">
      <c r="B93" s="165">
        <v>0</v>
      </c>
      <c r="C93" s="68"/>
      <c r="D93" s="73" t="s">
        <v>137</v>
      </c>
      <c r="E93" s="128">
        <v>0</v>
      </c>
      <c r="F93" s="74"/>
      <c r="G93" s="254">
        <v>0</v>
      </c>
      <c r="H93" s="74"/>
      <c r="I93" s="93">
        <v>0</v>
      </c>
      <c r="J93" s="93">
        <v>0</v>
      </c>
      <c r="K93" s="93">
        <v>0</v>
      </c>
      <c r="L93" s="93">
        <v>0</v>
      </c>
      <c r="M93" s="93">
        <v>0</v>
      </c>
      <c r="N93" s="93">
        <v>0</v>
      </c>
      <c r="O93" s="93">
        <v>0</v>
      </c>
      <c r="P93" s="93">
        <v>0</v>
      </c>
      <c r="Q93" s="93">
        <v>0</v>
      </c>
      <c r="R93" s="93">
        <v>0</v>
      </c>
      <c r="S93" s="93">
        <v>0</v>
      </c>
      <c r="T93" s="93">
        <v>0</v>
      </c>
      <c r="U93" s="93"/>
      <c r="V93" s="74"/>
      <c r="W93" s="74">
        <v>0</v>
      </c>
      <c r="X93" s="259" t="s">
        <v>334</v>
      </c>
      <c r="Y93" s="257" t="e">
        <v>#DIV/0!</v>
      </c>
      <c r="Z93" s="257"/>
      <c r="AA93" s="269">
        <v>0</v>
      </c>
      <c r="AB93" s="74">
        <v>0</v>
      </c>
      <c r="AC93" s="166" t="e">
        <v>#DIV/0!</v>
      </c>
    </row>
    <row r="94" spans="2:29" ht="13.5" customHeight="1" hidden="1" outlineLevel="1">
      <c r="B94" s="165">
        <v>0</v>
      </c>
      <c r="C94" s="68"/>
      <c r="D94" s="73" t="s">
        <v>138</v>
      </c>
      <c r="E94" s="128">
        <v>0</v>
      </c>
      <c r="F94" s="74"/>
      <c r="G94" s="254">
        <v>0</v>
      </c>
      <c r="H94" s="74"/>
      <c r="I94" s="93">
        <v>0</v>
      </c>
      <c r="J94" s="93">
        <v>0</v>
      </c>
      <c r="K94" s="93">
        <v>0</v>
      </c>
      <c r="L94" s="93">
        <v>0</v>
      </c>
      <c r="M94" s="93">
        <v>0</v>
      </c>
      <c r="N94" s="93">
        <v>0</v>
      </c>
      <c r="O94" s="93">
        <v>0</v>
      </c>
      <c r="P94" s="93">
        <v>0</v>
      </c>
      <c r="Q94" s="93">
        <v>0</v>
      </c>
      <c r="R94" s="93">
        <v>0</v>
      </c>
      <c r="S94" s="93">
        <v>0</v>
      </c>
      <c r="T94" s="93">
        <v>0</v>
      </c>
      <c r="U94" s="93"/>
      <c r="V94" s="74"/>
      <c r="W94" s="74">
        <v>0</v>
      </c>
      <c r="X94" s="259" t="s">
        <v>334</v>
      </c>
      <c r="Y94" s="257" t="e">
        <v>#DIV/0!</v>
      </c>
      <c r="Z94" s="257"/>
      <c r="AA94" s="269">
        <v>0</v>
      </c>
      <c r="AB94" s="74">
        <v>0</v>
      </c>
      <c r="AC94" s="166" t="e">
        <v>#DIV/0!</v>
      </c>
    </row>
    <row r="95" spans="2:29" ht="13.5" customHeight="1" hidden="1" outlineLevel="1">
      <c r="B95" s="165">
        <v>0</v>
      </c>
      <c r="C95" s="68"/>
      <c r="D95" s="73" t="s">
        <v>139</v>
      </c>
      <c r="E95" s="128">
        <v>0</v>
      </c>
      <c r="F95" s="74"/>
      <c r="G95" s="254">
        <v>0</v>
      </c>
      <c r="H95" s="74"/>
      <c r="I95" s="93">
        <v>0</v>
      </c>
      <c r="J95" s="93">
        <v>0</v>
      </c>
      <c r="K95" s="93">
        <v>0</v>
      </c>
      <c r="L95" s="93">
        <v>0</v>
      </c>
      <c r="M95" s="93">
        <v>0</v>
      </c>
      <c r="N95" s="93">
        <v>0</v>
      </c>
      <c r="O95" s="93">
        <v>0</v>
      </c>
      <c r="P95" s="93">
        <v>0</v>
      </c>
      <c r="Q95" s="93">
        <v>0</v>
      </c>
      <c r="R95" s="93">
        <v>0</v>
      </c>
      <c r="S95" s="93">
        <v>0</v>
      </c>
      <c r="T95" s="93">
        <v>0</v>
      </c>
      <c r="U95" s="93"/>
      <c r="V95" s="74"/>
      <c r="W95" s="74">
        <v>0</v>
      </c>
      <c r="X95" s="259" t="s">
        <v>334</v>
      </c>
      <c r="Y95" s="257" t="e">
        <v>#DIV/0!</v>
      </c>
      <c r="Z95" s="257"/>
      <c r="AA95" s="269">
        <v>0</v>
      </c>
      <c r="AB95" s="74">
        <v>0</v>
      </c>
      <c r="AC95" s="166" t="e">
        <v>#DIV/0!</v>
      </c>
    </row>
    <row r="96" spans="2:29" ht="13.5" customHeight="1" collapsed="1">
      <c r="B96" s="165">
        <v>5610</v>
      </c>
      <c r="C96" s="73" t="s">
        <v>140</v>
      </c>
      <c r="E96" s="128">
        <v>53222</v>
      </c>
      <c r="F96" s="74"/>
      <c r="G96" s="254">
        <v>53222</v>
      </c>
      <c r="H96" s="74"/>
      <c r="I96" s="93">
        <v>0</v>
      </c>
      <c r="J96" s="93">
        <v>0</v>
      </c>
      <c r="K96" s="93">
        <v>17740.8</v>
      </c>
      <c r="L96" s="93">
        <v>4620.2</v>
      </c>
      <c r="M96" s="93">
        <v>4435.2</v>
      </c>
      <c r="N96" s="93">
        <v>4435.2</v>
      </c>
      <c r="O96" s="93">
        <v>4435.2</v>
      </c>
      <c r="P96" s="93">
        <v>4435.2</v>
      </c>
      <c r="Q96" s="93">
        <v>4435.2</v>
      </c>
      <c r="R96" s="93">
        <v>4435.2</v>
      </c>
      <c r="S96" s="93">
        <v>4435.2</v>
      </c>
      <c r="T96" s="93">
        <v>0</v>
      </c>
      <c r="U96" s="93"/>
      <c r="V96" s="74"/>
      <c r="W96" s="74">
        <v>53407.4</v>
      </c>
      <c r="X96" s="259">
        <v>-185.3999999999869</v>
      </c>
      <c r="Y96" s="257" t="s">
        <v>333</v>
      </c>
      <c r="Z96" s="257"/>
      <c r="AA96" s="269">
        <v>53407.4</v>
      </c>
      <c r="AB96" s="74">
        <v>0</v>
      </c>
      <c r="AC96" s="166">
        <v>0</v>
      </c>
    </row>
    <row r="97" spans="2:29" ht="13.5" customHeight="1">
      <c r="B97" s="165">
        <v>5620</v>
      </c>
      <c r="C97" s="73" t="s">
        <v>141</v>
      </c>
      <c r="E97" s="128">
        <v>3600</v>
      </c>
      <c r="F97" s="74"/>
      <c r="G97" s="254">
        <v>3600</v>
      </c>
      <c r="H97" s="74"/>
      <c r="I97" s="93">
        <v>0</v>
      </c>
      <c r="J97" s="93">
        <v>0</v>
      </c>
      <c r="K97" s="93">
        <v>291</v>
      </c>
      <c r="L97" s="93">
        <v>355.8</v>
      </c>
      <c r="M97" s="93">
        <v>482.83</v>
      </c>
      <c r="N97" s="93">
        <v>285.86</v>
      </c>
      <c r="O97" s="93">
        <v>209.62</v>
      </c>
      <c r="P97" s="93">
        <v>482.83</v>
      </c>
      <c r="Q97" s="93">
        <v>445.18</v>
      </c>
      <c r="R97" s="93">
        <v>191.83</v>
      </c>
      <c r="S97" s="93">
        <v>403.62</v>
      </c>
      <c r="T97" s="93">
        <v>94.83</v>
      </c>
      <c r="U97" s="93"/>
      <c r="V97" s="74"/>
      <c r="W97" s="74">
        <v>3243.4</v>
      </c>
      <c r="X97" s="259">
        <v>356.6000000000008</v>
      </c>
      <c r="Y97" s="257" t="s">
        <v>333</v>
      </c>
      <c r="Z97" s="257"/>
      <c r="AA97" s="269">
        <v>3648.57</v>
      </c>
      <c r="AB97" s="74">
        <v>405.170000000001</v>
      </c>
      <c r="AC97" s="166">
        <v>0.11104898631518677</v>
      </c>
    </row>
    <row r="98" spans="2:29" ht="13.5" customHeight="1">
      <c r="B98" s="165">
        <v>5630</v>
      </c>
      <c r="C98" s="73" t="s">
        <v>142</v>
      </c>
      <c r="E98" s="128">
        <v>1000</v>
      </c>
      <c r="F98" s="74"/>
      <c r="G98" s="254">
        <v>1000</v>
      </c>
      <c r="H98" s="74"/>
      <c r="I98" s="93">
        <v>0</v>
      </c>
      <c r="J98" s="93">
        <v>0</v>
      </c>
      <c r="K98" s="93">
        <v>0</v>
      </c>
      <c r="L98" s="93">
        <v>570</v>
      </c>
      <c r="M98" s="93">
        <v>0</v>
      </c>
      <c r="N98" s="93">
        <v>0</v>
      </c>
      <c r="O98" s="93">
        <v>0</v>
      </c>
      <c r="P98" s="93">
        <v>0</v>
      </c>
      <c r="Q98" s="93">
        <v>0</v>
      </c>
      <c r="R98" s="93">
        <v>0</v>
      </c>
      <c r="S98" s="93">
        <v>0</v>
      </c>
      <c r="T98" s="93">
        <v>0</v>
      </c>
      <c r="U98" s="93"/>
      <c r="V98" s="74"/>
      <c r="W98" s="74">
        <v>570</v>
      </c>
      <c r="X98" s="259">
        <v>430</v>
      </c>
      <c r="Y98" s="257">
        <v>0.43</v>
      </c>
      <c r="Z98" s="257"/>
      <c r="AA98" s="269">
        <v>570</v>
      </c>
      <c r="AB98" s="74">
        <v>0</v>
      </c>
      <c r="AC98" s="166">
        <v>0</v>
      </c>
    </row>
    <row r="99" spans="2:29" ht="13.5" customHeight="1">
      <c r="B99" s="165">
        <v>5812</v>
      </c>
      <c r="C99" s="73" t="s">
        <v>143</v>
      </c>
      <c r="E99" s="128">
        <v>4950</v>
      </c>
      <c r="F99" s="74"/>
      <c r="G99" s="254">
        <v>4950</v>
      </c>
      <c r="H99" s="74"/>
      <c r="I99" s="93">
        <v>0</v>
      </c>
      <c r="J99" s="93">
        <v>0</v>
      </c>
      <c r="K99" s="93">
        <v>0</v>
      </c>
      <c r="L99" s="93">
        <v>0</v>
      </c>
      <c r="M99" s="93">
        <v>474</v>
      </c>
      <c r="N99" s="93">
        <v>385</v>
      </c>
      <c r="O99" s="93">
        <v>340</v>
      </c>
      <c r="P99" s="93">
        <v>340</v>
      </c>
      <c r="Q99" s="93">
        <v>0</v>
      </c>
      <c r="R99" s="93">
        <v>0</v>
      </c>
      <c r="S99" s="93">
        <v>680</v>
      </c>
      <c r="T99" s="93">
        <v>340</v>
      </c>
      <c r="U99" s="93"/>
      <c r="V99" s="74"/>
      <c r="W99" s="74">
        <v>2559</v>
      </c>
      <c r="X99" s="259">
        <v>2391</v>
      </c>
      <c r="Y99" s="257">
        <v>0.48303030303030303</v>
      </c>
      <c r="Z99" s="257"/>
      <c r="AA99" s="269">
        <v>2899</v>
      </c>
      <c r="AB99" s="74">
        <v>340</v>
      </c>
      <c r="AC99" s="166">
        <v>0.11728182131769575</v>
      </c>
    </row>
    <row r="100" spans="2:29" ht="13.5" customHeight="1">
      <c r="B100" s="165">
        <v>5820</v>
      </c>
      <c r="C100" s="73" t="s">
        <v>144</v>
      </c>
      <c r="E100" s="128">
        <v>20000</v>
      </c>
      <c r="F100" s="74"/>
      <c r="G100" s="254">
        <v>20000</v>
      </c>
      <c r="H100" s="74"/>
      <c r="I100" s="93">
        <v>0</v>
      </c>
      <c r="J100" s="93">
        <v>667.5</v>
      </c>
      <c r="K100" s="93">
        <v>2882.3</v>
      </c>
      <c r="L100" s="93">
        <v>0</v>
      </c>
      <c r="M100" s="93">
        <v>17878.42</v>
      </c>
      <c r="N100" s="93">
        <v>3521.42</v>
      </c>
      <c r="O100" s="95">
        <v>2014.48</v>
      </c>
      <c r="P100" s="93">
        <v>701</v>
      </c>
      <c r="Q100" s="93">
        <v>676.5</v>
      </c>
      <c r="R100" s="93">
        <v>228.47</v>
      </c>
      <c r="S100" s="95">
        <v>123.02</v>
      </c>
      <c r="T100" s="93">
        <v>634.12</v>
      </c>
      <c r="U100" s="93">
        <v>3439</v>
      </c>
      <c r="V100" s="74"/>
      <c r="W100" s="74">
        <v>32766.23</v>
      </c>
      <c r="X100" s="260">
        <v>-12766.23</v>
      </c>
      <c r="Y100" s="261">
        <v>-0.6383115</v>
      </c>
      <c r="Z100" s="257"/>
      <c r="AA100" s="269">
        <v>29193.11</v>
      </c>
      <c r="AB100" s="74">
        <v>-3573.12</v>
      </c>
      <c r="AC100" s="166">
        <v>-0.12239600371457508</v>
      </c>
    </row>
    <row r="101" spans="2:29" ht="13.5" customHeight="1">
      <c r="B101" s="165">
        <v>5830</v>
      </c>
      <c r="C101" s="73" t="s">
        <v>145</v>
      </c>
      <c r="E101" s="128">
        <v>7900</v>
      </c>
      <c r="F101" s="74"/>
      <c r="G101" s="254">
        <v>7900</v>
      </c>
      <c r="H101" s="74"/>
      <c r="I101" s="93">
        <v>0</v>
      </c>
      <c r="J101" s="93">
        <v>109.75</v>
      </c>
      <c r="K101" s="93">
        <v>627.41</v>
      </c>
      <c r="L101" s="93">
        <v>0</v>
      </c>
      <c r="M101" s="93">
        <v>700.48</v>
      </c>
      <c r="N101" s="93">
        <v>-100</v>
      </c>
      <c r="O101" s="93">
        <v>0</v>
      </c>
      <c r="P101" s="93">
        <v>834.75</v>
      </c>
      <c r="Q101" s="93">
        <v>174.3</v>
      </c>
      <c r="R101" s="93">
        <v>408.76</v>
      </c>
      <c r="S101" s="93">
        <v>25</v>
      </c>
      <c r="T101" s="93">
        <v>0</v>
      </c>
      <c r="U101" s="93"/>
      <c r="V101" s="74"/>
      <c r="W101" s="74">
        <v>2780.45</v>
      </c>
      <c r="X101" s="259">
        <v>5119.55</v>
      </c>
      <c r="Y101" s="257">
        <v>0.6480443037974684</v>
      </c>
      <c r="Z101" s="257"/>
      <c r="AA101" s="269">
        <v>2805.45</v>
      </c>
      <c r="AB101" s="74">
        <v>25</v>
      </c>
      <c r="AC101" s="166">
        <v>0.008911226362972072</v>
      </c>
    </row>
    <row r="102" spans="2:29" ht="13.5" customHeight="1">
      <c r="B102" s="165">
        <v>5850</v>
      </c>
      <c r="C102" s="73" t="s">
        <v>337</v>
      </c>
      <c r="E102" s="128">
        <v>13850</v>
      </c>
      <c r="F102" s="74"/>
      <c r="G102" s="254">
        <v>13850</v>
      </c>
      <c r="H102" s="74"/>
      <c r="I102" s="93">
        <v>475</v>
      </c>
      <c r="J102" s="93">
        <v>2459.26</v>
      </c>
      <c r="K102" s="93">
        <v>5175</v>
      </c>
      <c r="L102" s="93">
        <v>0</v>
      </c>
      <c r="M102" s="93">
        <v>2400</v>
      </c>
      <c r="N102" s="93">
        <v>0</v>
      </c>
      <c r="O102" s="93">
        <v>3260</v>
      </c>
      <c r="P102" s="93">
        <v>1017.5</v>
      </c>
      <c r="Q102" s="93">
        <v>2973</v>
      </c>
      <c r="R102" s="93">
        <v>1180</v>
      </c>
      <c r="S102" s="93">
        <v>3860</v>
      </c>
      <c r="T102" s="93">
        <v>-952.5</v>
      </c>
      <c r="U102" s="93">
        <v>1695</v>
      </c>
      <c r="V102" s="74"/>
      <c r="W102" s="74">
        <v>23542.26</v>
      </c>
      <c r="X102" s="260">
        <v>-9692.26</v>
      </c>
      <c r="Y102" s="261">
        <v>-0.6998021660649821</v>
      </c>
      <c r="Z102" s="257"/>
      <c r="AA102" s="269">
        <v>26659.76</v>
      </c>
      <c r="AB102" s="74">
        <v>3117.5</v>
      </c>
      <c r="AC102" s="166">
        <v>0.11693653656296968</v>
      </c>
    </row>
    <row r="103" spans="2:29" ht="13.5" customHeight="1">
      <c r="B103" s="165">
        <v>5851</v>
      </c>
      <c r="C103" s="73" t="s">
        <v>338</v>
      </c>
      <c r="E103" s="128">
        <v>60000</v>
      </c>
      <c r="F103" s="74"/>
      <c r="G103" s="254">
        <v>60000</v>
      </c>
      <c r="H103" s="74"/>
      <c r="I103" s="93"/>
      <c r="J103" s="93">
        <v>0</v>
      </c>
      <c r="K103" s="93">
        <v>0</v>
      </c>
      <c r="L103" s="93">
        <v>0</v>
      </c>
      <c r="M103" s="93">
        <v>340</v>
      </c>
      <c r="N103" s="93">
        <v>8938.75</v>
      </c>
      <c r="O103" s="93">
        <v>6091.89</v>
      </c>
      <c r="P103" s="93">
        <v>7126.38</v>
      </c>
      <c r="Q103" s="93">
        <v>16988.77</v>
      </c>
      <c r="R103" s="93">
        <v>369.96</v>
      </c>
      <c r="S103" s="93">
        <v>7230.51</v>
      </c>
      <c r="T103" s="93">
        <v>9023.63</v>
      </c>
      <c r="U103" s="93">
        <v>6057.01</v>
      </c>
      <c r="V103" s="74"/>
      <c r="W103" s="74">
        <v>62166.9</v>
      </c>
      <c r="X103" s="259">
        <v>-2166.9</v>
      </c>
      <c r="Y103" s="257" t="s">
        <v>333</v>
      </c>
      <c r="Z103" s="257"/>
      <c r="AA103" s="269">
        <v>55586.26</v>
      </c>
      <c r="AB103" s="74">
        <v>-6580.64</v>
      </c>
      <c r="AC103" s="166">
        <v>-0.11838609037557121</v>
      </c>
    </row>
    <row r="104" spans="2:29" ht="13.5" customHeight="1">
      <c r="B104" s="165">
        <v>5853</v>
      </c>
      <c r="C104" s="73" t="s">
        <v>146</v>
      </c>
      <c r="E104" s="128">
        <v>43000</v>
      </c>
      <c r="F104" s="74"/>
      <c r="G104" s="254">
        <v>43000</v>
      </c>
      <c r="H104" s="74"/>
      <c r="I104" s="93">
        <v>0</v>
      </c>
      <c r="J104" s="93">
        <v>0</v>
      </c>
      <c r="K104" s="93">
        <v>11999.99</v>
      </c>
      <c r="L104" s="93">
        <v>3333.33</v>
      </c>
      <c r="M104" s="93">
        <v>3333.33</v>
      </c>
      <c r="N104" s="93">
        <v>3333.33</v>
      </c>
      <c r="O104" s="93">
        <v>3333.33</v>
      </c>
      <c r="P104" s="93">
        <v>3333.33</v>
      </c>
      <c r="Q104" s="93">
        <v>3333.33</v>
      </c>
      <c r="R104" s="93">
        <v>3333.33</v>
      </c>
      <c r="S104" s="93">
        <v>3333.33</v>
      </c>
      <c r="T104" s="93">
        <v>3333.37</v>
      </c>
      <c r="U104" s="93"/>
      <c r="V104" s="74"/>
      <c r="W104" s="74">
        <v>42000</v>
      </c>
      <c r="X104" s="259">
        <v>999.9999999999854</v>
      </c>
      <c r="Y104" s="257" t="s">
        <v>333</v>
      </c>
      <c r="Z104" s="257"/>
      <c r="AA104" s="269">
        <v>42001.96</v>
      </c>
      <c r="AB104" s="74">
        <v>1.959999999984575</v>
      </c>
      <c r="AC104" s="166">
        <v>4.666448899014653E-05</v>
      </c>
    </row>
    <row r="105" spans="2:29" ht="13.5" customHeight="1">
      <c r="B105" s="165">
        <v>5890</v>
      </c>
      <c r="C105" s="73" t="s">
        <v>147</v>
      </c>
      <c r="E105" s="128">
        <v>5000</v>
      </c>
      <c r="F105" s="74"/>
      <c r="G105" s="254">
        <v>5000</v>
      </c>
      <c r="H105" s="74"/>
      <c r="I105" s="93">
        <v>0</v>
      </c>
      <c r="J105" s="93">
        <v>0</v>
      </c>
      <c r="K105" s="93">
        <v>42.8</v>
      </c>
      <c r="L105" s="93">
        <v>-21.74</v>
      </c>
      <c r="M105" s="93">
        <v>0</v>
      </c>
      <c r="N105" s="93">
        <v>238</v>
      </c>
      <c r="O105" s="93">
        <v>25</v>
      </c>
      <c r="P105" s="93">
        <v>0</v>
      </c>
      <c r="Q105" s="93">
        <v>0</v>
      </c>
      <c r="R105" s="93">
        <v>9.17</v>
      </c>
      <c r="S105" s="93">
        <v>1644.56</v>
      </c>
      <c r="T105" s="93">
        <v>1632.48</v>
      </c>
      <c r="U105" s="93">
        <v>14.24</v>
      </c>
      <c r="V105" s="74"/>
      <c r="W105" s="74">
        <v>3584.51</v>
      </c>
      <c r="X105" s="259">
        <v>1415.49</v>
      </c>
      <c r="Y105" s="257">
        <v>0.28309800000000007</v>
      </c>
      <c r="Z105" s="257"/>
      <c r="AA105" s="269">
        <v>3682.35</v>
      </c>
      <c r="AB105" s="74">
        <v>97.84000000000015</v>
      </c>
      <c r="AC105" s="166">
        <v>0.02656998927315441</v>
      </c>
    </row>
    <row r="106" spans="2:29" ht="13.5" customHeight="1">
      <c r="B106" s="165">
        <v>5896</v>
      </c>
      <c r="C106" s="73" t="s">
        <v>339</v>
      </c>
      <c r="E106" s="128">
        <v>28977.743520000004</v>
      </c>
      <c r="F106" s="74"/>
      <c r="G106" s="254">
        <v>28977.743520000004</v>
      </c>
      <c r="H106" s="74"/>
      <c r="I106" s="93"/>
      <c r="J106" s="93"/>
      <c r="K106" s="93"/>
      <c r="L106" s="93">
        <v>9328.8</v>
      </c>
      <c r="M106" s="93">
        <v>2870.4</v>
      </c>
      <c r="N106" s="93">
        <v>2317.7</v>
      </c>
      <c r="O106" s="93">
        <v>2317.7</v>
      </c>
      <c r="P106" s="93">
        <v>2317.69</v>
      </c>
      <c r="Q106" s="93">
        <v>3513.3</v>
      </c>
      <c r="R106" s="93">
        <v>3513.3</v>
      </c>
      <c r="S106" s="93">
        <v>0</v>
      </c>
      <c r="T106" s="93">
        <v>3875.25</v>
      </c>
      <c r="U106" s="95"/>
      <c r="V106" s="74"/>
      <c r="W106" s="74">
        <v>30054.14</v>
      </c>
      <c r="X106" s="259">
        <v>-1076.3964799999922</v>
      </c>
      <c r="Y106" s="257"/>
      <c r="Z106" s="257"/>
      <c r="AA106" s="269">
        <v>28977.73752</v>
      </c>
      <c r="AB106" s="74"/>
      <c r="AC106" s="166"/>
    </row>
    <row r="107" spans="2:29" ht="13.5" customHeight="1">
      <c r="B107" s="165">
        <v>5897</v>
      </c>
      <c r="C107" s="73" t="s">
        <v>148</v>
      </c>
      <c r="E107" s="128">
        <v>10000</v>
      </c>
      <c r="F107" s="74"/>
      <c r="G107" s="254">
        <v>10000</v>
      </c>
      <c r="H107" s="74"/>
      <c r="I107" s="93">
        <v>0</v>
      </c>
      <c r="J107" s="93">
        <v>1050.49</v>
      </c>
      <c r="K107" s="93">
        <v>1031.45</v>
      </c>
      <c r="L107" s="93">
        <v>228.75</v>
      </c>
      <c r="M107" s="93">
        <v>-228.75</v>
      </c>
      <c r="N107" s="93">
        <v>5236.57</v>
      </c>
      <c r="O107" s="93">
        <v>0</v>
      </c>
      <c r="P107" s="93">
        <v>1406.69</v>
      </c>
      <c r="Q107" s="93">
        <v>228.75</v>
      </c>
      <c r="R107" s="93">
        <v>1659.33</v>
      </c>
      <c r="S107" s="93">
        <v>1973.54</v>
      </c>
      <c r="T107" s="93">
        <v>2428.18</v>
      </c>
      <c r="U107" s="93">
        <v>214.02</v>
      </c>
      <c r="V107" s="74"/>
      <c r="W107" s="74">
        <v>15229.02</v>
      </c>
      <c r="X107" s="259">
        <v>-5229.02</v>
      </c>
      <c r="Y107" s="257">
        <v>-0.5229020000000001</v>
      </c>
      <c r="Z107" s="257"/>
      <c r="AA107" s="269">
        <v>13936.82</v>
      </c>
      <c r="AB107" s="74">
        <v>-1292.2</v>
      </c>
      <c r="AC107" s="166">
        <v>-0.0927184250065654</v>
      </c>
    </row>
    <row r="108" spans="2:29" ht="13.5" customHeight="1">
      <c r="B108" s="165">
        <v>5900</v>
      </c>
      <c r="C108" s="73" t="s">
        <v>149</v>
      </c>
      <c r="E108" s="128">
        <v>6000</v>
      </c>
      <c r="F108" s="80"/>
      <c r="G108" s="254">
        <v>6000</v>
      </c>
      <c r="H108" s="80"/>
      <c r="I108" s="93">
        <v>0</v>
      </c>
      <c r="J108" s="93">
        <v>30.14</v>
      </c>
      <c r="K108" s="93">
        <v>1498.07</v>
      </c>
      <c r="L108" s="93">
        <v>873.5</v>
      </c>
      <c r="M108" s="93">
        <v>398.52</v>
      </c>
      <c r="N108" s="93">
        <v>532.96</v>
      </c>
      <c r="O108" s="93">
        <v>610.76</v>
      </c>
      <c r="P108" s="93">
        <v>971.23</v>
      </c>
      <c r="Q108" s="93">
        <v>461.48</v>
      </c>
      <c r="R108" s="93">
        <v>1037.2</v>
      </c>
      <c r="S108" s="93">
        <v>782.86</v>
      </c>
      <c r="T108" s="93">
        <v>2088.41</v>
      </c>
      <c r="U108" s="93">
        <v>9</v>
      </c>
      <c r="V108" s="80"/>
      <c r="W108" s="74">
        <v>9294.13</v>
      </c>
      <c r="X108" s="259">
        <v>-3294.13</v>
      </c>
      <c r="Y108" s="257">
        <v>-0.5490216666666665</v>
      </c>
      <c r="Z108" s="257"/>
      <c r="AA108" s="269">
        <v>8196.72</v>
      </c>
      <c r="AB108" s="74">
        <v>-1097.41</v>
      </c>
      <c r="AC108" s="166">
        <v>-0.1338840414214466</v>
      </c>
    </row>
    <row r="109" spans="2:29" ht="13.5" customHeight="1">
      <c r="B109" s="165">
        <v>5910</v>
      </c>
      <c r="C109" s="73" t="s">
        <v>211</v>
      </c>
      <c r="E109" s="128">
        <v>0</v>
      </c>
      <c r="F109" s="74"/>
      <c r="G109" s="254">
        <v>0</v>
      </c>
      <c r="H109" s="74"/>
      <c r="I109" s="93">
        <v>0</v>
      </c>
      <c r="J109" s="93">
        <v>0</v>
      </c>
      <c r="K109" s="93">
        <v>0</v>
      </c>
      <c r="L109" s="93">
        <v>0</v>
      </c>
      <c r="M109" s="93">
        <v>0</v>
      </c>
      <c r="N109" s="93">
        <v>0</v>
      </c>
      <c r="O109" s="93">
        <v>0</v>
      </c>
      <c r="P109" s="93">
        <v>0</v>
      </c>
      <c r="Q109" s="93">
        <v>0</v>
      </c>
      <c r="R109" s="93">
        <v>0</v>
      </c>
      <c r="S109" s="93">
        <v>0</v>
      </c>
      <c r="T109" s="93">
        <v>0</v>
      </c>
      <c r="U109" s="93"/>
      <c r="V109" s="74"/>
      <c r="W109" s="74">
        <v>0</v>
      </c>
      <c r="X109" s="259" t="s">
        <v>334</v>
      </c>
      <c r="Y109" s="257" t="e">
        <v>#DIV/0!</v>
      </c>
      <c r="Z109" s="257"/>
      <c r="AA109" s="269">
        <v>0</v>
      </c>
      <c r="AB109" s="74">
        <v>0</v>
      </c>
      <c r="AC109" s="166" t="e">
        <v>#DIV/0!</v>
      </c>
    </row>
    <row r="110" spans="2:29" ht="13.5" customHeight="1">
      <c r="B110" s="165">
        <v>5920</v>
      </c>
      <c r="C110" s="73" t="s">
        <v>150</v>
      </c>
      <c r="E110" s="128">
        <v>0</v>
      </c>
      <c r="F110" s="80"/>
      <c r="G110" s="254">
        <v>0</v>
      </c>
      <c r="H110" s="80"/>
      <c r="I110" s="93">
        <v>0</v>
      </c>
      <c r="J110" s="93">
        <v>0</v>
      </c>
      <c r="K110" s="93">
        <v>0</v>
      </c>
      <c r="L110" s="93">
        <v>0</v>
      </c>
      <c r="M110" s="93">
        <v>0</v>
      </c>
      <c r="N110" s="93">
        <v>0</v>
      </c>
      <c r="O110" s="93">
        <v>0</v>
      </c>
      <c r="P110" s="93">
        <v>0</v>
      </c>
      <c r="Q110" s="93">
        <v>0</v>
      </c>
      <c r="R110" s="93">
        <v>0</v>
      </c>
      <c r="S110" s="93">
        <v>0</v>
      </c>
      <c r="T110" s="93">
        <v>0</v>
      </c>
      <c r="U110" s="93"/>
      <c r="V110" s="80"/>
      <c r="W110" s="74">
        <v>0</v>
      </c>
      <c r="X110" s="259" t="s">
        <v>334</v>
      </c>
      <c r="Y110" s="257" t="e">
        <v>#DIV/0!</v>
      </c>
      <c r="Z110" s="257"/>
      <c r="AA110" s="269">
        <v>0</v>
      </c>
      <c r="AB110" s="74">
        <v>0</v>
      </c>
      <c r="AC110" s="166" t="e">
        <v>#DIV/0!</v>
      </c>
    </row>
    <row r="111" spans="2:29" ht="13.5" customHeight="1">
      <c r="B111" s="165">
        <v>5930</v>
      </c>
      <c r="C111" s="73" t="s">
        <v>151</v>
      </c>
      <c r="E111" s="132">
        <v>0</v>
      </c>
      <c r="F111" s="77"/>
      <c r="G111" s="263">
        <v>0</v>
      </c>
      <c r="H111" s="77"/>
      <c r="I111" s="264">
        <v>0</v>
      </c>
      <c r="J111" s="264">
        <v>0</v>
      </c>
      <c r="K111" s="264">
        <v>0</v>
      </c>
      <c r="L111" s="264">
        <v>0</v>
      </c>
      <c r="M111" s="264">
        <v>0</v>
      </c>
      <c r="N111" s="264">
        <v>0</v>
      </c>
      <c r="O111" s="264">
        <v>0</v>
      </c>
      <c r="P111" s="264">
        <v>0</v>
      </c>
      <c r="Q111" s="264">
        <v>0</v>
      </c>
      <c r="R111" s="264">
        <v>0</v>
      </c>
      <c r="S111" s="264">
        <v>0</v>
      </c>
      <c r="T111" s="264">
        <v>0</v>
      </c>
      <c r="U111" s="264"/>
      <c r="W111" s="79">
        <v>0</v>
      </c>
      <c r="X111" s="259" t="s">
        <v>334</v>
      </c>
      <c r="Y111" s="257" t="e">
        <v>#DIV/0!</v>
      </c>
      <c r="Z111" s="257"/>
      <c r="AA111" s="266">
        <v>0</v>
      </c>
      <c r="AB111" s="74">
        <v>0</v>
      </c>
      <c r="AC111" s="166" t="e">
        <v>#DIV/0!</v>
      </c>
    </row>
    <row r="112" spans="2:29" ht="13.5" customHeight="1">
      <c r="B112" s="73" t="s">
        <v>152</v>
      </c>
      <c r="E112" s="133">
        <v>276530.74352</v>
      </c>
      <c r="F112" s="84"/>
      <c r="G112" s="267">
        <v>276530.74352</v>
      </c>
      <c r="H112" s="84"/>
      <c r="I112" s="98">
        <v>4641</v>
      </c>
      <c r="J112" s="98">
        <v>7694.58</v>
      </c>
      <c r="K112" s="98">
        <v>42705.12</v>
      </c>
      <c r="L112" s="98">
        <v>21487.21</v>
      </c>
      <c r="M112" s="98">
        <v>33903.36</v>
      </c>
      <c r="N112" s="98">
        <v>29185.04</v>
      </c>
      <c r="O112" s="98">
        <v>22889.91</v>
      </c>
      <c r="P112" s="98">
        <v>26267.76</v>
      </c>
      <c r="Q112" s="98">
        <v>36075.25</v>
      </c>
      <c r="R112" s="98">
        <v>17670.08</v>
      </c>
      <c r="S112" s="98">
        <v>24517.38</v>
      </c>
      <c r="T112" s="98">
        <v>23239.62</v>
      </c>
      <c r="U112" s="98">
        <v>11971.27</v>
      </c>
      <c r="V112" s="84"/>
      <c r="W112" s="80">
        <v>302247.58</v>
      </c>
      <c r="X112" s="259">
        <v>-25716.836479999998</v>
      </c>
      <c r="Y112" s="257" t="s">
        <v>333</v>
      </c>
      <c r="Z112" s="257"/>
      <c r="AA112" s="268">
        <v>291430.42752</v>
      </c>
      <c r="AB112" s="74">
        <v>-10817.15247999999</v>
      </c>
      <c r="AC112" s="166">
        <v>-0.03711744367961592</v>
      </c>
    </row>
    <row r="113" spans="2:29" ht="13.5" customHeight="1">
      <c r="B113" s="73" t="s">
        <v>153</v>
      </c>
      <c r="E113" s="128"/>
      <c r="F113" s="77"/>
      <c r="G113" s="254">
        <v>0</v>
      </c>
      <c r="H113" s="77"/>
      <c r="I113" s="95"/>
      <c r="J113" s="95"/>
      <c r="K113" s="95"/>
      <c r="L113" s="95"/>
      <c r="M113" s="95"/>
      <c r="N113" s="95"/>
      <c r="O113" s="95"/>
      <c r="P113" s="95"/>
      <c r="Q113" s="95"/>
      <c r="R113" s="95"/>
      <c r="S113" s="95"/>
      <c r="T113" s="95"/>
      <c r="U113" s="95"/>
      <c r="W113" s="74"/>
      <c r="X113" s="259"/>
      <c r="Y113" s="257" t="e">
        <v>#DIV/0!</v>
      </c>
      <c r="Z113" s="257"/>
      <c r="AA113" s="269"/>
      <c r="AB113" s="77"/>
      <c r="AC113" s="237"/>
    </row>
    <row r="114" spans="2:29" ht="13.5" customHeight="1">
      <c r="B114" s="165">
        <v>6900</v>
      </c>
      <c r="C114" s="73" t="s">
        <v>154</v>
      </c>
      <c r="E114" s="132">
        <v>7157</v>
      </c>
      <c r="F114" s="77"/>
      <c r="G114" s="263">
        <v>7157</v>
      </c>
      <c r="H114" s="77"/>
      <c r="I114" s="265">
        <v>0</v>
      </c>
      <c r="J114" s="265">
        <v>211.57</v>
      </c>
      <c r="K114" s="265">
        <v>694.59</v>
      </c>
      <c r="L114" s="265">
        <v>694.59</v>
      </c>
      <c r="M114" s="265">
        <v>694.59</v>
      </c>
      <c r="N114" s="265">
        <v>694.59</v>
      </c>
      <c r="O114" s="265">
        <v>694.59</v>
      </c>
      <c r="P114" s="265">
        <v>694.59</v>
      </c>
      <c r="Q114" s="265">
        <v>694.59</v>
      </c>
      <c r="R114" s="265">
        <v>694.59</v>
      </c>
      <c r="S114" s="265">
        <v>694.59</v>
      </c>
      <c r="T114" s="265">
        <v>694.59</v>
      </c>
      <c r="U114" s="265"/>
      <c r="W114" s="79">
        <v>7157.47</v>
      </c>
      <c r="X114" s="259">
        <v>-0.47000000000116415</v>
      </c>
      <c r="Y114" s="274"/>
      <c r="Z114" s="274"/>
      <c r="AA114" s="266">
        <v>7157.47</v>
      </c>
      <c r="AB114" s="74">
        <v>0</v>
      </c>
      <c r="AC114" s="166">
        <v>0</v>
      </c>
    </row>
    <row r="115" spans="2:29" ht="13.5" customHeight="1">
      <c r="B115" s="73" t="s">
        <v>155</v>
      </c>
      <c r="E115" s="133">
        <v>7157</v>
      </c>
      <c r="F115" s="77"/>
      <c r="G115" s="267">
        <v>7157</v>
      </c>
      <c r="H115" s="77"/>
      <c r="I115" s="98">
        <v>0</v>
      </c>
      <c r="J115" s="98">
        <v>211.57</v>
      </c>
      <c r="K115" s="98">
        <v>694.59</v>
      </c>
      <c r="L115" s="98">
        <v>694.59</v>
      </c>
      <c r="M115" s="98">
        <v>694.59</v>
      </c>
      <c r="N115" s="98">
        <v>694.59</v>
      </c>
      <c r="O115" s="98">
        <v>694.59</v>
      </c>
      <c r="P115" s="98">
        <v>694.59</v>
      </c>
      <c r="Q115" s="98">
        <v>694.59</v>
      </c>
      <c r="R115" s="98">
        <v>694.59</v>
      </c>
      <c r="S115" s="98">
        <v>694.59</v>
      </c>
      <c r="T115" s="98">
        <v>694.59</v>
      </c>
      <c r="U115" s="98">
        <v>0</v>
      </c>
      <c r="W115" s="80">
        <v>7157.47</v>
      </c>
      <c r="X115" s="74">
        <v>-0.47000000000116415</v>
      </c>
      <c r="Y115" s="275"/>
      <c r="Z115" s="275"/>
      <c r="AA115" s="268">
        <v>7157.47</v>
      </c>
      <c r="AB115" s="74">
        <v>0</v>
      </c>
      <c r="AC115" s="166">
        <v>0</v>
      </c>
    </row>
    <row r="116" spans="2:29" ht="13.5" customHeight="1">
      <c r="B116" s="73" t="s">
        <v>156</v>
      </c>
      <c r="E116" s="128"/>
      <c r="F116" s="77"/>
      <c r="G116" s="254">
        <v>0</v>
      </c>
      <c r="H116" s="77"/>
      <c r="I116" s="95"/>
      <c r="J116" s="95"/>
      <c r="K116" s="95"/>
      <c r="L116" s="95"/>
      <c r="M116" s="95"/>
      <c r="N116" s="95"/>
      <c r="O116" s="95"/>
      <c r="P116" s="95"/>
      <c r="Q116" s="95"/>
      <c r="R116" s="95"/>
      <c r="S116" s="95"/>
      <c r="T116" s="95"/>
      <c r="U116" s="95"/>
      <c r="W116" s="74"/>
      <c r="X116" s="259"/>
      <c r="Y116" s="257" t="e">
        <v>#DIV/0!</v>
      </c>
      <c r="Z116" s="257"/>
      <c r="AA116" s="269"/>
      <c r="AB116" s="77"/>
      <c r="AC116" s="237"/>
    </row>
    <row r="117" spans="2:29" ht="13.5" customHeight="1">
      <c r="B117" s="165">
        <v>7299</v>
      </c>
      <c r="C117" s="73" t="s">
        <v>157</v>
      </c>
      <c r="E117" s="128">
        <v>4971.995600536083</v>
      </c>
      <c r="F117" s="77"/>
      <c r="G117" s="254">
        <v>5326.6</v>
      </c>
      <c r="H117" s="77"/>
      <c r="I117" s="95">
        <v>0</v>
      </c>
      <c r="J117" s="95">
        <v>0</v>
      </c>
      <c r="K117" s="95">
        <v>0</v>
      </c>
      <c r="L117" s="95">
        <v>2428.7</v>
      </c>
      <c r="M117" s="95">
        <v>123.53</v>
      </c>
      <c r="N117" s="95">
        <v>99.74</v>
      </c>
      <c r="O117" s="95">
        <v>99.75</v>
      </c>
      <c r="P117" s="95">
        <v>99.75</v>
      </c>
      <c r="Q117" s="95">
        <v>825.04</v>
      </c>
      <c r="R117" s="95">
        <v>825.04</v>
      </c>
      <c r="S117" s="95">
        <v>0</v>
      </c>
      <c r="T117" s="95">
        <v>825.04</v>
      </c>
      <c r="U117" s="95">
        <v>86.76</v>
      </c>
      <c r="W117" s="74">
        <v>5413.35</v>
      </c>
      <c r="X117" s="259">
        <v>-441.3543994639167</v>
      </c>
      <c r="Y117" s="275"/>
      <c r="Z117" s="275"/>
      <c r="AA117" s="269">
        <v>5927.6512999999995</v>
      </c>
      <c r="AB117" s="74">
        <v>514.3013000000001</v>
      </c>
      <c r="AC117" s="166">
        <v>0.0867630827069737</v>
      </c>
    </row>
    <row r="118" spans="2:29" ht="13.5" customHeight="1">
      <c r="B118" s="165">
        <v>0</v>
      </c>
      <c r="C118" s="76"/>
      <c r="D118" s="136" t="s">
        <v>180</v>
      </c>
      <c r="E118" s="137">
        <v>0</v>
      </c>
      <c r="F118" s="77"/>
      <c r="G118" s="276">
        <v>0</v>
      </c>
      <c r="H118" s="77"/>
      <c r="I118" s="95">
        <v>0</v>
      </c>
      <c r="J118" s="95">
        <v>0</v>
      </c>
      <c r="K118" s="95">
        <v>0</v>
      </c>
      <c r="L118" s="95">
        <v>0</v>
      </c>
      <c r="M118" s="95">
        <v>0</v>
      </c>
      <c r="N118" s="95">
        <v>0</v>
      </c>
      <c r="O118" s="95">
        <v>0</v>
      </c>
      <c r="P118" s="95">
        <v>0</v>
      </c>
      <c r="Q118" s="95">
        <v>0</v>
      </c>
      <c r="R118" s="95">
        <v>0</v>
      </c>
      <c r="S118" s="95">
        <v>0</v>
      </c>
      <c r="T118" s="95">
        <v>0</v>
      </c>
      <c r="U118" s="95"/>
      <c r="W118" s="77">
        <v>0</v>
      </c>
      <c r="X118" s="259" t="s">
        <v>334</v>
      </c>
      <c r="Y118" s="275"/>
      <c r="Z118" s="275"/>
      <c r="AA118" s="262">
        <v>0</v>
      </c>
      <c r="AB118" s="74">
        <v>0</v>
      </c>
      <c r="AC118" s="166" t="e">
        <v>#DIV/0!</v>
      </c>
    </row>
    <row r="119" spans="2:29" ht="13.5" customHeight="1">
      <c r="B119" s="165">
        <v>7438</v>
      </c>
      <c r="C119" s="73" t="s">
        <v>158</v>
      </c>
      <c r="E119" s="132">
        <v>0</v>
      </c>
      <c r="F119" s="77"/>
      <c r="G119" s="263">
        <v>0</v>
      </c>
      <c r="H119" s="77"/>
      <c r="I119" s="264">
        <v>0</v>
      </c>
      <c r="J119" s="264">
        <v>0</v>
      </c>
      <c r="K119" s="264">
        <v>0</v>
      </c>
      <c r="L119" s="264">
        <v>0</v>
      </c>
      <c r="M119" s="264">
        <v>0</v>
      </c>
      <c r="N119" s="264">
        <v>0</v>
      </c>
      <c r="O119" s="264">
        <v>0</v>
      </c>
      <c r="P119" s="264">
        <v>0</v>
      </c>
      <c r="Q119" s="264">
        <v>0</v>
      </c>
      <c r="R119" s="264">
        <v>0</v>
      </c>
      <c r="S119" s="264">
        <v>0</v>
      </c>
      <c r="T119" s="264">
        <v>0</v>
      </c>
      <c r="U119" s="264"/>
      <c r="W119" s="79">
        <v>0</v>
      </c>
      <c r="X119" s="259" t="s">
        <v>334</v>
      </c>
      <c r="Y119" s="257" t="e">
        <v>#DIV/0!</v>
      </c>
      <c r="Z119" s="257"/>
      <c r="AA119" s="266">
        <v>0</v>
      </c>
      <c r="AB119" s="74">
        <v>0</v>
      </c>
      <c r="AC119" s="166" t="e">
        <v>#DIV/0!</v>
      </c>
    </row>
    <row r="120" spans="2:29" ht="13.5" customHeight="1">
      <c r="B120" s="73" t="s">
        <v>159</v>
      </c>
      <c r="E120" s="133">
        <v>4971.995600536083</v>
      </c>
      <c r="F120" s="77"/>
      <c r="G120" s="267">
        <v>5326.6</v>
      </c>
      <c r="H120" s="77"/>
      <c r="I120" s="98">
        <v>0</v>
      </c>
      <c r="J120" s="98">
        <v>0</v>
      </c>
      <c r="K120" s="98">
        <v>0</v>
      </c>
      <c r="L120" s="98">
        <v>2428.7</v>
      </c>
      <c r="M120" s="98">
        <v>123.53</v>
      </c>
      <c r="N120" s="98">
        <v>99.74</v>
      </c>
      <c r="O120" s="98">
        <v>99.75</v>
      </c>
      <c r="P120" s="98">
        <v>99.75</v>
      </c>
      <c r="Q120" s="98">
        <v>825.04</v>
      </c>
      <c r="R120" s="98">
        <v>825.04</v>
      </c>
      <c r="S120" s="98">
        <v>0</v>
      </c>
      <c r="T120" s="98">
        <v>825.04</v>
      </c>
      <c r="U120" s="98">
        <v>86.76</v>
      </c>
      <c r="W120" s="74">
        <v>5413.35</v>
      </c>
      <c r="X120" s="259">
        <v>-441.3543994639167</v>
      </c>
      <c r="Y120" s="257" t="s">
        <v>333</v>
      </c>
      <c r="Z120" s="257"/>
      <c r="AA120" s="269">
        <v>5927.6512999999995</v>
      </c>
      <c r="AB120" s="74">
        <v>514.3013000000001</v>
      </c>
      <c r="AC120" s="166">
        <v>0.0867630827069737</v>
      </c>
    </row>
    <row r="121" spans="1:29" s="83" customFormat="1" ht="13.5" customHeight="1">
      <c r="A121" s="85" t="s">
        <v>58</v>
      </c>
      <c r="B121" s="85"/>
      <c r="C121" s="85"/>
      <c r="D121" s="85"/>
      <c r="E121" s="134">
        <v>1251290.050120536</v>
      </c>
      <c r="F121" s="86"/>
      <c r="G121" s="270">
        <v>1238842.6545199999</v>
      </c>
      <c r="H121" s="86"/>
      <c r="I121" s="99">
        <v>33976.66666666667</v>
      </c>
      <c r="J121" s="99">
        <v>58446.52</v>
      </c>
      <c r="K121" s="99">
        <v>147565.03</v>
      </c>
      <c r="L121" s="99">
        <v>116034.49</v>
      </c>
      <c r="M121" s="99">
        <v>117674.99</v>
      </c>
      <c r="N121" s="99">
        <v>109090.05</v>
      </c>
      <c r="O121" s="99">
        <v>94675.35</v>
      </c>
      <c r="P121" s="99">
        <v>108513.35</v>
      </c>
      <c r="Q121" s="99">
        <v>112543.61</v>
      </c>
      <c r="R121" s="99">
        <v>96511.92</v>
      </c>
      <c r="S121" s="99">
        <v>91546.72</v>
      </c>
      <c r="T121" s="99">
        <v>116361.35</v>
      </c>
      <c r="U121" s="99">
        <v>12413.98</v>
      </c>
      <c r="V121" s="87"/>
      <c r="W121" s="87">
        <v>1215354.0266666668</v>
      </c>
      <c r="X121" s="259">
        <v>35936.02345386916</v>
      </c>
      <c r="Y121" s="257" t="s">
        <v>333</v>
      </c>
      <c r="Z121" s="257"/>
      <c r="AA121" s="277">
        <v>1190997.313024087</v>
      </c>
      <c r="AB121" s="74">
        <v>-24356.713642579736</v>
      </c>
      <c r="AC121" s="166">
        <v>-0.020450687315771585</v>
      </c>
    </row>
    <row r="122" spans="5:27" ht="13.5" customHeight="1">
      <c r="E122" s="128"/>
      <c r="F122" s="77"/>
      <c r="G122" s="254">
        <v>0</v>
      </c>
      <c r="H122" s="77"/>
      <c r="I122" s="95"/>
      <c r="J122" s="95"/>
      <c r="K122" s="95"/>
      <c r="L122" s="95"/>
      <c r="M122" s="95"/>
      <c r="N122" s="95"/>
      <c r="O122" s="95"/>
      <c r="P122" s="95"/>
      <c r="Q122" s="95"/>
      <c r="R122" s="95"/>
      <c r="S122" s="95"/>
      <c r="T122" s="95"/>
      <c r="U122" s="95"/>
      <c r="X122" s="259"/>
      <c r="Y122" s="275"/>
      <c r="Z122" s="275"/>
      <c r="AA122" s="262"/>
    </row>
    <row r="123" spans="1:29" s="88" customFormat="1" ht="13.5" customHeight="1">
      <c r="A123" s="85" t="s">
        <v>59</v>
      </c>
      <c r="B123" s="85"/>
      <c r="C123" s="85"/>
      <c r="D123" s="85"/>
      <c r="E123" s="134">
        <v>134055.28850788507</v>
      </c>
      <c r="F123" s="87"/>
      <c r="G123" s="270">
        <v>277780.6741584211</v>
      </c>
      <c r="H123" s="87"/>
      <c r="I123" s="99">
        <v>-33976.66666666667</v>
      </c>
      <c r="J123" s="99">
        <v>-4935.52</v>
      </c>
      <c r="K123" s="99">
        <v>-93493.93</v>
      </c>
      <c r="L123" s="99">
        <v>157729.17</v>
      </c>
      <c r="M123" s="99">
        <v>-84317.26</v>
      </c>
      <c r="N123" s="99">
        <v>48000.56</v>
      </c>
      <c r="O123" s="99">
        <v>117434.56</v>
      </c>
      <c r="P123" s="99">
        <v>-72441.54</v>
      </c>
      <c r="Q123" s="99">
        <v>19578.61</v>
      </c>
      <c r="R123" s="99">
        <v>155263.09</v>
      </c>
      <c r="S123" s="99">
        <v>-16208.46</v>
      </c>
      <c r="T123" s="99">
        <v>-139448.51</v>
      </c>
      <c r="U123" s="99">
        <v>165828.18</v>
      </c>
      <c r="V123" s="87"/>
      <c r="W123" s="87">
        <v>219012.2833333332</v>
      </c>
      <c r="X123" s="259">
        <v>84956.99482544814</v>
      </c>
      <c r="Y123" s="279"/>
      <c r="Z123" s="279"/>
      <c r="AA123" s="277">
        <v>311058.46228387696</v>
      </c>
      <c r="AB123" s="74">
        <v>-92046.17895054375</v>
      </c>
      <c r="AC123" s="166">
        <v>-0.29591279489622413</v>
      </c>
    </row>
    <row r="124" spans="5:27" ht="13.5" customHeight="1">
      <c r="E124" s="137"/>
      <c r="G124" s="276"/>
      <c r="I124" s="95"/>
      <c r="J124" s="95"/>
      <c r="K124" s="95"/>
      <c r="L124" s="95"/>
      <c r="M124" s="95"/>
      <c r="N124" s="95"/>
      <c r="O124" s="95"/>
      <c r="P124" s="95"/>
      <c r="Q124" s="95"/>
      <c r="R124" s="95"/>
      <c r="S124" s="95"/>
      <c r="T124" s="95"/>
      <c r="U124" s="95"/>
      <c r="X124" s="74" t="s">
        <v>52</v>
      </c>
      <c r="Y124" s="275"/>
      <c r="Z124" s="275"/>
      <c r="AA124" s="262"/>
    </row>
    <row r="125" spans="4:29" ht="13.5" customHeight="1">
      <c r="D125" s="73" t="s">
        <v>60</v>
      </c>
      <c r="E125" s="137">
        <v>1030</v>
      </c>
      <c r="G125" s="276">
        <v>1030</v>
      </c>
      <c r="I125" s="95">
        <v>1030</v>
      </c>
      <c r="J125" s="95">
        <v>23103.33333333333</v>
      </c>
      <c r="K125" s="95">
        <v>15798.813333333324</v>
      </c>
      <c r="L125" s="95">
        <v>-30875.186666666676</v>
      </c>
      <c r="M125" s="95">
        <v>137505.98333333337</v>
      </c>
      <c r="N125" s="95">
        <v>50474.31333333338</v>
      </c>
      <c r="O125" s="95">
        <v>35164.043333333364</v>
      </c>
      <c r="P125" s="95">
        <v>128368.45333333335</v>
      </c>
      <c r="Q125" s="95">
        <v>35536.37333333335</v>
      </c>
      <c r="R125" s="95">
        <v>61114.28333333332</v>
      </c>
      <c r="S125" s="95">
        <v>222215.29233333335</v>
      </c>
      <c r="T125" s="95">
        <v>199433.79233333332</v>
      </c>
      <c r="U125" s="95">
        <v>165101.63233333334</v>
      </c>
      <c r="W125" s="77">
        <v>1030</v>
      </c>
      <c r="X125" s="80" t="s">
        <v>52</v>
      </c>
      <c r="Y125" s="279"/>
      <c r="Z125" s="279"/>
      <c r="AA125" s="262">
        <v>1030</v>
      </c>
      <c r="AB125" s="74"/>
      <c r="AC125" s="166"/>
    </row>
    <row r="126" spans="3:27" ht="13.5" customHeight="1">
      <c r="C126" s="73" t="s">
        <v>165</v>
      </c>
      <c r="E126" s="137"/>
      <c r="G126" s="276">
        <v>0</v>
      </c>
      <c r="I126" s="95"/>
      <c r="J126" s="95"/>
      <c r="K126" s="95"/>
      <c r="L126" s="95"/>
      <c r="M126" s="95"/>
      <c r="N126" s="95"/>
      <c r="O126" s="95"/>
      <c r="P126" s="95"/>
      <c r="Q126" s="95"/>
      <c r="R126" s="95"/>
      <c r="S126" s="95"/>
      <c r="T126" s="95"/>
      <c r="U126" s="95"/>
      <c r="X126" s="74" t="s">
        <v>52</v>
      </c>
      <c r="Y126" s="275"/>
      <c r="Z126" s="275"/>
      <c r="AA126" s="262"/>
    </row>
    <row r="127" spans="4:29" ht="13.5" customHeight="1">
      <c r="D127" s="89" t="s">
        <v>64</v>
      </c>
      <c r="E127" s="137">
        <v>134055.28850788507</v>
      </c>
      <c r="G127" s="276">
        <v>277780.6741584211</v>
      </c>
      <c r="I127" s="95">
        <v>-33976.66666666667</v>
      </c>
      <c r="J127" s="95">
        <v>-4935.52</v>
      </c>
      <c r="K127" s="95">
        <v>-93494</v>
      </c>
      <c r="L127" s="95">
        <v>157729.17</v>
      </c>
      <c r="M127" s="95">
        <v>-84317.26</v>
      </c>
      <c r="N127" s="95">
        <v>48000.56</v>
      </c>
      <c r="O127" s="95">
        <v>117434.56</v>
      </c>
      <c r="P127" s="95">
        <v>-72441.54</v>
      </c>
      <c r="Q127" s="95">
        <v>19578.61</v>
      </c>
      <c r="R127" s="95">
        <v>155263.09</v>
      </c>
      <c r="S127" s="95">
        <v>-16208.46</v>
      </c>
      <c r="T127" s="95">
        <v>-139448.51</v>
      </c>
      <c r="U127" s="95">
        <v>165828.18</v>
      </c>
      <c r="W127" s="77">
        <v>219012.21333333338</v>
      </c>
      <c r="X127" s="74">
        <v>-58768.460825087735</v>
      </c>
      <c r="Y127" s="275"/>
      <c r="Z127" s="275"/>
      <c r="AA127" s="262">
        <v>311058.3922838769</v>
      </c>
      <c r="AB127" s="74">
        <v>-92046.17895054352</v>
      </c>
      <c r="AC127" s="166">
        <v>-0.2959128614878865</v>
      </c>
    </row>
    <row r="128" spans="4:27" ht="13.5" customHeight="1">
      <c r="D128" s="89" t="s">
        <v>166</v>
      </c>
      <c r="E128" s="137">
        <v>0</v>
      </c>
      <c r="G128" s="276">
        <v>0</v>
      </c>
      <c r="I128" s="95"/>
      <c r="J128" s="95"/>
      <c r="K128" s="95"/>
      <c r="L128" s="95"/>
      <c r="M128" s="95"/>
      <c r="N128" s="95"/>
      <c r="O128" s="95"/>
      <c r="P128" s="95"/>
      <c r="Q128" s="95"/>
      <c r="R128" s="95"/>
      <c r="S128" s="95"/>
      <c r="T128" s="95"/>
      <c r="U128" s="95">
        <v>-178242.16</v>
      </c>
      <c r="W128" s="77">
        <v>-178242.16</v>
      </c>
      <c r="X128" s="74">
        <v>-178242.16</v>
      </c>
      <c r="Y128" s="275"/>
      <c r="Z128" s="275"/>
      <c r="AA128" s="262"/>
    </row>
    <row r="129" spans="4:27" ht="13.5" customHeight="1">
      <c r="D129" s="89" t="s">
        <v>181</v>
      </c>
      <c r="E129" s="137">
        <v>0</v>
      </c>
      <c r="G129" s="276">
        <v>0</v>
      </c>
      <c r="I129" s="95">
        <v>0</v>
      </c>
      <c r="J129" s="95">
        <v>0</v>
      </c>
      <c r="K129" s="95">
        <v>0</v>
      </c>
      <c r="L129" s="95">
        <v>0</v>
      </c>
      <c r="M129" s="95">
        <v>0</v>
      </c>
      <c r="N129" s="95"/>
      <c r="O129" s="95"/>
      <c r="P129" s="95"/>
      <c r="Q129" s="95"/>
      <c r="R129" s="95"/>
      <c r="S129" s="95"/>
      <c r="T129" s="95"/>
      <c r="U129" s="95"/>
      <c r="W129" s="77">
        <v>0</v>
      </c>
      <c r="X129" s="74" t="s">
        <v>52</v>
      </c>
      <c r="Y129" s="275"/>
      <c r="Z129" s="275"/>
      <c r="AA129" s="262">
        <v>0</v>
      </c>
    </row>
    <row r="130" spans="4:29" ht="13.5" customHeight="1">
      <c r="D130" s="89" t="s">
        <v>182</v>
      </c>
      <c r="E130" s="137">
        <v>-172261.0801564807</v>
      </c>
      <c r="G130" s="276">
        <v>-178242.16</v>
      </c>
      <c r="I130" s="95"/>
      <c r="J130" s="95"/>
      <c r="K130" s="95"/>
      <c r="L130" s="95"/>
      <c r="M130" s="95"/>
      <c r="N130" s="95"/>
      <c r="O130" s="95"/>
      <c r="P130" s="95"/>
      <c r="Q130" s="95"/>
      <c r="R130" s="95"/>
      <c r="S130" s="95"/>
      <c r="T130" s="95"/>
      <c r="U130" s="95"/>
      <c r="W130" s="77">
        <v>0</v>
      </c>
      <c r="X130" s="74"/>
      <c r="Y130" s="275"/>
      <c r="Z130" s="275"/>
      <c r="AA130" s="262">
        <v>-165804.38478953383</v>
      </c>
      <c r="AB130" s="74">
        <v>165804.38478953383</v>
      </c>
      <c r="AC130" s="166">
        <v>-1</v>
      </c>
    </row>
    <row r="131" spans="4:29" ht="13.5" customHeight="1">
      <c r="D131" s="89" t="s">
        <v>167</v>
      </c>
      <c r="E131" s="137">
        <v>0</v>
      </c>
      <c r="G131" s="276">
        <v>0</v>
      </c>
      <c r="I131" s="95"/>
      <c r="J131" s="95"/>
      <c r="K131" s="95"/>
      <c r="L131" s="95"/>
      <c r="M131" s="95"/>
      <c r="N131" s="95"/>
      <c r="O131" s="95"/>
      <c r="P131" s="95"/>
      <c r="Q131" s="95"/>
      <c r="R131" s="95"/>
      <c r="S131" s="95"/>
      <c r="T131" s="95"/>
      <c r="U131" s="95"/>
      <c r="W131" s="77">
        <v>0</v>
      </c>
      <c r="X131" s="74" t="s">
        <v>52</v>
      </c>
      <c r="Y131" s="275"/>
      <c r="Z131" s="275"/>
      <c r="AA131" s="262">
        <v>0</v>
      </c>
      <c r="AB131" s="74">
        <v>0</v>
      </c>
      <c r="AC131" s="166" t="e">
        <v>#DIV/0!</v>
      </c>
    </row>
    <row r="132" spans="4:29" ht="13.5" customHeight="1">
      <c r="D132" s="89" t="s">
        <v>168</v>
      </c>
      <c r="E132" s="137">
        <v>3446.2323713666415</v>
      </c>
      <c r="G132" s="276">
        <v>12413.98</v>
      </c>
      <c r="I132" s="95">
        <v>-15</v>
      </c>
      <c r="J132" s="95">
        <v>-2363</v>
      </c>
      <c r="K132" s="95">
        <v>-418</v>
      </c>
      <c r="L132" s="95">
        <v>11616</v>
      </c>
      <c r="M132" s="95">
        <v>-11616</v>
      </c>
      <c r="N132" s="95">
        <v>27792.72</v>
      </c>
      <c r="O132" s="95">
        <v>-27792.72</v>
      </c>
      <c r="P132" s="95">
        <v>-21085.13</v>
      </c>
      <c r="Q132" s="95">
        <v>1660.34</v>
      </c>
      <c r="R132" s="95">
        <v>-1660.34</v>
      </c>
      <c r="S132" s="95"/>
      <c r="T132" s="95">
        <v>32560</v>
      </c>
      <c r="U132" s="95">
        <v>12413.98</v>
      </c>
      <c r="W132" s="77">
        <v>21092.85</v>
      </c>
      <c r="X132" s="74">
        <v>8678.87</v>
      </c>
      <c r="Y132" s="275"/>
      <c r="Z132" s="275"/>
      <c r="AA132" s="262">
        <v>-19130.6087</v>
      </c>
      <c r="AB132" s="74">
        <v>40223.4587</v>
      </c>
      <c r="AC132" s="166">
        <v>-2.1025707718333084</v>
      </c>
    </row>
    <row r="133" spans="4:29" ht="13.5" customHeight="1">
      <c r="D133" s="89" t="s">
        <v>183</v>
      </c>
      <c r="E133" s="137">
        <v>0</v>
      </c>
      <c r="G133" s="276">
        <v>0</v>
      </c>
      <c r="I133" s="95"/>
      <c r="J133" s="95"/>
      <c r="K133" s="95"/>
      <c r="L133" s="95"/>
      <c r="M133" s="95"/>
      <c r="N133" s="95"/>
      <c r="O133" s="95"/>
      <c r="P133" s="95"/>
      <c r="Q133" s="95"/>
      <c r="R133" s="95"/>
      <c r="S133" s="95"/>
      <c r="T133" s="95">
        <v>106167.7</v>
      </c>
      <c r="U133" s="95"/>
      <c r="W133" s="77">
        <v>106167.7</v>
      </c>
      <c r="X133" s="74">
        <v>106167.7</v>
      </c>
      <c r="Y133" s="275"/>
      <c r="Z133" s="275"/>
      <c r="AA133" s="262">
        <v>0</v>
      </c>
      <c r="AB133" s="74">
        <v>106167.7</v>
      </c>
      <c r="AC133" s="166" t="e">
        <v>#DIV/0!</v>
      </c>
    </row>
    <row r="134" spans="4:29" ht="13.5" customHeight="1">
      <c r="D134" s="89" t="s">
        <v>169</v>
      </c>
      <c r="E134" s="137">
        <v>0</v>
      </c>
      <c r="G134" s="276">
        <v>0</v>
      </c>
      <c r="I134" s="95">
        <v>4141</v>
      </c>
      <c r="J134" s="95">
        <v>4860</v>
      </c>
      <c r="K134" s="95">
        <v>8867</v>
      </c>
      <c r="L134" s="95">
        <v>-1659</v>
      </c>
      <c r="M134" s="95">
        <v>8207</v>
      </c>
      <c r="N134" s="95">
        <v>8285</v>
      </c>
      <c r="O134" s="95">
        <v>4867.98</v>
      </c>
      <c r="P134" s="95"/>
      <c r="Q134" s="95">
        <v>3644.37</v>
      </c>
      <c r="R134" s="95">
        <v>6803.669</v>
      </c>
      <c r="S134" s="95">
        <v>-7170.63</v>
      </c>
      <c r="T134" s="95">
        <v>-23566</v>
      </c>
      <c r="U134" s="95"/>
      <c r="W134" s="77">
        <v>17280.389000000003</v>
      </c>
      <c r="X134" s="74">
        <v>17280.389000000003</v>
      </c>
      <c r="Y134" s="275"/>
      <c r="Z134" s="275"/>
      <c r="AA134" s="262">
        <v>9000</v>
      </c>
      <c r="AB134" s="74">
        <v>8280.389000000003</v>
      </c>
      <c r="AC134" s="166">
        <v>0.9200432222222226</v>
      </c>
    </row>
    <row r="135" spans="4:29" ht="13.5" customHeight="1">
      <c r="D135" s="89" t="s">
        <v>170</v>
      </c>
      <c r="E135" s="137">
        <v>0</v>
      </c>
      <c r="G135" s="276">
        <v>0</v>
      </c>
      <c r="I135" s="95">
        <v>1924</v>
      </c>
      <c r="J135" s="95"/>
      <c r="K135" s="95"/>
      <c r="L135" s="95"/>
      <c r="M135" s="95"/>
      <c r="N135" s="95">
        <v>-83.14</v>
      </c>
      <c r="O135" s="95">
        <v>-2000</v>
      </c>
      <c r="P135" s="95"/>
      <c r="Q135" s="95"/>
      <c r="R135" s="95"/>
      <c r="S135" s="95">
        <v>-97</v>
      </c>
      <c r="T135" s="95">
        <v>-10739.94</v>
      </c>
      <c r="U135" s="95"/>
      <c r="W135" s="77">
        <v>-10996.08</v>
      </c>
      <c r="X135" s="74">
        <v>-10996.08</v>
      </c>
      <c r="Y135" s="275"/>
      <c r="Z135" s="275"/>
      <c r="AA135" s="262">
        <v>-2180.14</v>
      </c>
      <c r="AB135" s="74">
        <v>-8815.94</v>
      </c>
      <c r="AC135" s="166">
        <v>4.043749483978093</v>
      </c>
    </row>
    <row r="136" spans="4:29" ht="13.5" customHeight="1">
      <c r="D136" s="89" t="s">
        <v>184</v>
      </c>
      <c r="E136" s="137">
        <v>0</v>
      </c>
      <c r="G136" s="276">
        <v>0</v>
      </c>
      <c r="I136" s="95"/>
      <c r="J136" s="95"/>
      <c r="K136" s="95"/>
      <c r="L136" s="95"/>
      <c r="M136" s="95"/>
      <c r="N136" s="95"/>
      <c r="O136" s="95"/>
      <c r="P136" s="95"/>
      <c r="Q136" s="95"/>
      <c r="R136" s="95"/>
      <c r="S136" s="95"/>
      <c r="T136" s="95"/>
      <c r="U136" s="95"/>
      <c r="W136" s="77">
        <v>0</v>
      </c>
      <c r="X136" s="74" t="s">
        <v>52</v>
      </c>
      <c r="Y136" s="275"/>
      <c r="Z136" s="275"/>
      <c r="AA136" s="262">
        <v>0</v>
      </c>
      <c r="AB136" s="74">
        <v>0</v>
      </c>
      <c r="AC136" s="166" t="e">
        <v>#DIV/0!</v>
      </c>
    </row>
    <row r="137" spans="4:29" ht="13.5" customHeight="1">
      <c r="D137" s="89" t="s">
        <v>62</v>
      </c>
      <c r="E137" s="137">
        <v>7157</v>
      </c>
      <c r="G137" s="276">
        <v>7157</v>
      </c>
      <c r="I137" s="95">
        <v>0</v>
      </c>
      <c r="J137" s="95">
        <v>212</v>
      </c>
      <c r="K137" s="95">
        <v>695</v>
      </c>
      <c r="L137" s="95">
        <v>695</v>
      </c>
      <c r="M137" s="95">
        <v>694.59</v>
      </c>
      <c r="N137" s="95">
        <v>694.59</v>
      </c>
      <c r="O137" s="95">
        <v>694.59</v>
      </c>
      <c r="P137" s="95">
        <v>694.59</v>
      </c>
      <c r="Q137" s="95">
        <v>694.59</v>
      </c>
      <c r="R137" s="95">
        <v>694.59</v>
      </c>
      <c r="S137" s="95">
        <v>694.59</v>
      </c>
      <c r="T137" s="95">
        <v>694.59</v>
      </c>
      <c r="U137" s="95"/>
      <c r="W137" s="77">
        <v>7158.72</v>
      </c>
      <c r="X137" s="74">
        <v>1.7200000000011642</v>
      </c>
      <c r="Y137" s="275"/>
      <c r="Z137" s="275"/>
      <c r="AA137" s="262">
        <v>7158.72</v>
      </c>
      <c r="AB137" s="74">
        <v>0</v>
      </c>
      <c r="AC137" s="166">
        <v>0</v>
      </c>
    </row>
    <row r="138" spans="3:29" ht="13.5" customHeight="1">
      <c r="C138" s="73" t="s">
        <v>171</v>
      </c>
      <c r="D138" s="89"/>
      <c r="E138" s="137">
        <v>0</v>
      </c>
      <c r="G138" s="276">
        <v>0</v>
      </c>
      <c r="I138" s="95"/>
      <c r="J138" s="95"/>
      <c r="K138" s="95"/>
      <c r="L138" s="95"/>
      <c r="M138" s="95"/>
      <c r="N138" s="95"/>
      <c r="O138" s="95"/>
      <c r="P138" s="95"/>
      <c r="Q138" s="95"/>
      <c r="R138" s="95"/>
      <c r="S138" s="95"/>
      <c r="T138" s="95"/>
      <c r="U138" s="95"/>
      <c r="W138" s="77">
        <v>0</v>
      </c>
      <c r="X138" s="74" t="s">
        <v>52</v>
      </c>
      <c r="Y138" s="275"/>
      <c r="Z138" s="275"/>
      <c r="AA138" s="262">
        <v>0</v>
      </c>
      <c r="AB138" s="74">
        <v>0</v>
      </c>
      <c r="AC138" s="166" t="e">
        <v>#DIV/0!</v>
      </c>
    </row>
    <row r="139" spans="4:29" ht="13.5" customHeight="1">
      <c r="D139" s="89" t="s">
        <v>61</v>
      </c>
      <c r="E139" s="137">
        <v>-17402</v>
      </c>
      <c r="G139" s="276">
        <v>-17402</v>
      </c>
      <c r="I139" s="95">
        <v>0</v>
      </c>
      <c r="J139" s="95">
        <v>-5078</v>
      </c>
      <c r="K139" s="95">
        <v>-12324</v>
      </c>
      <c r="L139" s="95">
        <v>0</v>
      </c>
      <c r="M139" s="95">
        <v>0</v>
      </c>
      <c r="N139" s="95">
        <v>0</v>
      </c>
      <c r="O139" s="95">
        <v>0</v>
      </c>
      <c r="P139" s="95">
        <v>0</v>
      </c>
      <c r="Q139" s="95">
        <v>0</v>
      </c>
      <c r="R139" s="95">
        <v>0</v>
      </c>
      <c r="S139" s="95">
        <v>0</v>
      </c>
      <c r="T139" s="95">
        <v>0</v>
      </c>
      <c r="U139" s="95"/>
      <c r="W139" s="77">
        <v>-17402</v>
      </c>
      <c r="X139" s="74" t="s">
        <v>52</v>
      </c>
      <c r="Y139" s="275"/>
      <c r="Z139" s="275"/>
      <c r="AA139" s="262">
        <v>-17402</v>
      </c>
      <c r="AB139" s="74">
        <v>0</v>
      </c>
      <c r="AC139" s="166">
        <v>0</v>
      </c>
    </row>
    <row r="140" spans="3:29" ht="13.5" customHeight="1">
      <c r="C140" s="73" t="s">
        <v>172</v>
      </c>
      <c r="D140" s="89"/>
      <c r="E140" s="137">
        <v>0</v>
      </c>
      <c r="G140" s="276">
        <v>0</v>
      </c>
      <c r="I140" s="95"/>
      <c r="J140" s="95"/>
      <c r="K140" s="95"/>
      <c r="L140" s="95"/>
      <c r="M140" s="95"/>
      <c r="N140" s="95"/>
      <c r="O140" s="95"/>
      <c r="P140" s="95"/>
      <c r="Q140" s="95"/>
      <c r="R140" s="95"/>
      <c r="S140" s="95"/>
      <c r="T140" s="95"/>
      <c r="U140" s="95"/>
      <c r="W140" s="77">
        <v>0</v>
      </c>
      <c r="X140" s="74" t="s">
        <v>52</v>
      </c>
      <c r="Y140" s="275"/>
      <c r="Z140" s="275"/>
      <c r="AA140" s="262">
        <v>0</v>
      </c>
      <c r="AB140" s="74">
        <v>0</v>
      </c>
      <c r="AC140" s="166" t="e">
        <v>#DIV/0!</v>
      </c>
    </row>
    <row r="141" spans="4:29" ht="13.5" customHeight="1">
      <c r="D141" s="89" t="s">
        <v>65</v>
      </c>
      <c r="E141" s="137">
        <v>250000</v>
      </c>
      <c r="G141" s="276">
        <v>250000</v>
      </c>
      <c r="I141" s="95">
        <v>50000</v>
      </c>
      <c r="J141" s="95">
        <v>0</v>
      </c>
      <c r="K141" s="95">
        <v>50000</v>
      </c>
      <c r="L141" s="95"/>
      <c r="M141" s="95"/>
      <c r="N141" s="95">
        <v>-100000</v>
      </c>
      <c r="O141" s="95"/>
      <c r="P141" s="95"/>
      <c r="Q141" s="95">
        <v>0</v>
      </c>
      <c r="R141" s="95"/>
      <c r="S141" s="95">
        <v>0</v>
      </c>
      <c r="T141" s="95">
        <v>0</v>
      </c>
      <c r="U141" s="95"/>
      <c r="W141" s="77">
        <v>0</v>
      </c>
      <c r="X141" s="74">
        <v>-250000</v>
      </c>
      <c r="Y141" s="275"/>
      <c r="Z141" s="275"/>
      <c r="AA141" s="262">
        <v>0</v>
      </c>
      <c r="AB141" s="74">
        <v>0</v>
      </c>
      <c r="AC141" s="166" t="e">
        <v>#DIV/0!</v>
      </c>
    </row>
    <row r="142" spans="3:29" ht="13.5" customHeight="1">
      <c r="C142"/>
      <c r="D142" s="73" t="s">
        <v>63</v>
      </c>
      <c r="E142" s="138">
        <v>206025.44072277102</v>
      </c>
      <c r="G142" s="280">
        <v>352737.4941584211</v>
      </c>
      <c r="I142" s="95">
        <v>23103.33333333333</v>
      </c>
      <c r="J142" s="95">
        <v>15798.813333333324</v>
      </c>
      <c r="K142" s="95">
        <v>-30875.186666666676</v>
      </c>
      <c r="L142" s="95">
        <v>137505.98333333337</v>
      </c>
      <c r="M142" s="95">
        <v>50474.31333333338</v>
      </c>
      <c r="N142" s="95">
        <v>35164.043333333364</v>
      </c>
      <c r="O142" s="95">
        <v>128368.45333333335</v>
      </c>
      <c r="P142" s="95">
        <v>35536.37333333335</v>
      </c>
      <c r="Q142" s="95">
        <v>61114.28333333332</v>
      </c>
      <c r="R142" s="95">
        <v>222215.29233333335</v>
      </c>
      <c r="S142" s="95">
        <v>199433.79233333332</v>
      </c>
      <c r="T142" s="127">
        <v>165101.63233333334</v>
      </c>
      <c r="U142" s="95">
        <v>165101.6323333333</v>
      </c>
      <c r="W142" s="77">
        <v>165101.63233333337</v>
      </c>
      <c r="X142" s="74">
        <v>-187635.86182508775</v>
      </c>
      <c r="Y142" s="275"/>
      <c r="Z142" s="275"/>
      <c r="AA142" s="262">
        <v>123729.97879434304</v>
      </c>
      <c r="AB142" s="74">
        <v>41371.65353899033</v>
      </c>
      <c r="AC142" s="166">
        <v>0.3343704892066291</v>
      </c>
    </row>
    <row r="143" spans="5:26" ht="13.5" customHeight="1">
      <c r="E143" s="77"/>
      <c r="G143" s="77"/>
      <c r="X143" s="74" t="s">
        <v>52</v>
      </c>
      <c r="Y143" s="275"/>
      <c r="Z143" s="275"/>
    </row>
    <row r="144" spans="5:26" ht="13.5" customHeight="1">
      <c r="E144" s="77"/>
      <c r="G144" s="77"/>
      <c r="X144" s="74" t="s">
        <v>52</v>
      </c>
      <c r="Y144" s="275"/>
      <c r="Z144" s="275"/>
    </row>
    <row r="145" spans="4:26" ht="13.5" customHeight="1">
      <c r="D145" s="89"/>
      <c r="E145" s="77"/>
      <c r="G145" s="77"/>
      <c r="Y145" s="275"/>
      <c r="Z145" s="275"/>
    </row>
    <row r="146" spans="4:26" ht="13.5" customHeight="1">
      <c r="D146" s="89"/>
      <c r="E146" s="77"/>
      <c r="G146" s="77"/>
      <c r="Y146" s="275"/>
      <c r="Z146" s="275"/>
    </row>
    <row r="147" spans="4:26" ht="13.5" customHeight="1">
      <c r="D147" s="89"/>
      <c r="E147" s="77"/>
      <c r="G147" s="77"/>
      <c r="Y147" s="275"/>
      <c r="Z147" s="275"/>
    </row>
    <row r="148" spans="4:26" ht="13.5" customHeight="1">
      <c r="D148" s="89"/>
      <c r="E148" s="77"/>
      <c r="G148" s="77"/>
      <c r="Y148" s="275"/>
      <c r="Z148" s="275"/>
    </row>
    <row r="149" spans="4:26" ht="13.5" customHeight="1">
      <c r="D149" s="89"/>
      <c r="E149" s="77"/>
      <c r="G149" s="77"/>
      <c r="Y149" s="275"/>
      <c r="Z149" s="275"/>
    </row>
    <row r="150" spans="4:26" ht="13.5" customHeight="1">
      <c r="D150" s="89"/>
      <c r="E150" s="77"/>
      <c r="G150" s="77"/>
      <c r="Y150" s="275"/>
      <c r="Z150" s="275"/>
    </row>
    <row r="151" spans="4:26" ht="13.5" customHeight="1">
      <c r="D151" s="89"/>
      <c r="E151" s="77"/>
      <c r="G151" s="77"/>
      <c r="Y151" s="275"/>
      <c r="Z151" s="275"/>
    </row>
    <row r="152" spans="4:26" ht="13.5" customHeight="1">
      <c r="D152" s="89"/>
      <c r="E152" s="77"/>
      <c r="G152" s="77"/>
      <c r="Y152" s="275"/>
      <c r="Z152" s="275"/>
    </row>
    <row r="153" spans="4:26" ht="13.5" customHeight="1">
      <c r="D153" s="89"/>
      <c r="E153" s="77"/>
      <c r="G153" s="77"/>
      <c r="Y153" s="275"/>
      <c r="Z153" s="275"/>
    </row>
    <row r="154" spans="4:26" ht="13.5" customHeight="1">
      <c r="D154" s="89"/>
      <c r="E154" s="77"/>
      <c r="G154" s="77"/>
      <c r="Y154" s="275"/>
      <c r="Z154" s="275"/>
    </row>
    <row r="155" spans="4:26" ht="13.5" customHeight="1">
      <c r="D155" s="89"/>
      <c r="E155" s="77"/>
      <c r="G155" s="77"/>
      <c r="Y155" s="275"/>
      <c r="Z155" s="275"/>
    </row>
    <row r="156" spans="4:26" ht="13.5" customHeight="1">
      <c r="D156" s="89"/>
      <c r="E156" s="77"/>
      <c r="G156" s="77"/>
      <c r="Y156" s="275"/>
      <c r="Z156" s="275"/>
    </row>
    <row r="157" spans="4:26" ht="13.5" customHeight="1">
      <c r="D157" s="89"/>
      <c r="E157" s="77"/>
      <c r="G157" s="77"/>
      <c r="Y157" s="275"/>
      <c r="Z157" s="275"/>
    </row>
    <row r="158" spans="3:26" ht="13.5" customHeight="1">
      <c r="C158"/>
      <c r="E158" s="77"/>
      <c r="G158" s="77"/>
      <c r="Y158" s="275"/>
      <c r="Z158" s="275"/>
    </row>
    <row r="159" spans="5:26" ht="13.5" customHeight="1">
      <c r="E159" s="77"/>
      <c r="G159" s="77"/>
      <c r="Y159" s="275"/>
      <c r="Z159" s="275"/>
    </row>
    <row r="160" spans="5:26" ht="13.5" customHeight="1">
      <c r="E160" s="77"/>
      <c r="G160" s="77"/>
      <c r="Y160" s="275"/>
      <c r="Z160" s="275"/>
    </row>
    <row r="161" spans="5:26" ht="13.5" customHeight="1">
      <c r="E161" s="77"/>
      <c r="G161" s="77"/>
      <c r="Y161" s="275"/>
      <c r="Z161" s="275"/>
    </row>
    <row r="162" spans="5:26" ht="13.5" customHeight="1">
      <c r="E162" s="77"/>
      <c r="G162" s="77"/>
      <c r="Y162" s="275"/>
      <c r="Z162" s="275"/>
    </row>
    <row r="163" spans="5:26" ht="13.5" customHeight="1">
      <c r="E163" s="77"/>
      <c r="G163" s="77"/>
      <c r="Y163" s="275"/>
      <c r="Z163" s="275"/>
    </row>
    <row r="164" spans="5:26" ht="13.5" customHeight="1">
      <c r="E164" s="77"/>
      <c r="G164" s="77"/>
      <c r="Y164" s="275"/>
      <c r="Z164" s="275"/>
    </row>
    <row r="165" spans="5:26" ht="13.5" customHeight="1">
      <c r="E165" s="77"/>
      <c r="G165" s="77"/>
      <c r="Y165" s="275"/>
      <c r="Z165" s="275"/>
    </row>
    <row r="166" spans="5:26" ht="13.5" customHeight="1">
      <c r="E166" s="77"/>
      <c r="G166" s="77"/>
      <c r="Y166" s="275"/>
      <c r="Z166" s="275"/>
    </row>
    <row r="167" spans="5:26" ht="13.5" customHeight="1">
      <c r="E167" s="77"/>
      <c r="G167" s="77"/>
      <c r="Y167" s="275"/>
      <c r="Z167" s="275"/>
    </row>
    <row r="168" spans="5:26" ht="13.5" customHeight="1">
      <c r="E168" s="77"/>
      <c r="G168" s="77"/>
      <c r="Y168" s="275"/>
      <c r="Z168" s="275"/>
    </row>
    <row r="169" spans="5:26" ht="13.5" customHeight="1">
      <c r="E169" s="77"/>
      <c r="G169" s="77"/>
      <c r="Y169" s="275"/>
      <c r="Z169" s="275"/>
    </row>
    <row r="170" spans="5:26" ht="13.5" customHeight="1">
      <c r="E170" s="77"/>
      <c r="G170" s="77"/>
      <c r="Y170" s="275"/>
      <c r="Z170" s="275"/>
    </row>
    <row r="171" spans="5:26" ht="13.5" customHeight="1">
      <c r="E171" s="77"/>
      <c r="G171" s="77"/>
      <c r="Y171" s="275"/>
      <c r="Z171" s="275"/>
    </row>
    <row r="172" spans="5:26" ht="13.5" customHeight="1">
      <c r="E172" s="77"/>
      <c r="G172" s="77"/>
      <c r="Y172" s="275"/>
      <c r="Z172" s="275"/>
    </row>
    <row r="173" spans="5:26" ht="13.5" customHeight="1">
      <c r="E173" s="77"/>
      <c r="G173" s="77"/>
      <c r="Y173" s="275"/>
      <c r="Z173" s="275"/>
    </row>
    <row r="174" spans="5:26" ht="13.5" customHeight="1">
      <c r="E174" s="77"/>
      <c r="G174" s="77"/>
      <c r="Y174" s="275"/>
      <c r="Z174" s="275"/>
    </row>
    <row r="175" spans="5:26" ht="13.5" customHeight="1">
      <c r="E175" s="77"/>
      <c r="G175" s="77"/>
      <c r="Y175" s="275"/>
      <c r="Z175" s="275"/>
    </row>
    <row r="176" spans="5:26" ht="13.5" customHeight="1">
      <c r="E176" s="77"/>
      <c r="G176" s="77"/>
      <c r="Y176" s="275"/>
      <c r="Z176" s="275"/>
    </row>
    <row r="177" spans="5:26" ht="13.5" customHeight="1">
      <c r="E177" s="77"/>
      <c r="G177" s="77"/>
      <c r="Y177" s="275"/>
      <c r="Z177" s="275"/>
    </row>
    <row r="178" spans="5:26" ht="13.5" customHeight="1">
      <c r="E178" s="77"/>
      <c r="G178" s="77"/>
      <c r="Y178" s="275"/>
      <c r="Z178" s="275"/>
    </row>
    <row r="179" spans="25:26" ht="13.5" customHeight="1">
      <c r="Y179" s="275"/>
      <c r="Z179" s="275"/>
    </row>
    <row r="180" spans="25:26" ht="13.5" customHeight="1">
      <c r="Y180" s="275"/>
      <c r="Z180" s="275"/>
    </row>
    <row r="181" spans="25:26" ht="13.5" customHeight="1">
      <c r="Y181" s="275"/>
      <c r="Z181" s="275"/>
    </row>
    <row r="182" spans="25:26" ht="13.5" customHeight="1">
      <c r="Y182" s="275"/>
      <c r="Z182" s="275"/>
    </row>
    <row r="183" spans="25:26" ht="13.5" customHeight="1">
      <c r="Y183" s="275"/>
      <c r="Z183" s="275"/>
    </row>
    <row r="184" spans="25:26" ht="13.5" customHeight="1">
      <c r="Y184" s="275"/>
      <c r="Z184" s="275"/>
    </row>
    <row r="185" spans="25:26" ht="13.5" customHeight="1">
      <c r="Y185" s="275"/>
      <c r="Z185" s="275"/>
    </row>
    <row r="186" spans="25:26" ht="13.5" customHeight="1">
      <c r="Y186" s="275"/>
      <c r="Z186" s="275"/>
    </row>
    <row r="187" spans="25:26" ht="13.5" customHeight="1">
      <c r="Y187" s="275"/>
      <c r="Z187" s="275"/>
    </row>
    <row r="188" spans="25:26" ht="13.5" customHeight="1">
      <c r="Y188" s="275"/>
      <c r="Z188" s="275"/>
    </row>
    <row r="189" spans="25:26" ht="13.5" customHeight="1">
      <c r="Y189" s="275"/>
      <c r="Z189" s="275"/>
    </row>
    <row r="190" spans="25:26" ht="13.5" customHeight="1">
      <c r="Y190" s="275"/>
      <c r="Z190" s="275"/>
    </row>
    <row r="191" spans="25:26" ht="13.5" customHeight="1">
      <c r="Y191" s="275"/>
      <c r="Z191" s="275"/>
    </row>
    <row r="192" spans="25:26" ht="13.5" customHeight="1">
      <c r="Y192" s="275"/>
      <c r="Z192" s="275"/>
    </row>
    <row r="193" spans="25:26" ht="13.5" customHeight="1">
      <c r="Y193" s="275"/>
      <c r="Z193" s="275"/>
    </row>
    <row r="194" spans="25:26" ht="13.5" customHeight="1">
      <c r="Y194" s="275"/>
      <c r="Z194" s="275"/>
    </row>
    <row r="195" spans="25:26" ht="13.5" customHeight="1">
      <c r="Y195" s="275"/>
      <c r="Z195" s="275"/>
    </row>
    <row r="196" spans="25:26" ht="13.5" customHeight="1">
      <c r="Y196" s="275"/>
      <c r="Z196" s="275"/>
    </row>
    <row r="197" spans="25:26" ht="13.5" customHeight="1">
      <c r="Y197" s="275"/>
      <c r="Z197" s="275"/>
    </row>
    <row r="198" spans="25:26" ht="13.5" customHeight="1">
      <c r="Y198" s="275"/>
      <c r="Z198" s="275"/>
    </row>
    <row r="199" spans="25:26" ht="13.5" customHeight="1">
      <c r="Y199" s="275"/>
      <c r="Z199" s="275"/>
    </row>
    <row r="200" spans="25:26" ht="13.5" customHeight="1">
      <c r="Y200" s="275"/>
      <c r="Z200" s="275"/>
    </row>
    <row r="201" spans="25:26" ht="13.5" customHeight="1">
      <c r="Y201" s="275"/>
      <c r="Z201" s="275"/>
    </row>
    <row r="202" spans="25:26" ht="13.5" customHeight="1">
      <c r="Y202" s="275"/>
      <c r="Z202" s="275"/>
    </row>
    <row r="203" spans="25:26" ht="13.5" customHeight="1">
      <c r="Y203" s="275"/>
      <c r="Z203" s="275"/>
    </row>
    <row r="204" spans="25:26" ht="13.5" customHeight="1">
      <c r="Y204" s="237"/>
      <c r="Z204" s="237"/>
    </row>
    <row r="205" spans="25:26" ht="13.5" customHeight="1">
      <c r="Y205" s="237"/>
      <c r="Z205" s="237"/>
    </row>
    <row r="206" spans="25:26" ht="13.5" customHeight="1">
      <c r="Y206" s="237"/>
      <c r="Z206" s="237"/>
    </row>
    <row r="207" spans="25:26" ht="13.5" customHeight="1">
      <c r="Y207" s="237"/>
      <c r="Z207" s="237"/>
    </row>
    <row r="208" spans="25:26" ht="13.5" customHeight="1">
      <c r="Y208" s="237"/>
      <c r="Z208" s="237"/>
    </row>
    <row r="209" spans="25:26" ht="13.5" customHeight="1">
      <c r="Y209" s="237"/>
      <c r="Z209" s="237"/>
    </row>
    <row r="210" spans="25:26" ht="13.5" customHeight="1">
      <c r="Y210" s="237"/>
      <c r="Z210" s="237"/>
    </row>
    <row r="211" spans="25:26" ht="13.5" customHeight="1">
      <c r="Y211" s="237"/>
      <c r="Z211" s="237"/>
    </row>
    <row r="212" spans="25:26" ht="13.5" customHeight="1">
      <c r="Y212" s="237"/>
      <c r="Z212" s="237"/>
    </row>
    <row r="213" spans="25:26" ht="13.5" customHeight="1">
      <c r="Y213" s="237"/>
      <c r="Z213" s="237"/>
    </row>
    <row r="214" spans="25:26" ht="13.5" customHeight="1">
      <c r="Y214" s="237"/>
      <c r="Z214" s="237"/>
    </row>
    <row r="215" spans="25:26" ht="13.5" customHeight="1">
      <c r="Y215" s="237"/>
      <c r="Z215" s="237"/>
    </row>
    <row r="216" spans="25:26" ht="13.5" customHeight="1">
      <c r="Y216" s="237"/>
      <c r="Z216" s="237"/>
    </row>
    <row r="217" spans="25:26" ht="13.5" customHeight="1">
      <c r="Y217" s="237"/>
      <c r="Z217" s="237"/>
    </row>
    <row r="218" spans="25:26" ht="13.5" customHeight="1">
      <c r="Y218" s="237"/>
      <c r="Z218" s="237"/>
    </row>
    <row r="219" spans="25:26" ht="13.5" customHeight="1">
      <c r="Y219" s="237"/>
      <c r="Z219" s="237"/>
    </row>
    <row r="220" spans="25:26" ht="13.5" customHeight="1">
      <c r="Y220" s="237"/>
      <c r="Z220" s="237"/>
    </row>
    <row r="221" spans="25:26" ht="13.5" customHeight="1">
      <c r="Y221" s="237"/>
      <c r="Z221" s="237"/>
    </row>
    <row r="222" spans="25:26" ht="13.5" customHeight="1">
      <c r="Y222" s="237"/>
      <c r="Z222" s="237"/>
    </row>
    <row r="223" spans="25:26" ht="13.5" customHeight="1">
      <c r="Y223" s="237"/>
      <c r="Z223" s="237"/>
    </row>
    <row r="224" spans="25:26" ht="13.5" customHeight="1">
      <c r="Y224" s="237"/>
      <c r="Z224" s="237"/>
    </row>
    <row r="225" spans="25:26" ht="13.5" customHeight="1">
      <c r="Y225" s="237"/>
      <c r="Z225" s="237"/>
    </row>
    <row r="226" spans="25:26" ht="13.5" customHeight="1">
      <c r="Y226" s="237"/>
      <c r="Z226" s="237"/>
    </row>
    <row r="227" spans="25:26" ht="13.5" customHeight="1">
      <c r="Y227" s="237"/>
      <c r="Z227" s="237"/>
    </row>
    <row r="228" spans="25:26" ht="13.5" customHeight="1">
      <c r="Y228" s="237"/>
      <c r="Z228" s="237"/>
    </row>
    <row r="229" spans="25:26" ht="13.5" customHeight="1">
      <c r="Y229" s="237"/>
      <c r="Z229" s="237"/>
    </row>
    <row r="230" spans="25:26" ht="13.5" customHeight="1">
      <c r="Y230" s="237"/>
      <c r="Z230" s="237"/>
    </row>
    <row r="231" spans="25:26" ht="13.5" customHeight="1">
      <c r="Y231" s="237"/>
      <c r="Z231" s="237"/>
    </row>
    <row r="232" spans="25:26" ht="13.5" customHeight="1">
      <c r="Y232" s="237"/>
      <c r="Z232" s="237"/>
    </row>
    <row r="233" spans="25:26" ht="13.5" customHeight="1">
      <c r="Y233" s="237"/>
      <c r="Z233" s="237"/>
    </row>
    <row r="234" spans="25:26" ht="13.5" customHeight="1">
      <c r="Y234" s="237"/>
      <c r="Z234" s="237"/>
    </row>
    <row r="235" spans="25:26" ht="13.5" customHeight="1">
      <c r="Y235" s="237"/>
      <c r="Z235" s="237"/>
    </row>
    <row r="236" spans="25:26" ht="13.5" customHeight="1">
      <c r="Y236" s="237"/>
      <c r="Z236" s="237"/>
    </row>
    <row r="237" spans="25:26" ht="13.5" customHeight="1">
      <c r="Y237" s="237"/>
      <c r="Z237" s="237"/>
    </row>
    <row r="238" spans="25:26" ht="13.5" customHeight="1">
      <c r="Y238" s="237"/>
      <c r="Z238" s="237"/>
    </row>
    <row r="239" spans="25:26" ht="13.5" customHeight="1">
      <c r="Y239" s="237"/>
      <c r="Z239" s="237"/>
    </row>
    <row r="240" spans="25:26" ht="13.5" customHeight="1">
      <c r="Y240" s="237"/>
      <c r="Z240" s="237"/>
    </row>
    <row r="241" spans="25:26" ht="13.5" customHeight="1">
      <c r="Y241" s="237"/>
      <c r="Z241" s="237"/>
    </row>
    <row r="242" spans="25:26" ht="13.5" customHeight="1">
      <c r="Y242" s="237"/>
      <c r="Z242" s="237"/>
    </row>
    <row r="243" spans="25:26" ht="13.5" customHeight="1">
      <c r="Y243" s="237"/>
      <c r="Z243" s="237"/>
    </row>
    <row r="244" spans="25:26" ht="13.5" customHeight="1">
      <c r="Y244" s="237"/>
      <c r="Z244" s="237"/>
    </row>
    <row r="245" spans="25:26" ht="13.5" customHeight="1">
      <c r="Y245" s="237"/>
      <c r="Z245" s="237"/>
    </row>
    <row r="246" spans="25:26" ht="13.5" customHeight="1">
      <c r="Y246" s="237"/>
      <c r="Z246" s="237"/>
    </row>
    <row r="247" spans="25:26" ht="13.5" customHeight="1">
      <c r="Y247" s="237"/>
      <c r="Z247" s="237"/>
    </row>
    <row r="248" spans="25:26" ht="13.5" customHeight="1">
      <c r="Y248" s="237"/>
      <c r="Z248" s="237"/>
    </row>
    <row r="249" spans="25:26" ht="13.5" customHeight="1">
      <c r="Y249" s="237"/>
      <c r="Z249" s="237"/>
    </row>
    <row r="250" spans="25:26" ht="13.5" customHeight="1">
      <c r="Y250" s="237"/>
      <c r="Z250" s="237"/>
    </row>
    <row r="251" spans="25:26" ht="13.5" customHeight="1">
      <c r="Y251" s="237"/>
      <c r="Z251" s="237"/>
    </row>
    <row r="252" spans="25:26" ht="13.5" customHeight="1">
      <c r="Y252" s="237"/>
      <c r="Z252" s="237"/>
    </row>
    <row r="253" spans="25:26" ht="13.5" customHeight="1">
      <c r="Y253" s="237"/>
      <c r="Z253" s="237"/>
    </row>
    <row r="254" spans="25:26" ht="13.5" customHeight="1">
      <c r="Y254" s="237"/>
      <c r="Z254" s="237"/>
    </row>
    <row r="255" spans="25:26" ht="13.5" customHeight="1">
      <c r="Y255" s="237"/>
      <c r="Z255" s="237"/>
    </row>
    <row r="256" spans="25:26" ht="13.5" customHeight="1">
      <c r="Y256" s="237"/>
      <c r="Z256" s="237"/>
    </row>
    <row r="257" spans="25:26" ht="13.5" customHeight="1">
      <c r="Y257" s="237"/>
      <c r="Z257" s="237"/>
    </row>
  </sheetData>
  <sheetProtection/>
  <printOptions/>
  <pageMargins left="0.2" right="0.23" top="0.3" bottom="0.37" header="0.17" footer="0.21"/>
  <pageSetup fitToHeight="3" horizontalDpi="1200" verticalDpi="1200" orientation="landscape" paperSize="5" scale="70" r:id="rId3"/>
  <headerFooter alignWithMargins="0">
    <oddFooter>&amp;R&amp;P of &amp;N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EXED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carrie</dc:creator>
  <cp:keywords/>
  <dc:description/>
  <cp:lastModifiedBy>Samira Estilai</cp:lastModifiedBy>
  <cp:lastPrinted>2011-09-29T22:03:56Z</cp:lastPrinted>
  <dcterms:created xsi:type="dcterms:W3CDTF">2009-04-21T18:15:03Z</dcterms:created>
  <dcterms:modified xsi:type="dcterms:W3CDTF">2011-10-01T01:08:03Z</dcterms:modified>
  <cp:category/>
  <cp:version/>
  <cp:contentType/>
  <cp:contentStatus/>
</cp:coreProperties>
</file>