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eather\Desktop\Drew\"/>
    </mc:Choice>
  </mc:AlternateContent>
  <bookViews>
    <workbookView xWindow="0" yWindow="0" windowWidth="20490" windowHeight="7755" tabRatio="500" activeTab="1"/>
  </bookViews>
  <sheets>
    <sheet name="RVK data" sheetId="2" r:id="rId1"/>
    <sheet name="Plan 1 - Fund Our Obligations" sheetId="3" r:id="rId2"/>
    <sheet name="Plan 2 - $5b bond in 2016" sheetId="5" r:id="rId3"/>
    <sheet name="Plan 3 - $5b Line ofCredit 2016" sheetId="6" r:id="rId4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6" l="1"/>
  <c r="E16" i="6"/>
  <c r="E19" i="6"/>
  <c r="F16" i="6"/>
  <c r="F19" i="6"/>
  <c r="G16" i="6"/>
  <c r="G19" i="6"/>
  <c r="H16" i="6"/>
  <c r="H19" i="6"/>
  <c r="I16" i="6"/>
  <c r="I19" i="6"/>
  <c r="J16" i="6"/>
  <c r="J19" i="6"/>
  <c r="K16" i="6"/>
  <c r="K19" i="6"/>
  <c r="L16" i="6"/>
  <c r="L19" i="6"/>
  <c r="M16" i="6"/>
  <c r="M19" i="6"/>
  <c r="N16" i="6"/>
  <c r="N19" i="6"/>
  <c r="O16" i="6"/>
  <c r="O19" i="6"/>
  <c r="P16" i="6"/>
  <c r="P19" i="6"/>
  <c r="Q16" i="6"/>
  <c r="Q19" i="6"/>
  <c r="R16" i="6"/>
  <c r="R19" i="6"/>
  <c r="S16" i="6"/>
  <c r="S19" i="6"/>
  <c r="T16" i="6"/>
  <c r="T19" i="6"/>
  <c r="U16" i="6"/>
  <c r="U19" i="6"/>
  <c r="V16" i="6"/>
  <c r="D16" i="6"/>
  <c r="V19" i="6"/>
  <c r="H19" i="5"/>
  <c r="H15" i="5"/>
  <c r="H23" i="5"/>
  <c r="I19" i="5"/>
  <c r="I15" i="5"/>
  <c r="I23" i="5"/>
  <c r="J19" i="5"/>
  <c r="J15" i="5"/>
  <c r="J23" i="5"/>
  <c r="K19" i="5"/>
  <c r="K15" i="5"/>
  <c r="K23" i="5"/>
  <c r="L19" i="5"/>
  <c r="L15" i="5"/>
  <c r="L23" i="5"/>
  <c r="M19" i="5"/>
  <c r="M15" i="5"/>
  <c r="M23" i="5"/>
  <c r="N19" i="5"/>
  <c r="N15" i="5"/>
  <c r="N23" i="5"/>
  <c r="O19" i="5"/>
  <c r="O15" i="5"/>
  <c r="O23" i="5"/>
  <c r="P19" i="5"/>
  <c r="P15" i="5"/>
  <c r="P23" i="5"/>
  <c r="Q19" i="5"/>
  <c r="Q15" i="5"/>
  <c r="Q23" i="5"/>
  <c r="R19" i="5"/>
  <c r="R15" i="5"/>
  <c r="R23" i="5"/>
  <c r="S19" i="5"/>
  <c r="S15" i="5"/>
  <c r="S23" i="5"/>
  <c r="T19" i="5"/>
  <c r="T15" i="5"/>
  <c r="T23" i="5"/>
  <c r="U19" i="5"/>
  <c r="U15" i="5"/>
  <c r="U23" i="5"/>
  <c r="V19" i="5"/>
  <c r="V15" i="5"/>
  <c r="V23" i="5"/>
  <c r="E15" i="5"/>
  <c r="E19" i="5"/>
  <c r="E23" i="5"/>
  <c r="F15" i="5"/>
  <c r="F19" i="5"/>
  <c r="F23" i="5"/>
  <c r="G15" i="5"/>
  <c r="G19" i="5"/>
  <c r="G23" i="5"/>
  <c r="D19" i="5"/>
  <c r="D23" i="5"/>
  <c r="C23" i="5"/>
  <c r="C23" i="6"/>
  <c r="D23" i="3"/>
  <c r="E15" i="3"/>
  <c r="E23" i="3"/>
  <c r="F15" i="3"/>
  <c r="F23" i="3"/>
  <c r="G15" i="3"/>
  <c r="G23" i="3"/>
  <c r="H15" i="3"/>
  <c r="H23" i="3"/>
  <c r="I15" i="3"/>
  <c r="I23" i="3"/>
  <c r="J15" i="3"/>
  <c r="J23" i="3"/>
  <c r="K15" i="3"/>
  <c r="K23" i="3"/>
  <c r="L15" i="3"/>
  <c r="L23" i="3"/>
  <c r="M15" i="3"/>
  <c r="M23" i="3"/>
  <c r="N15" i="3"/>
  <c r="N23" i="3"/>
  <c r="O15" i="3"/>
  <c r="O23" i="3"/>
  <c r="P15" i="3"/>
  <c r="P23" i="3"/>
  <c r="Q15" i="3"/>
  <c r="Q23" i="3"/>
  <c r="R15" i="3"/>
  <c r="R23" i="3"/>
  <c r="S15" i="3"/>
  <c r="S23" i="3"/>
  <c r="T15" i="3"/>
  <c r="T23" i="3"/>
  <c r="U15" i="3"/>
  <c r="U23" i="3"/>
  <c r="V15" i="3"/>
  <c r="V23" i="3"/>
  <c r="C23" i="3"/>
  <c r="B23" i="3"/>
  <c r="I20" i="6"/>
  <c r="I15" i="6"/>
  <c r="I23" i="6"/>
  <c r="J20" i="6"/>
  <c r="J15" i="6"/>
  <c r="J23" i="6"/>
  <c r="K20" i="6"/>
  <c r="K15" i="6"/>
  <c r="K23" i="6"/>
  <c r="L20" i="6"/>
  <c r="L15" i="6"/>
  <c r="L23" i="6"/>
  <c r="M20" i="6"/>
  <c r="M15" i="6"/>
  <c r="M23" i="6"/>
  <c r="N20" i="6"/>
  <c r="N15" i="6"/>
  <c r="N23" i="6"/>
  <c r="O20" i="6"/>
  <c r="O15" i="6"/>
  <c r="O23" i="6"/>
  <c r="P20" i="6"/>
  <c r="P15" i="6"/>
  <c r="P23" i="6"/>
  <c r="Q20" i="6"/>
  <c r="Q15" i="6"/>
  <c r="Q23" i="6"/>
  <c r="R20" i="6"/>
  <c r="R15" i="6"/>
  <c r="R23" i="6"/>
  <c r="S20" i="6"/>
  <c r="S15" i="6"/>
  <c r="S23" i="6"/>
  <c r="T20" i="6"/>
  <c r="T15" i="6"/>
  <c r="T23" i="6"/>
  <c r="U20" i="6"/>
  <c r="U15" i="6"/>
  <c r="U23" i="6"/>
  <c r="V20" i="6"/>
  <c r="V15" i="6"/>
  <c r="V23" i="6"/>
  <c r="E20" i="6"/>
  <c r="E15" i="6"/>
  <c r="E23" i="6"/>
  <c r="F20" i="6"/>
  <c r="F15" i="6"/>
  <c r="F23" i="6"/>
  <c r="G20" i="6"/>
  <c r="G15" i="6"/>
  <c r="G23" i="6"/>
  <c r="H20" i="6"/>
  <c r="H15" i="6"/>
  <c r="H23" i="6"/>
  <c r="D20" i="6"/>
  <c r="D23" i="6"/>
  <c r="C16" i="6"/>
  <c r="C14" i="6"/>
  <c r="C13" i="6"/>
  <c r="C17" i="6"/>
  <c r="B14" i="6"/>
  <c r="B13" i="6"/>
  <c r="B17" i="6"/>
  <c r="C9" i="6"/>
  <c r="D9" i="6"/>
  <c r="D14" i="6"/>
  <c r="D13" i="6"/>
  <c r="D17" i="6"/>
  <c r="E14" i="6"/>
  <c r="E13" i="6"/>
  <c r="E17" i="6"/>
  <c r="F14" i="6"/>
  <c r="F13" i="6"/>
  <c r="F17" i="6"/>
  <c r="G14" i="6"/>
  <c r="G13" i="6"/>
  <c r="G17" i="6"/>
  <c r="H14" i="6"/>
  <c r="H13" i="6"/>
  <c r="H17" i="6"/>
  <c r="I14" i="6"/>
  <c r="I13" i="6"/>
  <c r="I17" i="6"/>
  <c r="J14" i="6"/>
  <c r="J13" i="6"/>
  <c r="J17" i="6"/>
  <c r="K14" i="6"/>
  <c r="K13" i="6"/>
  <c r="K17" i="6"/>
  <c r="L14" i="6"/>
  <c r="L13" i="6"/>
  <c r="L17" i="6"/>
  <c r="M14" i="6"/>
  <c r="M13" i="6"/>
  <c r="M17" i="6"/>
  <c r="N14" i="6"/>
  <c r="N13" i="6"/>
  <c r="N17" i="6"/>
  <c r="O14" i="6"/>
  <c r="O13" i="6"/>
  <c r="O17" i="6"/>
  <c r="P14" i="6"/>
  <c r="P13" i="6"/>
  <c r="P17" i="6"/>
  <c r="Q14" i="6"/>
  <c r="Q13" i="6"/>
  <c r="Q17" i="6"/>
  <c r="R14" i="6"/>
  <c r="R13" i="6"/>
  <c r="R17" i="6"/>
  <c r="S14" i="6"/>
  <c r="S13" i="6"/>
  <c r="S17" i="6"/>
  <c r="T14" i="6"/>
  <c r="T13" i="6"/>
  <c r="T17" i="6"/>
  <c r="U14" i="6"/>
  <c r="U13" i="6"/>
  <c r="U17" i="6"/>
  <c r="V14" i="6"/>
  <c r="V13" i="6"/>
  <c r="V17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C14" i="5"/>
  <c r="C13" i="5"/>
  <c r="C17" i="5"/>
  <c r="B14" i="5"/>
  <c r="B13" i="5"/>
  <c r="B17" i="5"/>
  <c r="C9" i="5"/>
  <c r="D9" i="5"/>
  <c r="V14" i="5"/>
  <c r="V13" i="5"/>
  <c r="V17" i="5"/>
  <c r="U14" i="5"/>
  <c r="U13" i="5"/>
  <c r="U17" i="5"/>
  <c r="T14" i="5"/>
  <c r="T13" i="5"/>
  <c r="T17" i="5"/>
  <c r="S14" i="5"/>
  <c r="S13" i="5"/>
  <c r="S17" i="5"/>
  <c r="R14" i="5"/>
  <c r="R13" i="5"/>
  <c r="R17" i="5"/>
  <c r="Q14" i="5"/>
  <c r="Q13" i="5"/>
  <c r="Q17" i="5"/>
  <c r="P14" i="5"/>
  <c r="P13" i="5"/>
  <c r="P17" i="5"/>
  <c r="O14" i="5"/>
  <c r="O13" i="5"/>
  <c r="O17" i="5"/>
  <c r="N14" i="5"/>
  <c r="N13" i="5"/>
  <c r="N17" i="5"/>
  <c r="M14" i="5"/>
  <c r="M13" i="5"/>
  <c r="M17" i="5"/>
  <c r="L14" i="5"/>
  <c r="L13" i="5"/>
  <c r="L17" i="5"/>
  <c r="K14" i="5"/>
  <c r="K13" i="5"/>
  <c r="K17" i="5"/>
  <c r="J14" i="5"/>
  <c r="J13" i="5"/>
  <c r="J17" i="5"/>
  <c r="I14" i="5"/>
  <c r="I13" i="5"/>
  <c r="I17" i="5"/>
  <c r="H14" i="5"/>
  <c r="H13" i="5"/>
  <c r="H17" i="5"/>
  <c r="G14" i="5"/>
  <c r="G13" i="5"/>
  <c r="G17" i="5"/>
  <c r="F14" i="5"/>
  <c r="F13" i="5"/>
  <c r="F17" i="5"/>
  <c r="E14" i="5"/>
  <c r="E13" i="5"/>
  <c r="E17" i="5"/>
  <c r="D14" i="5"/>
  <c r="D13" i="5"/>
  <c r="D17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B14" i="3"/>
  <c r="B13" i="3"/>
  <c r="B17" i="3"/>
  <c r="C9" i="3"/>
  <c r="C14" i="3"/>
  <c r="C13" i="3"/>
  <c r="C17" i="3"/>
  <c r="D9" i="3"/>
  <c r="D14" i="3"/>
  <c r="D13" i="3"/>
  <c r="D17" i="3"/>
  <c r="E9" i="3"/>
  <c r="E14" i="3"/>
  <c r="E13" i="3"/>
  <c r="E17" i="3"/>
  <c r="F9" i="3"/>
  <c r="F14" i="3"/>
  <c r="F13" i="3"/>
  <c r="F17" i="3"/>
  <c r="G9" i="3"/>
  <c r="G14" i="3"/>
  <c r="G13" i="3"/>
  <c r="G17" i="3"/>
  <c r="H9" i="3"/>
  <c r="H14" i="3"/>
  <c r="H13" i="3"/>
  <c r="H17" i="3"/>
  <c r="I9" i="3"/>
  <c r="I14" i="3"/>
  <c r="I13" i="3"/>
  <c r="I17" i="3"/>
  <c r="J9" i="3"/>
  <c r="J14" i="3"/>
  <c r="J13" i="3"/>
  <c r="J17" i="3"/>
  <c r="K9" i="3"/>
  <c r="K14" i="3"/>
  <c r="K13" i="3"/>
  <c r="K17" i="3"/>
  <c r="L9" i="3"/>
  <c r="L14" i="3"/>
  <c r="L13" i="3"/>
  <c r="L17" i="3"/>
  <c r="M9" i="3"/>
  <c r="M14" i="3"/>
  <c r="M13" i="3"/>
  <c r="M17" i="3"/>
  <c r="N9" i="3"/>
  <c r="N14" i="3"/>
  <c r="N13" i="3"/>
  <c r="N17" i="3"/>
  <c r="O9" i="3"/>
  <c r="O14" i="3"/>
  <c r="O13" i="3"/>
  <c r="O17" i="3"/>
  <c r="P9" i="3"/>
  <c r="P14" i="3"/>
  <c r="P13" i="3"/>
  <c r="P17" i="3"/>
  <c r="Q9" i="3"/>
  <c r="Q14" i="3"/>
  <c r="Q13" i="3"/>
  <c r="Q17" i="3"/>
  <c r="R9" i="3"/>
  <c r="R14" i="3"/>
  <c r="R13" i="3"/>
  <c r="R17" i="3"/>
  <c r="S9" i="3"/>
  <c r="S14" i="3"/>
  <c r="S13" i="3"/>
  <c r="S17" i="3"/>
  <c r="T9" i="3"/>
  <c r="T14" i="3"/>
  <c r="T13" i="3"/>
  <c r="T17" i="3"/>
  <c r="U9" i="3"/>
  <c r="U14" i="3"/>
  <c r="U13" i="3"/>
  <c r="U17" i="3"/>
  <c r="V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S11" i="3"/>
  <c r="T11" i="3"/>
  <c r="U11" i="3"/>
  <c r="V11" i="3"/>
  <c r="V13" i="3"/>
  <c r="V14" i="3"/>
  <c r="V17" i="3"/>
  <c r="K11" i="3"/>
  <c r="L11" i="3"/>
  <c r="M11" i="3"/>
  <c r="N11" i="3"/>
  <c r="O11" i="3"/>
  <c r="P11" i="3"/>
  <c r="Q11" i="3"/>
  <c r="R11" i="3"/>
  <c r="G11" i="3"/>
  <c r="H11" i="3"/>
  <c r="I11" i="3"/>
  <c r="J11" i="3"/>
  <c r="F11" i="3"/>
  <c r="E11" i="3"/>
  <c r="D11" i="3"/>
  <c r="C11" i="3"/>
  <c r="B11" i="3"/>
</calcChain>
</file>

<file path=xl/sharedStrings.xml><?xml version="1.0" encoding="utf-8"?>
<sst xmlns="http://schemas.openxmlformats.org/spreadsheetml/2006/main" count="87" uniqueCount="38">
  <si>
    <t>Non-Haz KRS Fund</t>
  </si>
  <si>
    <t>Obligations</t>
  </si>
  <si>
    <t>% funded</t>
  </si>
  <si>
    <t>KY Additional Funds</t>
  </si>
  <si>
    <t>Percent change in benefits payments</t>
  </si>
  <si>
    <t>RVK Assumptions</t>
  </si>
  <si>
    <t>Benefits payments totals (billions)</t>
  </si>
  <si>
    <t>Percent change in employee contrib</t>
  </si>
  <si>
    <t>Employee contribution totals</t>
  </si>
  <si>
    <t>Current Target</t>
  </si>
  <si>
    <t>Conservative</t>
  </si>
  <si>
    <t>Portfolio 1</t>
  </si>
  <si>
    <t>Portfolio 2</t>
  </si>
  <si>
    <t>Portfolio 3</t>
  </si>
  <si>
    <t>Aggressive</t>
  </si>
  <si>
    <t>RVK PortfolioAssumptions</t>
  </si>
  <si>
    <t>Exp. Return</t>
  </si>
  <si>
    <t>Exp. Risk</t>
  </si>
  <si>
    <t>Liquidity</t>
  </si>
  <si>
    <t>Fund Expected Return</t>
  </si>
  <si>
    <t>Employee contribution (RVK)</t>
  </si>
  <si>
    <t>KRS Payments(RVK)</t>
  </si>
  <si>
    <t>Bond rate</t>
  </si>
  <si>
    <t>Bond Term (yrs)</t>
  </si>
  <si>
    <t>Plan 2: $5b bond in 2016</t>
  </si>
  <si>
    <t>Plan 3: $5b Line of Credit in 2016</t>
  </si>
  <si>
    <t>Line of Credit contribution</t>
  </si>
  <si>
    <t>Line of Credit Annual contribution</t>
  </si>
  <si>
    <t>LoC Interest Only Payment</t>
  </si>
  <si>
    <t>Draw Line for X periods</t>
  </si>
  <si>
    <t>Shortfall/Excess</t>
  </si>
  <si>
    <t>Annual Cost of Plan to State</t>
  </si>
  <si>
    <t>Bond Term (years)</t>
  </si>
  <si>
    <t>N/A</t>
  </si>
  <si>
    <t>Bond/Line of Credit</t>
  </si>
  <si>
    <t>Plan 1: Fund Our Obligation</t>
  </si>
  <si>
    <t>Additional LOC Paydown (if any)</t>
  </si>
  <si>
    <t>Bond/LOC obligation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</si>
</sst>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;[Red]\-&quot;$&quot;#,##0"/>
    <numFmt numFmtId="165" formatCode="&quot;$&quot;#,##0.00;[Red]\-&quot;$&quot;#,##0.00"/>
    <numFmt numFmtId="166" formatCode="&quot;$&quot;#,##0;[Red]&quot;$&quot;#,##0"/>
    <numFmt numFmtId="167" formatCode="&quot;$&quot;#,##0.00;[Red]&quot;$&quot;#,##0.00"/>
    <numFmt numFmtId="168" formatCode="&quot;$&quot;#,##0.0;[Red]&quot;$&quot;#,##0.0"/>
    <numFmt numFmtId="169" formatCode="0.0%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3F3F7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2" borderId="1" applyNumberFormat="0" applyAlignment="0" applyProtection="0"/>
    <xf numFmtId="0" fontId="1" fillId="3" borderId="2" applyNumberFormat="0" applyFon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9" fontId="0" fillId="0" borderId="0" xfId="0" applyNumberFormat="1"/>
    <xf numFmtId="164" fontId="0" fillId="0" borderId="0" xfId="0" applyNumberFormat="1"/>
    <xf numFmtId="166" fontId="0" fillId="0" borderId="0" xfId="0" applyNumberFormat="1"/>
    <xf numFmtId="10" fontId="0" fillId="0" borderId="0" xfId="0" applyNumberFormat="1"/>
    <xf numFmtId="165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66" fontId="0" fillId="3" borderId="2" xfId="20" applyNumberFormat="1" applyFont="1"/>
    <xf numFmtId="166" fontId="5" fillId="2" borderId="1" xfId="19" applyNumberFormat="1"/>
    <xf numFmtId="9" fontId="5" fillId="2" borderId="1" xfId="19" applyNumberFormat="1"/>
    <xf numFmtId="10" fontId="5" fillId="2" borderId="1" xfId="19" applyNumberFormat="1"/>
    <xf numFmtId="0" fontId="5" fillId="2" borderId="1" xfId="19"/>
    <xf numFmtId="0" fontId="4" fillId="0" borderId="0" xfId="0" applyFont="1"/>
  </cellXfs>
  <cellStyles count="1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Input" xfId="19" builtinId="20"/>
    <cellStyle name="Normal" xfId="0" builtinId="0"/>
    <cellStyle name="Note" xfId="20" builtinId="1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workbookViewId="0">
      <selection activeCell="A16" sqref="A16"/>
    </sheetView>
  </sheetViews>
  <sheetFormatPr defaultColWidth="11" defaultRowHeight="15.75" x14ac:dyDescent="0.25"/>
  <cols>
    <col min="1" max="1" width="33.375" customWidth="1"/>
  </cols>
  <sheetData>
    <row r="1" spans="1:22" x14ac:dyDescent="0.25">
      <c r="A1" t="s">
        <v>5</v>
      </c>
      <c r="B1">
        <v>2014</v>
      </c>
      <c r="C1">
        <v>2015</v>
      </c>
      <c r="D1">
        <v>2016</v>
      </c>
      <c r="E1">
        <v>2017</v>
      </c>
      <c r="F1">
        <v>2018</v>
      </c>
      <c r="G1">
        <v>2019</v>
      </c>
      <c r="H1">
        <v>2020</v>
      </c>
      <c r="I1">
        <v>2021</v>
      </c>
      <c r="J1">
        <v>2022</v>
      </c>
      <c r="K1">
        <v>2023</v>
      </c>
      <c r="L1">
        <v>2024</v>
      </c>
      <c r="M1">
        <v>2025</v>
      </c>
      <c r="N1">
        <v>2026</v>
      </c>
      <c r="O1">
        <v>2027</v>
      </c>
      <c r="P1">
        <v>2028</v>
      </c>
      <c r="Q1">
        <v>2029</v>
      </c>
      <c r="R1">
        <v>2030</v>
      </c>
      <c r="S1">
        <v>2031</v>
      </c>
      <c r="T1">
        <v>2032</v>
      </c>
      <c r="U1">
        <v>2033</v>
      </c>
      <c r="V1">
        <v>2034</v>
      </c>
    </row>
    <row r="2" spans="1:22" x14ac:dyDescent="0.25">
      <c r="A2" t="s">
        <v>4</v>
      </c>
      <c r="B2" s="8">
        <v>0</v>
      </c>
      <c r="C2" s="8">
        <v>1.4999999999999999E-2</v>
      </c>
      <c r="D2" s="8">
        <v>1.4999999999999999E-2</v>
      </c>
      <c r="E2" s="8">
        <v>1.2999999999999999E-2</v>
      </c>
      <c r="F2" s="8">
        <v>1.2999999999999999E-2</v>
      </c>
      <c r="G2" s="8">
        <v>1.2E-2</v>
      </c>
      <c r="H2" s="8">
        <v>1.2E-2</v>
      </c>
      <c r="I2" s="8">
        <v>1.2E-2</v>
      </c>
      <c r="J2" s="8">
        <v>1.2E-2</v>
      </c>
      <c r="K2" s="8">
        <v>1.0999999999999999E-2</v>
      </c>
      <c r="L2" s="8">
        <v>1.2999999999999999E-2</v>
      </c>
      <c r="M2" s="8">
        <v>1.2E-2</v>
      </c>
      <c r="N2" s="8">
        <v>1.2E-2</v>
      </c>
      <c r="O2" s="8">
        <v>1.2999999999999999E-2</v>
      </c>
      <c r="P2" s="8">
        <v>1.2999999999999999E-2</v>
      </c>
      <c r="Q2" s="8">
        <v>1.2999999999999999E-2</v>
      </c>
      <c r="R2" s="8">
        <v>1.0999999999999999E-2</v>
      </c>
      <c r="S2" s="8">
        <v>8.0000000000000002E-3</v>
      </c>
      <c r="T2" s="8">
        <v>8.9999999999999993E-3</v>
      </c>
      <c r="U2" s="8">
        <v>8.9999999999999993E-3</v>
      </c>
      <c r="V2" s="8">
        <v>0.01</v>
      </c>
    </row>
    <row r="3" spans="1:22" x14ac:dyDescent="0.25">
      <c r="A3" t="s">
        <v>6</v>
      </c>
      <c r="B3" s="7">
        <v>0.9</v>
      </c>
      <c r="C3" s="7">
        <v>0.9</v>
      </c>
      <c r="D3" s="7">
        <v>0.9</v>
      </c>
      <c r="E3" s="7">
        <v>1</v>
      </c>
      <c r="F3" s="7">
        <v>1</v>
      </c>
      <c r="G3" s="7">
        <v>1</v>
      </c>
      <c r="H3" s="7">
        <v>1</v>
      </c>
      <c r="I3" s="7">
        <v>1</v>
      </c>
      <c r="J3" s="7">
        <v>1</v>
      </c>
      <c r="K3" s="7">
        <v>1</v>
      </c>
      <c r="L3" s="7">
        <v>1</v>
      </c>
      <c r="M3" s="7">
        <v>1</v>
      </c>
      <c r="N3" s="7">
        <v>1.1000000000000001</v>
      </c>
      <c r="O3" s="7">
        <v>1.1000000000000001</v>
      </c>
      <c r="P3" s="7">
        <v>1.1000000000000001</v>
      </c>
      <c r="Q3" s="7">
        <v>1.1000000000000001</v>
      </c>
      <c r="R3" s="7">
        <v>1.1000000000000001</v>
      </c>
      <c r="S3" s="7">
        <v>1.1000000000000001</v>
      </c>
      <c r="T3" s="7">
        <v>1.1000000000000001</v>
      </c>
      <c r="U3" s="7">
        <v>1.1000000000000001</v>
      </c>
      <c r="V3" s="7">
        <v>1.2</v>
      </c>
    </row>
    <row r="4" spans="1:22" x14ac:dyDescent="0.25">
      <c r="A4" t="s">
        <v>7</v>
      </c>
      <c r="B4" s="8">
        <v>0</v>
      </c>
      <c r="C4" s="8">
        <v>0.03</v>
      </c>
      <c r="D4" s="8">
        <v>0.20200000000000001</v>
      </c>
      <c r="E4" s="8">
        <v>4.3999999999999997E-2</v>
      </c>
      <c r="F4" s="8">
        <v>3.3000000000000002E-2</v>
      </c>
      <c r="G4" s="8">
        <v>3.3000000000000002E-2</v>
      </c>
      <c r="H4" s="8">
        <v>3.6999999999999998E-2</v>
      </c>
      <c r="I4" s="8">
        <v>3.6999999999999998E-2</v>
      </c>
      <c r="J4" s="8">
        <v>3.6999999999999998E-2</v>
      </c>
      <c r="K4" s="8">
        <v>3.6999999999999998E-2</v>
      </c>
      <c r="L4" s="8">
        <v>3.7999999999999999E-2</v>
      </c>
      <c r="M4" s="8">
        <v>3.6999999999999998E-2</v>
      </c>
      <c r="N4" s="8">
        <v>3.7999999999999999E-2</v>
      </c>
      <c r="O4" s="8">
        <v>3.6999999999999998E-2</v>
      </c>
      <c r="P4" s="8">
        <v>3.7999999999999999E-2</v>
      </c>
      <c r="Q4" s="8">
        <v>3.7999999999999999E-2</v>
      </c>
      <c r="R4" s="8">
        <v>3.7999999999999999E-2</v>
      </c>
      <c r="S4" s="8">
        <v>3.9E-2</v>
      </c>
      <c r="T4" s="8">
        <v>3.9E-2</v>
      </c>
      <c r="U4" s="8">
        <v>3.7999999999999999E-2</v>
      </c>
      <c r="V4" s="8">
        <v>3.9E-2</v>
      </c>
    </row>
    <row r="5" spans="1:22" x14ac:dyDescent="0.25">
      <c r="A5" t="s">
        <v>8</v>
      </c>
      <c r="B5" s="7">
        <v>0.6</v>
      </c>
      <c r="C5" s="7">
        <v>0.6</v>
      </c>
      <c r="D5" s="7">
        <v>0.7</v>
      </c>
      <c r="E5" s="7">
        <v>0.7</v>
      </c>
      <c r="F5" s="7">
        <v>0.8</v>
      </c>
      <c r="G5" s="7">
        <v>0.8</v>
      </c>
      <c r="H5" s="7">
        <v>0.8</v>
      </c>
      <c r="I5" s="7">
        <v>0.8</v>
      </c>
      <c r="J5" s="7">
        <v>0.9</v>
      </c>
      <c r="K5" s="7">
        <v>0.9</v>
      </c>
      <c r="L5" s="7">
        <v>0.9</v>
      </c>
      <c r="M5" s="7">
        <v>1</v>
      </c>
      <c r="N5" s="7">
        <v>1</v>
      </c>
      <c r="O5" s="7">
        <v>1</v>
      </c>
      <c r="P5" s="7">
        <v>1.1000000000000001</v>
      </c>
      <c r="Q5" s="7">
        <v>1.1000000000000001</v>
      </c>
      <c r="R5" s="7">
        <v>1.2</v>
      </c>
      <c r="S5" s="7">
        <v>1.2</v>
      </c>
      <c r="T5" s="7">
        <v>1.3</v>
      </c>
      <c r="U5" s="7">
        <v>1.3</v>
      </c>
      <c r="V5" s="7">
        <v>1.4</v>
      </c>
    </row>
    <row r="7" spans="1:22" x14ac:dyDescent="0.25">
      <c r="A7" t="s">
        <v>15</v>
      </c>
      <c r="B7" t="s">
        <v>16</v>
      </c>
      <c r="C7" t="s">
        <v>17</v>
      </c>
      <c r="D7" t="s">
        <v>18</v>
      </c>
    </row>
    <row r="8" spans="1:22" x14ac:dyDescent="0.25">
      <c r="A8" t="s">
        <v>9</v>
      </c>
      <c r="B8" s="4">
        <v>6.93E-2</v>
      </c>
      <c r="C8" s="4">
        <v>0.1283</v>
      </c>
      <c r="D8">
        <v>69</v>
      </c>
    </row>
    <row r="9" spans="1:22" x14ac:dyDescent="0.25">
      <c r="A9" t="s">
        <v>10</v>
      </c>
      <c r="B9" s="4">
        <v>3.5000000000000003E-2</v>
      </c>
      <c r="C9" s="1">
        <v>0.06</v>
      </c>
      <c r="D9">
        <v>85</v>
      </c>
    </row>
    <row r="10" spans="1:22" x14ac:dyDescent="0.25">
      <c r="A10" t="s">
        <v>11</v>
      </c>
      <c r="B10" s="4">
        <v>6.4899999999999999E-2</v>
      </c>
      <c r="C10" s="4">
        <v>0.1067</v>
      </c>
      <c r="D10">
        <v>66</v>
      </c>
    </row>
    <row r="11" spans="1:22" x14ac:dyDescent="0.25">
      <c r="A11" t="s">
        <v>12</v>
      </c>
      <c r="B11" s="4">
        <v>7.2300000000000003E-2</v>
      </c>
      <c r="C11" s="4">
        <v>0.1406</v>
      </c>
      <c r="D11">
        <v>70</v>
      </c>
    </row>
    <row r="12" spans="1:22" x14ac:dyDescent="0.25">
      <c r="A12" t="s">
        <v>13</v>
      </c>
      <c r="B12" s="4">
        <v>7.8100000000000003E-2</v>
      </c>
      <c r="C12" s="4">
        <v>0.1648</v>
      </c>
      <c r="D12">
        <v>71</v>
      </c>
    </row>
    <row r="13" spans="1:22" x14ac:dyDescent="0.25">
      <c r="A13" t="s">
        <v>14</v>
      </c>
      <c r="B13" s="4">
        <v>8.4700000000000011E-2</v>
      </c>
      <c r="C13" s="4">
        <v>0.19270000000000001</v>
      </c>
      <c r="D13">
        <v>69</v>
      </c>
    </row>
    <row r="21" spans="2:22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2:22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abSelected="1" workbookViewId="0">
      <selection activeCell="A23" sqref="A23"/>
    </sheetView>
  </sheetViews>
  <sheetFormatPr defaultColWidth="11" defaultRowHeight="15.75" x14ac:dyDescent="0.25"/>
  <cols>
    <col min="1" max="1" width="28" customWidth="1"/>
    <col min="2" max="24" width="18" customWidth="1"/>
  </cols>
  <sheetData>
    <row r="1" spans="1:22" x14ac:dyDescent="0.25">
      <c r="A1" t="s">
        <v>35</v>
      </c>
    </row>
    <row r="2" spans="1:22" x14ac:dyDescent="0.25">
      <c r="A2" s="14" t="s">
        <v>34</v>
      </c>
      <c r="B2" t="s">
        <v>33</v>
      </c>
    </row>
    <row r="3" spans="1:22" x14ac:dyDescent="0.25">
      <c r="A3" s="14" t="s">
        <v>22</v>
      </c>
      <c r="B3" t="s">
        <v>33</v>
      </c>
    </row>
    <row r="4" spans="1:22" x14ac:dyDescent="0.25">
      <c r="A4" t="s">
        <v>19</v>
      </c>
      <c r="B4" s="12">
        <v>0.04</v>
      </c>
    </row>
    <row r="5" spans="1:22" x14ac:dyDescent="0.25">
      <c r="A5" t="s">
        <v>23</v>
      </c>
      <c r="B5" t="s">
        <v>33</v>
      </c>
    </row>
    <row r="6" spans="1:22" x14ac:dyDescent="0.25">
      <c r="A6" t="s">
        <v>27</v>
      </c>
      <c r="B6" t="s">
        <v>33</v>
      </c>
    </row>
    <row r="7" spans="1:22" x14ac:dyDescent="0.25">
      <c r="A7" t="s">
        <v>29</v>
      </c>
      <c r="B7" t="s">
        <v>33</v>
      </c>
    </row>
    <row r="8" spans="1:22" x14ac:dyDescent="0.25">
      <c r="B8">
        <v>2014</v>
      </c>
      <c r="C8">
        <v>2015</v>
      </c>
      <c r="D8">
        <f>C8+1</f>
        <v>2016</v>
      </c>
      <c r="E8">
        <f>D8+1</f>
        <v>2017</v>
      </c>
      <c r="F8">
        <f>E8+1</f>
        <v>2018</v>
      </c>
      <c r="G8">
        <f>F8+1</f>
        <v>2019</v>
      </c>
      <c r="H8">
        <f>G8+1</f>
        <v>2020</v>
      </c>
      <c r="I8">
        <f t="shared" ref="I8:J8" si="0">H8+1</f>
        <v>2021</v>
      </c>
      <c r="J8">
        <f t="shared" si="0"/>
        <v>2022</v>
      </c>
      <c r="K8">
        <f t="shared" ref="K8:R8" si="1">J8+1</f>
        <v>2023</v>
      </c>
      <c r="L8">
        <f t="shared" si="1"/>
        <v>2024</v>
      </c>
      <c r="M8">
        <f t="shared" si="1"/>
        <v>2025</v>
      </c>
      <c r="N8">
        <f t="shared" si="1"/>
        <v>2026</v>
      </c>
      <c r="O8">
        <f t="shared" si="1"/>
        <v>2027</v>
      </c>
      <c r="P8">
        <f t="shared" si="1"/>
        <v>2028</v>
      </c>
      <c r="Q8">
        <f t="shared" si="1"/>
        <v>2029</v>
      </c>
      <c r="R8">
        <f t="shared" si="1"/>
        <v>2030</v>
      </c>
      <c r="S8">
        <f t="shared" ref="S8:V8" si="2">R8+1</f>
        <v>2031</v>
      </c>
      <c r="T8">
        <f t="shared" si="2"/>
        <v>2032</v>
      </c>
      <c r="U8">
        <f t="shared" si="2"/>
        <v>2033</v>
      </c>
      <c r="V8">
        <f t="shared" si="2"/>
        <v>2034</v>
      </c>
    </row>
    <row r="9" spans="1:22" x14ac:dyDescent="0.25">
      <c r="A9" t="s">
        <v>0</v>
      </c>
      <c r="B9" s="2">
        <v>2100000000</v>
      </c>
      <c r="C9" s="3">
        <f t="shared" ref="C9:V9" si="3">(B9+B17)*(1+$B$4)</f>
        <v>1872000000</v>
      </c>
      <c r="D9" s="3">
        <f t="shared" si="3"/>
        <v>2206880000</v>
      </c>
      <c r="E9" s="3">
        <f t="shared" si="3"/>
        <v>2659155200</v>
      </c>
      <c r="F9" s="3">
        <f t="shared" si="3"/>
        <v>3025521408</v>
      </c>
      <c r="G9" s="3">
        <f t="shared" si="3"/>
        <v>3510542264.3200002</v>
      </c>
      <c r="H9" s="3">
        <f t="shared" si="3"/>
        <v>4014963954.8928003</v>
      </c>
      <c r="I9" s="3">
        <f t="shared" si="3"/>
        <v>4539562513.0885124</v>
      </c>
      <c r="J9" s="3">
        <f t="shared" si="3"/>
        <v>5085145013.6120529</v>
      </c>
      <c r="K9" s="3">
        <f t="shared" si="3"/>
        <v>5756550814.1565351</v>
      </c>
      <c r="L9" s="3">
        <f t="shared" si="3"/>
        <v>6454812846.7227964</v>
      </c>
      <c r="M9" s="3">
        <f t="shared" si="3"/>
        <v>7181005360.5917082</v>
      </c>
      <c r="N9" s="3">
        <f t="shared" si="3"/>
        <v>8040245575.015377</v>
      </c>
      <c r="O9" s="3">
        <f t="shared" si="3"/>
        <v>8829855398.0159931</v>
      </c>
      <c r="P9" s="3">
        <f t="shared" si="3"/>
        <v>9651049613.9366341</v>
      </c>
      <c r="Q9" s="3">
        <f t="shared" si="3"/>
        <v>10609091598.494101</v>
      </c>
      <c r="R9" s="3">
        <f t="shared" si="3"/>
        <v>11605455262.433865</v>
      </c>
      <c r="S9" s="3">
        <f t="shared" si="3"/>
        <v>12745673472.931219</v>
      </c>
      <c r="T9" s="3">
        <f t="shared" si="3"/>
        <v>13931500411.848469</v>
      </c>
      <c r="U9" s="3">
        <f t="shared" si="3"/>
        <v>15268760428.322409</v>
      </c>
      <c r="V9" s="3">
        <f t="shared" si="3"/>
        <v>16659510845.455305</v>
      </c>
    </row>
    <row r="10" spans="1:22" x14ac:dyDescent="0.25">
      <c r="A10" t="s">
        <v>1</v>
      </c>
      <c r="B10" s="3">
        <v>11400000000</v>
      </c>
      <c r="C10" s="3">
        <f>B10*(1+'RVK data'!C2+'Plan 1 - Fund Our Obligations'!C2)</f>
        <v>11570999999.999998</v>
      </c>
      <c r="D10" s="3">
        <f>C10*(1+'RVK data'!D2+'Plan 1 - Fund Our Obligations'!D2)</f>
        <v>11744564999.999996</v>
      </c>
      <c r="E10" s="3">
        <f>D10*(1+'RVK data'!E2+'Plan 1 - Fund Our Obligations'!E2)</f>
        <v>11897244344.999994</v>
      </c>
      <c r="F10" s="3">
        <f>E10*(1+'RVK data'!F2+'Plan 1 - Fund Our Obligations'!F2)</f>
        <v>12051908521.484993</v>
      </c>
      <c r="G10" s="3">
        <f>F10*(1+'RVK data'!G2+'Plan 1 - Fund Our Obligations'!G2)</f>
        <v>12196531423.742813</v>
      </c>
      <c r="H10" s="3">
        <f>G10*(1+'RVK data'!H2+'Plan 1 - Fund Our Obligations'!H2)</f>
        <v>12342889800.827726</v>
      </c>
      <c r="I10" s="3">
        <f>H10*(1+'RVK data'!I2+'Plan 1 - Fund Our Obligations'!I2)</f>
        <v>12491004478.437658</v>
      </c>
      <c r="J10" s="3">
        <f>I10*(1+'RVK data'!J2+'Plan 1 - Fund Our Obligations'!J2)</f>
        <v>12640896532.178911</v>
      </c>
      <c r="K10" s="3">
        <f>J10*(1+'RVK data'!K2+'Plan 1 - Fund Our Obligations'!K2)</f>
        <v>12779946394.032879</v>
      </c>
      <c r="L10" s="3">
        <f>K10*(1+'RVK data'!L2+'Plan 1 - Fund Our Obligations'!L2)</f>
        <v>12946085697.155306</v>
      </c>
      <c r="M10" s="3">
        <f>L10*(1+'RVK data'!M2+'Plan 1 - Fund Our Obligations'!M2)</f>
        <v>13101438725.52117</v>
      </c>
      <c r="N10" s="3">
        <f>M10*(1+'RVK data'!N2+'Plan 1 - Fund Our Obligations'!N2)</f>
        <v>13258655990.227425</v>
      </c>
      <c r="O10" s="3">
        <f>N10*(1+'RVK data'!O2+'Plan 1 - Fund Our Obligations'!O2)</f>
        <v>13431018518.10038</v>
      </c>
      <c r="P10" s="3">
        <f>O10*(1+'RVK data'!P2+'Plan 1 - Fund Our Obligations'!P2)</f>
        <v>13605621758.835684</v>
      </c>
      <c r="Q10" s="3">
        <f>P10*(1+'RVK data'!Q2+'Plan 1 - Fund Our Obligations'!Q2)</f>
        <v>13782494841.700546</v>
      </c>
      <c r="R10" s="3">
        <f>Q10*(1+'RVK data'!R2+'Plan 1 - Fund Our Obligations'!R2)</f>
        <v>13934102284.959251</v>
      </c>
      <c r="S10" s="3">
        <f>R10*(1+'RVK data'!S2+'Plan 1 - Fund Our Obligations'!S2)</f>
        <v>14045575103.238926</v>
      </c>
      <c r="T10" s="3">
        <f>S10*(1+'RVK data'!T2+'Plan 1 - Fund Our Obligations'!T2)</f>
        <v>14171985279.168076</v>
      </c>
      <c r="U10" s="3">
        <f>T10*(1+'RVK data'!U2+'Plan 1 - Fund Our Obligations'!U2)</f>
        <v>14299533146.680586</v>
      </c>
      <c r="V10" s="3">
        <f>U10*(1+'RVK data'!V2+'Plan 1 - Fund Our Obligations'!V2)</f>
        <v>14442528478.147392</v>
      </c>
    </row>
    <row r="11" spans="1:22" x14ac:dyDescent="0.25">
      <c r="A11" t="s">
        <v>2</v>
      </c>
      <c r="B11" s="4">
        <f t="shared" ref="B11:G11" si="4">B9/B10</f>
        <v>0.18421052631578946</v>
      </c>
      <c r="C11" s="4">
        <f t="shared" si="4"/>
        <v>0.16178376976925074</v>
      </c>
      <c r="D11" s="4">
        <f t="shared" si="4"/>
        <v>0.18790649121529837</v>
      </c>
      <c r="E11" s="4">
        <f t="shared" si="4"/>
        <v>0.22351017789405597</v>
      </c>
      <c r="F11" s="4">
        <f t="shared" si="4"/>
        <v>0.25104085403622084</v>
      </c>
      <c r="G11" s="4">
        <f t="shared" si="4"/>
        <v>0.2878311990805909</v>
      </c>
      <c r="H11" s="4">
        <f t="shared" ref="H11:J11" si="5">H9/H10</f>
        <v>0.32528557085744642</v>
      </c>
      <c r="I11" s="4">
        <f t="shared" si="5"/>
        <v>0.36342653794775587</v>
      </c>
      <c r="J11" s="4">
        <f t="shared" si="5"/>
        <v>0.40227724360113298</v>
      </c>
      <c r="K11" s="4">
        <f t="shared" ref="K11" si="6">K9/K10</f>
        <v>0.45043622536979833</v>
      </c>
      <c r="L11" s="4">
        <f t="shared" ref="L11" si="7">L9/L10</f>
        <v>0.49859185221839969</v>
      </c>
      <c r="M11" s="4">
        <f t="shared" ref="M11" si="8">M9/M10</f>
        <v>0.54810815140503211</v>
      </c>
      <c r="N11" s="4">
        <f t="shared" ref="N11" si="9">N9/N10</f>
        <v>0.6064148267321825</v>
      </c>
      <c r="O11" s="4">
        <f t="shared" ref="O11" si="10">O9/O10</f>
        <v>0.65742262108539229</v>
      </c>
      <c r="P11" s="4">
        <f t="shared" ref="P11" si="11">P9/P10</f>
        <v>0.70934278381427929</v>
      </c>
      <c r="Q11" s="4">
        <f t="shared" ref="Q11" si="12">Q9/Q10</f>
        <v>0.76975117497559697</v>
      </c>
      <c r="R11" s="4">
        <f t="shared" ref="R11" si="13">R9/R10</f>
        <v>0.83288144618839388</v>
      </c>
      <c r="S11" s="4">
        <f t="shared" ref="S11" si="14">S9/S10</f>
        <v>0.90745116374708301</v>
      </c>
      <c r="T11" s="4">
        <f t="shared" ref="T11" si="15">T9/T10</f>
        <v>0.98303096830949266</v>
      </c>
      <c r="U11" s="4">
        <f t="shared" ref="U11" si="16">U9/U10</f>
        <v>1.0677803444140281</v>
      </c>
      <c r="V11" s="4">
        <f t="shared" ref="V11" si="17">V9/V10</f>
        <v>1.1535037559844434</v>
      </c>
    </row>
    <row r="13" spans="1:22" x14ac:dyDescent="0.25">
      <c r="A13" t="s">
        <v>21</v>
      </c>
      <c r="B13" s="3">
        <f>-1000000000*'RVK data'!B3</f>
        <v>-900000000</v>
      </c>
      <c r="C13" s="3">
        <f>-1000000000*'RVK data'!C3</f>
        <v>-900000000</v>
      </c>
      <c r="D13" s="3">
        <f>-1000000000*'RVK data'!D3</f>
        <v>-900000000</v>
      </c>
      <c r="E13" s="3">
        <f>-1000000000*'RVK data'!E3</f>
        <v>-1000000000</v>
      </c>
      <c r="F13" s="3">
        <f>-1000000000*'RVK data'!F3</f>
        <v>-1000000000</v>
      </c>
      <c r="G13" s="3">
        <f>-1000000000*'RVK data'!G3</f>
        <v>-1000000000</v>
      </c>
      <c r="H13" s="3">
        <f>-1000000000*'RVK data'!H3</f>
        <v>-1000000000</v>
      </c>
      <c r="I13" s="3">
        <f>-1000000000*'RVK data'!I3</f>
        <v>-1000000000</v>
      </c>
      <c r="J13" s="3">
        <f>-1000000000*'RVK data'!J3</f>
        <v>-1000000000</v>
      </c>
      <c r="K13" s="3">
        <f>-1000000000*'RVK data'!K3</f>
        <v>-1000000000</v>
      </c>
      <c r="L13" s="3">
        <f>-1000000000*'RVK data'!L3</f>
        <v>-1000000000</v>
      </c>
      <c r="M13" s="3">
        <f>-1000000000*'RVK data'!M3</f>
        <v>-1000000000</v>
      </c>
      <c r="N13" s="3">
        <f>-1000000000*'RVK data'!N3</f>
        <v>-1100000000</v>
      </c>
      <c r="O13" s="3">
        <f>-1000000000*'RVK data'!O3</f>
        <v>-1100000000</v>
      </c>
      <c r="P13" s="3">
        <f>-1000000000*'RVK data'!P3</f>
        <v>-1100000000</v>
      </c>
      <c r="Q13" s="3">
        <f>-1000000000*'RVK data'!Q3</f>
        <v>-1100000000</v>
      </c>
      <c r="R13" s="3">
        <f>-1000000000*'RVK data'!R3</f>
        <v>-1100000000</v>
      </c>
      <c r="S13" s="3">
        <f>-1000000000*'RVK data'!S3</f>
        <v>-1100000000</v>
      </c>
      <c r="T13" s="3">
        <f>-1000000000*'RVK data'!T3</f>
        <v>-1100000000</v>
      </c>
      <c r="U13" s="3">
        <f>-1000000000*'RVK data'!U3</f>
        <v>-1100000000</v>
      </c>
      <c r="V13" s="3">
        <f>-1000000000*'RVK data'!V3</f>
        <v>-1200000000</v>
      </c>
    </row>
    <row r="14" spans="1:22" x14ac:dyDescent="0.25">
      <c r="A14" t="s">
        <v>20</v>
      </c>
      <c r="B14" s="3">
        <f>'RVK data'!B5*1000000000</f>
        <v>600000000</v>
      </c>
      <c r="C14" s="3">
        <f>'RVK data'!C5*1000000000</f>
        <v>600000000</v>
      </c>
      <c r="D14" s="3">
        <f>'RVK data'!D5*1000000000</f>
        <v>700000000</v>
      </c>
      <c r="E14" s="3">
        <f>'RVK data'!E5*1000000000</f>
        <v>700000000</v>
      </c>
      <c r="F14" s="3">
        <f>'RVK data'!F5*1000000000</f>
        <v>800000000</v>
      </c>
      <c r="G14" s="3">
        <f>'RVK data'!G5*1000000000</f>
        <v>800000000</v>
      </c>
      <c r="H14" s="3">
        <f>'RVK data'!H5*1000000000</f>
        <v>800000000</v>
      </c>
      <c r="I14" s="3">
        <f>'RVK data'!I5*1000000000</f>
        <v>800000000</v>
      </c>
      <c r="J14" s="3">
        <f>'RVK data'!J5*1000000000</f>
        <v>900000000</v>
      </c>
      <c r="K14" s="3">
        <f>'RVK data'!K5*1000000000</f>
        <v>900000000</v>
      </c>
      <c r="L14" s="3">
        <f>'RVK data'!L5*1000000000</f>
        <v>900000000</v>
      </c>
      <c r="M14" s="3">
        <f>'RVK data'!M5*1000000000</f>
        <v>1000000000</v>
      </c>
      <c r="N14" s="3">
        <f>'RVK data'!N5*1000000000</f>
        <v>1000000000</v>
      </c>
      <c r="O14" s="3">
        <f>'RVK data'!O5*1000000000</f>
        <v>1000000000</v>
      </c>
      <c r="P14" s="3">
        <f>'RVK data'!P5*1000000000</f>
        <v>1100000000</v>
      </c>
      <c r="Q14" s="3">
        <f>'RVK data'!Q5*1000000000</f>
        <v>1100000000</v>
      </c>
      <c r="R14" s="3">
        <f>'RVK data'!R5*1000000000</f>
        <v>1200000000</v>
      </c>
      <c r="S14" s="3">
        <f>'RVK data'!S5*1000000000</f>
        <v>1200000000</v>
      </c>
      <c r="T14" s="3">
        <f>'RVK data'!T5*1000000000</f>
        <v>1300000000</v>
      </c>
      <c r="U14" s="3">
        <f>'RVK data'!U5*1000000000</f>
        <v>1300000000</v>
      </c>
      <c r="V14" s="3">
        <f>'RVK data'!V5*1000000000</f>
        <v>1400000000</v>
      </c>
    </row>
    <row r="15" spans="1:22" x14ac:dyDescent="0.25">
      <c r="A15" t="s">
        <v>3</v>
      </c>
      <c r="B15" s="3">
        <v>0</v>
      </c>
      <c r="C15" s="3">
        <v>550000000</v>
      </c>
      <c r="D15" s="10">
        <v>550000000</v>
      </c>
      <c r="E15" s="3">
        <f t="shared" ref="E15:V15" si="18">$D$15</f>
        <v>550000000</v>
      </c>
      <c r="F15" s="3">
        <f t="shared" si="18"/>
        <v>550000000</v>
      </c>
      <c r="G15" s="3">
        <f t="shared" si="18"/>
        <v>550000000</v>
      </c>
      <c r="H15" s="3">
        <f t="shared" si="18"/>
        <v>550000000</v>
      </c>
      <c r="I15" s="3">
        <f t="shared" si="18"/>
        <v>550000000</v>
      </c>
      <c r="J15" s="3">
        <f t="shared" si="18"/>
        <v>550000000</v>
      </c>
      <c r="K15" s="3">
        <f t="shared" si="18"/>
        <v>550000000</v>
      </c>
      <c r="L15" s="3">
        <f t="shared" si="18"/>
        <v>550000000</v>
      </c>
      <c r="M15" s="3">
        <f t="shared" si="18"/>
        <v>550000000</v>
      </c>
      <c r="N15" s="3">
        <f t="shared" si="18"/>
        <v>550000000</v>
      </c>
      <c r="O15" s="3">
        <f t="shared" si="18"/>
        <v>550000000</v>
      </c>
      <c r="P15" s="3">
        <f t="shared" si="18"/>
        <v>550000000</v>
      </c>
      <c r="Q15" s="3">
        <f t="shared" si="18"/>
        <v>550000000</v>
      </c>
      <c r="R15" s="3">
        <f t="shared" si="18"/>
        <v>550000000</v>
      </c>
      <c r="S15" s="3">
        <f t="shared" si="18"/>
        <v>550000000</v>
      </c>
      <c r="T15" s="3">
        <f t="shared" si="18"/>
        <v>550000000</v>
      </c>
      <c r="U15" s="3">
        <f t="shared" si="18"/>
        <v>550000000</v>
      </c>
      <c r="V15" s="3">
        <f t="shared" si="18"/>
        <v>550000000</v>
      </c>
    </row>
    <row r="16" spans="1:22" x14ac:dyDescent="0.25">
      <c r="A16" t="s">
        <v>26</v>
      </c>
      <c r="B16" t="s">
        <v>33</v>
      </c>
    </row>
    <row r="17" spans="1:22" x14ac:dyDescent="0.25">
      <c r="A17" t="s">
        <v>30</v>
      </c>
      <c r="B17" s="3">
        <f t="shared" ref="B17:V17" si="19">B14+B15+B13</f>
        <v>-300000000</v>
      </c>
      <c r="C17" s="3">
        <f t="shared" si="19"/>
        <v>250000000</v>
      </c>
      <c r="D17" s="3">
        <f t="shared" si="19"/>
        <v>350000000</v>
      </c>
      <c r="E17" s="3">
        <f t="shared" si="19"/>
        <v>250000000</v>
      </c>
      <c r="F17" s="3">
        <f t="shared" si="19"/>
        <v>350000000</v>
      </c>
      <c r="G17" s="3">
        <f t="shared" si="19"/>
        <v>350000000</v>
      </c>
      <c r="H17" s="3">
        <f t="shared" si="19"/>
        <v>350000000</v>
      </c>
      <c r="I17" s="3">
        <f t="shared" si="19"/>
        <v>350000000</v>
      </c>
      <c r="J17" s="3">
        <f t="shared" si="19"/>
        <v>450000000</v>
      </c>
      <c r="K17" s="3">
        <f t="shared" si="19"/>
        <v>450000000</v>
      </c>
      <c r="L17" s="3">
        <f t="shared" si="19"/>
        <v>450000000</v>
      </c>
      <c r="M17" s="3">
        <f t="shared" si="19"/>
        <v>550000000</v>
      </c>
      <c r="N17" s="3">
        <f t="shared" si="19"/>
        <v>450000000</v>
      </c>
      <c r="O17" s="3">
        <f t="shared" si="19"/>
        <v>450000000</v>
      </c>
      <c r="P17" s="3">
        <f t="shared" si="19"/>
        <v>550000000</v>
      </c>
      <c r="Q17" s="3">
        <f t="shared" si="19"/>
        <v>550000000</v>
      </c>
      <c r="R17" s="3">
        <f t="shared" si="19"/>
        <v>650000000</v>
      </c>
      <c r="S17" s="3">
        <f t="shared" si="19"/>
        <v>650000000</v>
      </c>
      <c r="T17" s="3">
        <f t="shared" si="19"/>
        <v>750000000</v>
      </c>
      <c r="U17" s="3">
        <f t="shared" si="19"/>
        <v>750000000</v>
      </c>
      <c r="V17" s="3">
        <f t="shared" si="19"/>
        <v>750000000</v>
      </c>
    </row>
    <row r="19" spans="1:22" x14ac:dyDescent="0.25">
      <c r="A19" t="s">
        <v>37</v>
      </c>
      <c r="B19" t="s">
        <v>33</v>
      </c>
    </row>
    <row r="20" spans="1:22" x14ac:dyDescent="0.25">
      <c r="A20" s="14" t="s">
        <v>28</v>
      </c>
      <c r="B20" t="s">
        <v>33</v>
      </c>
    </row>
    <row r="21" spans="1:22" x14ac:dyDescent="0.25">
      <c r="A21" t="s">
        <v>36</v>
      </c>
      <c r="B21" t="s">
        <v>33</v>
      </c>
    </row>
    <row r="23" spans="1:22" x14ac:dyDescent="0.25">
      <c r="A23" t="s">
        <v>31</v>
      </c>
      <c r="B23" s="3">
        <f t="shared" ref="B23:V23" si="20">-B15</f>
        <v>0</v>
      </c>
      <c r="C23" s="3">
        <f t="shared" si="20"/>
        <v>-550000000</v>
      </c>
      <c r="D23" s="3">
        <f t="shared" si="20"/>
        <v>-550000000</v>
      </c>
      <c r="E23" s="3">
        <f t="shared" si="20"/>
        <v>-550000000</v>
      </c>
      <c r="F23" s="3">
        <f t="shared" si="20"/>
        <v>-550000000</v>
      </c>
      <c r="G23" s="3">
        <f t="shared" si="20"/>
        <v>-550000000</v>
      </c>
      <c r="H23" s="3">
        <f t="shared" si="20"/>
        <v>-550000000</v>
      </c>
      <c r="I23" s="3">
        <f t="shared" si="20"/>
        <v>-550000000</v>
      </c>
      <c r="J23" s="3">
        <f t="shared" si="20"/>
        <v>-550000000</v>
      </c>
      <c r="K23" s="3">
        <f t="shared" si="20"/>
        <v>-550000000</v>
      </c>
      <c r="L23" s="3">
        <f t="shared" si="20"/>
        <v>-550000000</v>
      </c>
      <c r="M23" s="3">
        <f t="shared" si="20"/>
        <v>-550000000</v>
      </c>
      <c r="N23" s="3">
        <f t="shared" si="20"/>
        <v>-550000000</v>
      </c>
      <c r="O23" s="3">
        <f t="shared" si="20"/>
        <v>-550000000</v>
      </c>
      <c r="P23" s="3">
        <f t="shared" si="20"/>
        <v>-550000000</v>
      </c>
      <c r="Q23" s="3">
        <f t="shared" si="20"/>
        <v>-550000000</v>
      </c>
      <c r="R23" s="3">
        <f t="shared" si="20"/>
        <v>-550000000</v>
      </c>
      <c r="S23" s="3">
        <f t="shared" si="20"/>
        <v>-550000000</v>
      </c>
      <c r="T23" s="3">
        <f t="shared" si="20"/>
        <v>-550000000</v>
      </c>
      <c r="U23" s="3">
        <f t="shared" si="20"/>
        <v>-550000000</v>
      </c>
      <c r="V23" s="3">
        <f t="shared" si="20"/>
        <v>-550000000</v>
      </c>
    </row>
    <row r="24" spans="1:22" x14ac:dyDescent="0.25">
      <c r="H24" s="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workbookViewId="0">
      <selection activeCell="A23" sqref="A23"/>
    </sheetView>
  </sheetViews>
  <sheetFormatPr defaultColWidth="11" defaultRowHeight="15.75" x14ac:dyDescent="0.25"/>
  <cols>
    <col min="1" max="1" width="28" customWidth="1"/>
    <col min="2" max="24" width="18" customWidth="1"/>
  </cols>
  <sheetData>
    <row r="1" spans="1:22" x14ac:dyDescent="0.25">
      <c r="A1" t="s">
        <v>24</v>
      </c>
    </row>
    <row r="2" spans="1:22" x14ac:dyDescent="0.25">
      <c r="A2" t="s">
        <v>34</v>
      </c>
      <c r="B2" s="10">
        <v>5000000000</v>
      </c>
    </row>
    <row r="3" spans="1:22" x14ac:dyDescent="0.25">
      <c r="A3" t="s">
        <v>22</v>
      </c>
      <c r="B3" s="11">
        <v>0.05</v>
      </c>
    </row>
    <row r="4" spans="1:22" x14ac:dyDescent="0.25">
      <c r="A4" t="s">
        <v>19</v>
      </c>
      <c r="B4" s="12">
        <v>0.04</v>
      </c>
    </row>
    <row r="5" spans="1:22" x14ac:dyDescent="0.25">
      <c r="A5" t="s">
        <v>23</v>
      </c>
      <c r="B5" s="13">
        <v>40</v>
      </c>
    </row>
    <row r="6" spans="1:22" x14ac:dyDescent="0.25">
      <c r="A6" t="s">
        <v>27</v>
      </c>
      <c r="B6" t="s">
        <v>33</v>
      </c>
    </row>
    <row r="7" spans="1:22" x14ac:dyDescent="0.25">
      <c r="A7" t="s">
        <v>29</v>
      </c>
      <c r="B7" t="s">
        <v>33</v>
      </c>
    </row>
    <row r="8" spans="1:22" x14ac:dyDescent="0.25">
      <c r="B8">
        <v>2014</v>
      </c>
      <c r="C8">
        <v>2015</v>
      </c>
      <c r="D8">
        <f>C8+1</f>
        <v>2016</v>
      </c>
      <c r="E8">
        <f>D8+1</f>
        <v>2017</v>
      </c>
      <c r="F8">
        <f>E8+1</f>
        <v>2018</v>
      </c>
      <c r="G8">
        <f>F8+1</f>
        <v>2019</v>
      </c>
      <c r="H8">
        <f>G8+1</f>
        <v>2020</v>
      </c>
      <c r="I8">
        <f t="shared" ref="I8:V8" si="0">H8+1</f>
        <v>2021</v>
      </c>
      <c r="J8">
        <f t="shared" si="0"/>
        <v>2022</v>
      </c>
      <c r="K8">
        <f t="shared" si="0"/>
        <v>2023</v>
      </c>
      <c r="L8">
        <f t="shared" si="0"/>
        <v>2024</v>
      </c>
      <c r="M8">
        <f t="shared" si="0"/>
        <v>2025</v>
      </c>
      <c r="N8">
        <f t="shared" si="0"/>
        <v>2026</v>
      </c>
      <c r="O8">
        <f t="shared" si="0"/>
        <v>2027</v>
      </c>
      <c r="P8">
        <f t="shared" si="0"/>
        <v>2028</v>
      </c>
      <c r="Q8">
        <f t="shared" si="0"/>
        <v>2029</v>
      </c>
      <c r="R8">
        <f t="shared" si="0"/>
        <v>2030</v>
      </c>
      <c r="S8">
        <f t="shared" si="0"/>
        <v>2031</v>
      </c>
      <c r="T8">
        <f t="shared" si="0"/>
        <v>2032</v>
      </c>
      <c r="U8">
        <f t="shared" si="0"/>
        <v>2033</v>
      </c>
      <c r="V8">
        <f t="shared" si="0"/>
        <v>2034</v>
      </c>
    </row>
    <row r="9" spans="1:22" x14ac:dyDescent="0.25">
      <c r="A9" t="s">
        <v>0</v>
      </c>
      <c r="B9" s="2">
        <v>2100000000</v>
      </c>
      <c r="C9" s="3">
        <f>(B9+B17)*(1+$B$4)</f>
        <v>1872000000</v>
      </c>
      <c r="D9" s="9">
        <f>(C9+C17)*(1+$B$4)+B2</f>
        <v>7206880000</v>
      </c>
      <c r="E9" s="3">
        <f t="shared" ref="E9:V9" si="1">(D9+D17)*(1+$B$4)</f>
        <v>7287155200</v>
      </c>
      <c r="F9" s="3">
        <f t="shared" si="1"/>
        <v>7266641408</v>
      </c>
      <c r="G9" s="3">
        <f t="shared" si="1"/>
        <v>7349307064.3200006</v>
      </c>
      <c r="H9" s="3">
        <f t="shared" si="1"/>
        <v>7435279346.8928013</v>
      </c>
      <c r="I9" s="3">
        <f t="shared" si="1"/>
        <v>7524690520.7685137</v>
      </c>
      <c r="J9" s="3">
        <f t="shared" si="1"/>
        <v>7617678141.5992546</v>
      </c>
      <c r="K9" s="3">
        <f t="shared" si="1"/>
        <v>7818385267.2632246</v>
      </c>
      <c r="L9" s="3">
        <f t="shared" si="1"/>
        <v>8027120677.9537535</v>
      </c>
      <c r="M9" s="3">
        <f t="shared" si="1"/>
        <v>8244205505.0719042</v>
      </c>
      <c r="N9" s="3">
        <f t="shared" si="1"/>
        <v>8573973725.2747803</v>
      </c>
      <c r="O9" s="3">
        <f t="shared" si="1"/>
        <v>8812932674.2857723</v>
      </c>
      <c r="P9" s="3">
        <f t="shared" si="1"/>
        <v>9061449981.2572041</v>
      </c>
      <c r="Q9" s="3">
        <f t="shared" si="1"/>
        <v>9423907980.5074921</v>
      </c>
      <c r="R9" s="3">
        <f t="shared" si="1"/>
        <v>9800864299.7277927</v>
      </c>
      <c r="S9" s="3">
        <f t="shared" si="1"/>
        <v>10296898871.716906</v>
      </c>
      <c r="T9" s="3">
        <f t="shared" si="1"/>
        <v>10812774826.585583</v>
      </c>
      <c r="U9" s="3">
        <f t="shared" si="1"/>
        <v>11453285819.649006</v>
      </c>
      <c r="V9" s="3">
        <f t="shared" si="1"/>
        <v>12119417252.434967</v>
      </c>
    </row>
    <row r="10" spans="1:22" x14ac:dyDescent="0.25">
      <c r="A10" t="s">
        <v>1</v>
      </c>
      <c r="B10" s="3">
        <v>11400000000</v>
      </c>
      <c r="C10" s="3">
        <f>B10*(1+'RVK data'!C2+'Plan 2 - $5b bond in 2016'!C2)</f>
        <v>11570999999.999998</v>
      </c>
      <c r="D10" s="3">
        <f>C10*(1+'RVK data'!D2+'Plan 2 - $5b bond in 2016'!D2)</f>
        <v>11744564999.999996</v>
      </c>
      <c r="E10" s="3">
        <f>D10*(1+'RVK data'!E2+'Plan 2 - $5b bond in 2016'!E2)</f>
        <v>11897244344.999994</v>
      </c>
      <c r="F10" s="3">
        <f>E10*(1+'RVK data'!F2+'Plan 2 - $5b bond in 2016'!F2)</f>
        <v>12051908521.484993</v>
      </c>
      <c r="G10" s="3">
        <f>F10*(1+'RVK data'!G2+'Plan 2 - $5b bond in 2016'!G2)</f>
        <v>12196531423.742813</v>
      </c>
      <c r="H10" s="3">
        <f>G10*(1+'RVK data'!H2+'Plan 2 - $5b bond in 2016'!H2)</f>
        <v>12342889800.827726</v>
      </c>
      <c r="I10" s="3">
        <f>H10*(1+'RVK data'!I2+'Plan 2 - $5b bond in 2016'!I2)</f>
        <v>12491004478.437658</v>
      </c>
      <c r="J10" s="3">
        <f>I10*(1+'RVK data'!J2+'Plan 2 - $5b bond in 2016'!J2)</f>
        <v>12640896532.178911</v>
      </c>
      <c r="K10" s="3">
        <f>J10*(1+'RVK data'!K2+'Plan 2 - $5b bond in 2016'!K2)</f>
        <v>12779946394.032879</v>
      </c>
      <c r="L10" s="3">
        <f>K10*(1+'RVK data'!L2+'Plan 2 - $5b bond in 2016'!L2)</f>
        <v>12946085697.155306</v>
      </c>
      <c r="M10" s="3">
        <f>L10*(1+'RVK data'!M2+'Plan 2 - $5b bond in 2016'!M2)</f>
        <v>13101438725.52117</v>
      </c>
      <c r="N10" s="3">
        <f>M10*(1+'RVK data'!N2+'Plan 2 - $5b bond in 2016'!N2)</f>
        <v>13258655990.227425</v>
      </c>
      <c r="O10" s="3">
        <f>N10*(1+'RVK data'!O2+'Plan 2 - $5b bond in 2016'!O2)</f>
        <v>13431018518.10038</v>
      </c>
      <c r="P10" s="3">
        <f>O10*(1+'RVK data'!P2+'Plan 2 - $5b bond in 2016'!P2)</f>
        <v>13605621758.835684</v>
      </c>
      <c r="Q10" s="3">
        <f>P10*(1+'RVK data'!Q2+'Plan 2 - $5b bond in 2016'!Q2)</f>
        <v>13782494841.700546</v>
      </c>
      <c r="R10" s="3">
        <f>Q10*(1+'RVK data'!R2+'Plan 2 - $5b bond in 2016'!R2)</f>
        <v>13934102284.959251</v>
      </c>
      <c r="S10" s="3">
        <f>R10*(1+'RVK data'!S2+'Plan 2 - $5b bond in 2016'!S2)</f>
        <v>14045575103.238926</v>
      </c>
      <c r="T10" s="3">
        <f>S10*(1+'RVK data'!T2+'Plan 2 - $5b bond in 2016'!T2)</f>
        <v>14171985279.168076</v>
      </c>
      <c r="U10" s="3">
        <f>T10*(1+'RVK data'!U2+'Plan 2 - $5b bond in 2016'!U2)</f>
        <v>14299533146.680586</v>
      </c>
      <c r="V10" s="3">
        <f>U10*(1+'RVK data'!V2+'Plan 2 - $5b bond in 2016'!V2)</f>
        <v>14442528478.147392</v>
      </c>
    </row>
    <row r="11" spans="1:22" x14ac:dyDescent="0.25">
      <c r="A11" t="s">
        <v>2</v>
      </c>
      <c r="B11" s="4">
        <f t="shared" ref="B11:G11" si="2">B9/B10</f>
        <v>0.18421052631578946</v>
      </c>
      <c r="C11" s="4">
        <f t="shared" si="2"/>
        <v>0.16178376976925074</v>
      </c>
      <c r="D11" s="4">
        <f t="shared" si="2"/>
        <v>0.61363532834123724</v>
      </c>
      <c r="E11" s="4">
        <f t="shared" si="2"/>
        <v>0.61250782018800365</v>
      </c>
      <c r="F11" s="4">
        <f t="shared" si="2"/>
        <v>0.60294528414696513</v>
      </c>
      <c r="G11" s="4">
        <f t="shared" si="2"/>
        <v>0.60257353578519957</v>
      </c>
      <c r="H11" s="4">
        <f t="shared" ref="H11:V11" si="3">H9/H10</f>
        <v>0.60239372358280185</v>
      </c>
      <c r="I11" s="4">
        <f t="shared" si="3"/>
        <v>0.60240876014077627</v>
      </c>
      <c r="J11" s="4">
        <f t="shared" si="3"/>
        <v>0.60262166707935194</v>
      </c>
      <c r="K11" s="4">
        <f t="shared" si="3"/>
        <v>0.61176980139085158</v>
      </c>
      <c r="L11" s="4">
        <f t="shared" si="3"/>
        <v>0.6200422943065782</v>
      </c>
      <c r="M11" s="4">
        <f t="shared" si="3"/>
        <v>0.62925955521300603</v>
      </c>
      <c r="N11" s="4">
        <f t="shared" si="3"/>
        <v>0.64666989863787183</v>
      </c>
      <c r="O11" s="4">
        <f t="shared" si="3"/>
        <v>0.65616264785942924</v>
      </c>
      <c r="P11" s="4">
        <f t="shared" si="3"/>
        <v>0.66600778280291162</v>
      </c>
      <c r="Q11" s="4">
        <f t="shared" si="3"/>
        <v>0.68375922420042257</v>
      </c>
      <c r="R11" s="4">
        <f t="shared" si="3"/>
        <v>0.70337249571556837</v>
      </c>
      <c r="S11" s="4">
        <f t="shared" si="3"/>
        <v>0.7331062484826576</v>
      </c>
      <c r="T11" s="4">
        <f t="shared" si="3"/>
        <v>0.76296825134864343</v>
      </c>
      <c r="U11" s="4">
        <f t="shared" si="3"/>
        <v>0.80095522715073453</v>
      </c>
      <c r="V11" s="4">
        <f t="shared" si="3"/>
        <v>0.83914788679645236</v>
      </c>
    </row>
    <row r="13" spans="1:22" x14ac:dyDescent="0.25">
      <c r="A13" t="s">
        <v>21</v>
      </c>
      <c r="B13" s="3">
        <f>-1000000000*'RVK data'!B3</f>
        <v>-900000000</v>
      </c>
      <c r="C13" s="3">
        <f>-1000000000*'RVK data'!C3</f>
        <v>-900000000</v>
      </c>
      <c r="D13" s="3">
        <f>-1000000000*'RVK data'!D3</f>
        <v>-900000000</v>
      </c>
      <c r="E13" s="3">
        <f>-1000000000*'RVK data'!E3</f>
        <v>-1000000000</v>
      </c>
      <c r="F13" s="3">
        <f>-1000000000*'RVK data'!F3</f>
        <v>-1000000000</v>
      </c>
      <c r="G13" s="3">
        <f>-1000000000*'RVK data'!G3</f>
        <v>-1000000000</v>
      </c>
      <c r="H13" s="3">
        <f>-1000000000*'RVK data'!H3</f>
        <v>-1000000000</v>
      </c>
      <c r="I13" s="3">
        <f>-1000000000*'RVK data'!I3</f>
        <v>-1000000000</v>
      </c>
      <c r="J13" s="3">
        <f>-1000000000*'RVK data'!J3</f>
        <v>-1000000000</v>
      </c>
      <c r="K13" s="3">
        <f>-1000000000*'RVK data'!K3</f>
        <v>-1000000000</v>
      </c>
      <c r="L13" s="3">
        <f>-1000000000*'RVK data'!L3</f>
        <v>-1000000000</v>
      </c>
      <c r="M13" s="3">
        <f>-1000000000*'RVK data'!M3</f>
        <v>-1000000000</v>
      </c>
      <c r="N13" s="3">
        <f>-1000000000*'RVK data'!N3</f>
        <v>-1100000000</v>
      </c>
      <c r="O13" s="3">
        <f>-1000000000*'RVK data'!O3</f>
        <v>-1100000000</v>
      </c>
      <c r="P13" s="3">
        <f>-1000000000*'RVK data'!P3</f>
        <v>-1100000000</v>
      </c>
      <c r="Q13" s="3">
        <f>-1000000000*'RVK data'!Q3</f>
        <v>-1100000000</v>
      </c>
      <c r="R13" s="3">
        <f>-1000000000*'RVK data'!R3</f>
        <v>-1100000000</v>
      </c>
      <c r="S13" s="3">
        <f>-1000000000*'RVK data'!S3</f>
        <v>-1100000000</v>
      </c>
      <c r="T13" s="3">
        <f>-1000000000*'RVK data'!T3</f>
        <v>-1100000000</v>
      </c>
      <c r="U13" s="3">
        <f>-1000000000*'RVK data'!U3</f>
        <v>-1100000000</v>
      </c>
      <c r="V13" s="3">
        <f>-1000000000*'RVK data'!V3</f>
        <v>-1200000000</v>
      </c>
    </row>
    <row r="14" spans="1:22" x14ac:dyDescent="0.25">
      <c r="A14" t="s">
        <v>20</v>
      </c>
      <c r="B14" s="3">
        <f>'RVK data'!B5*1000000000</f>
        <v>600000000</v>
      </c>
      <c r="C14" s="3">
        <f>'RVK data'!C5*1000000000</f>
        <v>600000000</v>
      </c>
      <c r="D14" s="3">
        <f>'RVK data'!D5*1000000000</f>
        <v>700000000</v>
      </c>
      <c r="E14" s="3">
        <f>'RVK data'!E5*1000000000</f>
        <v>700000000</v>
      </c>
      <c r="F14" s="3">
        <f>'RVK data'!F5*1000000000</f>
        <v>800000000</v>
      </c>
      <c r="G14" s="3">
        <f>'RVK data'!G5*1000000000</f>
        <v>800000000</v>
      </c>
      <c r="H14" s="3">
        <f>'RVK data'!H5*1000000000</f>
        <v>800000000</v>
      </c>
      <c r="I14" s="3">
        <f>'RVK data'!I5*1000000000</f>
        <v>800000000</v>
      </c>
      <c r="J14" s="3">
        <f>'RVK data'!J5*1000000000</f>
        <v>900000000</v>
      </c>
      <c r="K14" s="3">
        <f>'RVK data'!K5*1000000000</f>
        <v>900000000</v>
      </c>
      <c r="L14" s="3">
        <f>'RVK data'!L5*1000000000</f>
        <v>900000000</v>
      </c>
      <c r="M14" s="3">
        <f>'RVK data'!M5*1000000000</f>
        <v>1000000000</v>
      </c>
      <c r="N14" s="3">
        <f>'RVK data'!N5*1000000000</f>
        <v>1000000000</v>
      </c>
      <c r="O14" s="3">
        <f>'RVK data'!O5*1000000000</f>
        <v>1000000000</v>
      </c>
      <c r="P14" s="3">
        <f>'RVK data'!P5*1000000000</f>
        <v>1100000000</v>
      </c>
      <c r="Q14" s="3">
        <f>'RVK data'!Q5*1000000000</f>
        <v>1100000000</v>
      </c>
      <c r="R14" s="3">
        <f>'RVK data'!R5*1000000000</f>
        <v>1200000000</v>
      </c>
      <c r="S14" s="3">
        <f>'RVK data'!S5*1000000000</f>
        <v>1200000000</v>
      </c>
      <c r="T14" s="3">
        <f>'RVK data'!T5*1000000000</f>
        <v>1300000000</v>
      </c>
      <c r="U14" s="3">
        <f>'RVK data'!U5*1000000000</f>
        <v>1300000000</v>
      </c>
      <c r="V14" s="3">
        <f>'RVK data'!V5*1000000000</f>
        <v>1400000000</v>
      </c>
    </row>
    <row r="15" spans="1:22" x14ac:dyDescent="0.25">
      <c r="A15" t="s">
        <v>3</v>
      </c>
      <c r="B15" s="3">
        <v>0</v>
      </c>
      <c r="C15" s="3">
        <v>550000000</v>
      </c>
      <c r="D15" s="10">
        <v>0</v>
      </c>
      <c r="E15" s="3">
        <f t="shared" ref="E15:V15" si="4">$D$15</f>
        <v>0</v>
      </c>
      <c r="F15" s="3">
        <f t="shared" si="4"/>
        <v>0</v>
      </c>
      <c r="G15" s="3">
        <f t="shared" si="4"/>
        <v>0</v>
      </c>
      <c r="H15" s="3">
        <f t="shared" si="4"/>
        <v>0</v>
      </c>
      <c r="I15" s="3">
        <f t="shared" si="4"/>
        <v>0</v>
      </c>
      <c r="J15" s="3">
        <f t="shared" si="4"/>
        <v>0</v>
      </c>
      <c r="K15" s="3">
        <f t="shared" si="4"/>
        <v>0</v>
      </c>
      <c r="L15" s="3">
        <f t="shared" si="4"/>
        <v>0</v>
      </c>
      <c r="M15" s="3">
        <f t="shared" si="4"/>
        <v>0</v>
      </c>
      <c r="N15" s="3">
        <f t="shared" si="4"/>
        <v>0</v>
      </c>
      <c r="O15" s="3">
        <f t="shared" si="4"/>
        <v>0</v>
      </c>
      <c r="P15" s="3">
        <f t="shared" si="4"/>
        <v>0</v>
      </c>
      <c r="Q15" s="3">
        <f t="shared" si="4"/>
        <v>0</v>
      </c>
      <c r="R15" s="3">
        <f t="shared" si="4"/>
        <v>0</v>
      </c>
      <c r="S15" s="3">
        <f t="shared" si="4"/>
        <v>0</v>
      </c>
      <c r="T15" s="3">
        <f t="shared" si="4"/>
        <v>0</v>
      </c>
      <c r="U15" s="3">
        <f t="shared" si="4"/>
        <v>0</v>
      </c>
      <c r="V15" s="3">
        <f t="shared" si="4"/>
        <v>0</v>
      </c>
    </row>
    <row r="16" spans="1:22" x14ac:dyDescent="0.25">
      <c r="A16" t="s">
        <v>26</v>
      </c>
      <c r="B16" t="s">
        <v>33</v>
      </c>
    </row>
    <row r="17" spans="1:22" x14ac:dyDescent="0.25">
      <c r="A17" t="s">
        <v>30</v>
      </c>
      <c r="B17" s="3">
        <f t="shared" ref="B17:V17" si="5">B14+B15+B13</f>
        <v>-300000000</v>
      </c>
      <c r="C17" s="3">
        <f t="shared" si="5"/>
        <v>250000000</v>
      </c>
      <c r="D17" s="3">
        <f t="shared" si="5"/>
        <v>-200000000</v>
      </c>
      <c r="E17" s="3">
        <f t="shared" si="5"/>
        <v>-300000000</v>
      </c>
      <c r="F17" s="3">
        <f t="shared" si="5"/>
        <v>-200000000</v>
      </c>
      <c r="G17" s="3">
        <f t="shared" si="5"/>
        <v>-200000000</v>
      </c>
      <c r="H17" s="3">
        <f t="shared" si="5"/>
        <v>-200000000</v>
      </c>
      <c r="I17" s="3">
        <f t="shared" si="5"/>
        <v>-200000000</v>
      </c>
      <c r="J17" s="3">
        <f t="shared" si="5"/>
        <v>-100000000</v>
      </c>
      <c r="K17" s="3">
        <f t="shared" si="5"/>
        <v>-100000000</v>
      </c>
      <c r="L17" s="3">
        <f t="shared" si="5"/>
        <v>-100000000</v>
      </c>
      <c r="M17" s="3">
        <f t="shared" si="5"/>
        <v>0</v>
      </c>
      <c r="N17" s="3">
        <f t="shared" si="5"/>
        <v>-100000000</v>
      </c>
      <c r="O17" s="3">
        <f t="shared" si="5"/>
        <v>-100000000</v>
      </c>
      <c r="P17" s="3">
        <f t="shared" si="5"/>
        <v>0</v>
      </c>
      <c r="Q17" s="3">
        <f t="shared" si="5"/>
        <v>0</v>
      </c>
      <c r="R17" s="3">
        <f t="shared" si="5"/>
        <v>100000000</v>
      </c>
      <c r="S17" s="3">
        <f t="shared" si="5"/>
        <v>100000000</v>
      </c>
      <c r="T17" s="3">
        <f t="shared" si="5"/>
        <v>200000000</v>
      </c>
      <c r="U17" s="3">
        <f t="shared" si="5"/>
        <v>200000000</v>
      </c>
      <c r="V17" s="3">
        <f t="shared" si="5"/>
        <v>200000000</v>
      </c>
    </row>
    <row r="19" spans="1:22" x14ac:dyDescent="0.25">
      <c r="A19" t="s">
        <v>37</v>
      </c>
      <c r="C19" s="3"/>
      <c r="D19" s="5">
        <f>PMT($B$3,$B$5,$B$2)</f>
        <v>-291390805.83017498</v>
      </c>
      <c r="E19" s="5">
        <f t="shared" ref="E19:V19" si="6">PMT($B$3,$B$5,$B$2)</f>
        <v>-291390805.83017498</v>
      </c>
      <c r="F19" s="5">
        <f t="shared" si="6"/>
        <v>-291390805.83017498</v>
      </c>
      <c r="G19" s="5">
        <f t="shared" si="6"/>
        <v>-291390805.83017498</v>
      </c>
      <c r="H19" s="5">
        <f t="shared" si="6"/>
        <v>-291390805.83017498</v>
      </c>
      <c r="I19" s="5">
        <f t="shared" si="6"/>
        <v>-291390805.83017498</v>
      </c>
      <c r="J19" s="5">
        <f t="shared" si="6"/>
        <v>-291390805.83017498</v>
      </c>
      <c r="K19" s="5">
        <f t="shared" si="6"/>
        <v>-291390805.83017498</v>
      </c>
      <c r="L19" s="5">
        <f t="shared" si="6"/>
        <v>-291390805.83017498</v>
      </c>
      <c r="M19" s="5">
        <f t="shared" si="6"/>
        <v>-291390805.83017498</v>
      </c>
      <c r="N19" s="5">
        <f t="shared" si="6"/>
        <v>-291390805.83017498</v>
      </c>
      <c r="O19" s="5">
        <f t="shared" si="6"/>
        <v>-291390805.83017498</v>
      </c>
      <c r="P19" s="5">
        <f t="shared" si="6"/>
        <v>-291390805.83017498</v>
      </c>
      <c r="Q19" s="5">
        <f t="shared" si="6"/>
        <v>-291390805.83017498</v>
      </c>
      <c r="R19" s="5">
        <f t="shared" si="6"/>
        <v>-291390805.83017498</v>
      </c>
      <c r="S19" s="5">
        <f t="shared" si="6"/>
        <v>-291390805.83017498</v>
      </c>
      <c r="T19" s="5">
        <f t="shared" si="6"/>
        <v>-291390805.83017498</v>
      </c>
      <c r="U19" s="5">
        <f t="shared" si="6"/>
        <v>-291390805.83017498</v>
      </c>
      <c r="V19" s="5">
        <f t="shared" si="6"/>
        <v>-291390805.83017498</v>
      </c>
    </row>
    <row r="20" spans="1:22" x14ac:dyDescent="0.25">
      <c r="A20" t="s">
        <v>28</v>
      </c>
      <c r="B20" t="s">
        <v>33</v>
      </c>
    </row>
    <row r="21" spans="1:22" x14ac:dyDescent="0.25">
      <c r="A21" t="s">
        <v>36</v>
      </c>
      <c r="B21" t="s">
        <v>33</v>
      </c>
    </row>
    <row r="23" spans="1:22" x14ac:dyDescent="0.25">
      <c r="A23" t="s">
        <v>31</v>
      </c>
      <c r="C23" s="6">
        <f t="shared" ref="C23:V23" si="7">C19-C15</f>
        <v>-550000000</v>
      </c>
      <c r="D23" s="6">
        <f t="shared" si="7"/>
        <v>-291390805.83017498</v>
      </c>
      <c r="E23" s="6">
        <f t="shared" si="7"/>
        <v>-291390805.83017498</v>
      </c>
      <c r="F23" s="6">
        <f t="shared" si="7"/>
        <v>-291390805.83017498</v>
      </c>
      <c r="G23" s="6">
        <f t="shared" si="7"/>
        <v>-291390805.83017498</v>
      </c>
      <c r="H23" s="6">
        <f t="shared" si="7"/>
        <v>-291390805.83017498</v>
      </c>
      <c r="I23" s="6">
        <f t="shared" si="7"/>
        <v>-291390805.83017498</v>
      </c>
      <c r="J23" s="6">
        <f t="shared" si="7"/>
        <v>-291390805.83017498</v>
      </c>
      <c r="K23" s="6">
        <f t="shared" si="7"/>
        <v>-291390805.83017498</v>
      </c>
      <c r="L23" s="6">
        <f t="shared" si="7"/>
        <v>-291390805.83017498</v>
      </c>
      <c r="M23" s="6">
        <f t="shared" si="7"/>
        <v>-291390805.83017498</v>
      </c>
      <c r="N23" s="6">
        <f t="shared" si="7"/>
        <v>-291390805.83017498</v>
      </c>
      <c r="O23" s="6">
        <f t="shared" si="7"/>
        <v>-291390805.83017498</v>
      </c>
      <c r="P23" s="6">
        <f t="shared" si="7"/>
        <v>-291390805.83017498</v>
      </c>
      <c r="Q23" s="6">
        <f t="shared" si="7"/>
        <v>-291390805.83017498</v>
      </c>
      <c r="R23" s="6">
        <f t="shared" si="7"/>
        <v>-291390805.83017498</v>
      </c>
      <c r="S23" s="6">
        <f t="shared" si="7"/>
        <v>-291390805.83017498</v>
      </c>
      <c r="T23" s="6">
        <f t="shared" si="7"/>
        <v>-291390805.83017498</v>
      </c>
      <c r="U23" s="6">
        <f t="shared" si="7"/>
        <v>-291390805.83017498</v>
      </c>
      <c r="V23" s="6">
        <f t="shared" si="7"/>
        <v>-291390805.83017498</v>
      </c>
    </row>
    <row r="24" spans="1:22" x14ac:dyDescent="0.25">
      <c r="H24" s="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workbookViewId="0">
      <selection activeCell="D27" sqref="D27"/>
    </sheetView>
  </sheetViews>
  <sheetFormatPr defaultColWidth="11" defaultRowHeight="15.75" x14ac:dyDescent="0.25"/>
  <cols>
    <col min="1" max="1" width="28" customWidth="1"/>
    <col min="2" max="24" width="18" customWidth="1"/>
  </cols>
  <sheetData>
    <row r="1" spans="1:22" x14ac:dyDescent="0.25">
      <c r="A1" t="s">
        <v>25</v>
      </c>
    </row>
    <row r="2" spans="1:22" x14ac:dyDescent="0.25">
      <c r="A2" t="s">
        <v>34</v>
      </c>
      <c r="B2" s="10">
        <v>5000000000</v>
      </c>
    </row>
    <row r="3" spans="1:22" x14ac:dyDescent="0.25">
      <c r="A3" t="s">
        <v>22</v>
      </c>
      <c r="B3" s="11">
        <v>0.05</v>
      </c>
    </row>
    <row r="4" spans="1:22" x14ac:dyDescent="0.25">
      <c r="A4" t="s">
        <v>19</v>
      </c>
      <c r="B4" s="12">
        <v>0.04</v>
      </c>
    </row>
    <row r="5" spans="1:22" x14ac:dyDescent="0.25">
      <c r="A5" t="s">
        <v>32</v>
      </c>
      <c r="B5" t="s">
        <v>33</v>
      </c>
    </row>
    <row r="6" spans="1:22" x14ac:dyDescent="0.25">
      <c r="A6" t="s">
        <v>27</v>
      </c>
      <c r="B6" s="10">
        <v>500000000</v>
      </c>
    </row>
    <row r="7" spans="1:22" x14ac:dyDescent="0.25">
      <c r="A7" t="s">
        <v>29</v>
      </c>
      <c r="B7" s="13">
        <v>10</v>
      </c>
    </row>
    <row r="8" spans="1:22" x14ac:dyDescent="0.25">
      <c r="B8">
        <v>2014</v>
      </c>
      <c r="C8">
        <v>2015</v>
      </c>
      <c r="D8">
        <f>C8+1</f>
        <v>2016</v>
      </c>
      <c r="E8">
        <f>D8+1</f>
        <v>2017</v>
      </c>
      <c r="F8">
        <f>E8+1</f>
        <v>2018</v>
      </c>
      <c r="G8">
        <f>F8+1</f>
        <v>2019</v>
      </c>
      <c r="H8">
        <f>G8+1</f>
        <v>2020</v>
      </c>
      <c r="I8">
        <f t="shared" ref="I8:V8" si="0">H8+1</f>
        <v>2021</v>
      </c>
      <c r="J8">
        <f t="shared" si="0"/>
        <v>2022</v>
      </c>
      <c r="K8">
        <f t="shared" si="0"/>
        <v>2023</v>
      </c>
      <c r="L8">
        <f t="shared" si="0"/>
        <v>2024</v>
      </c>
      <c r="M8">
        <f t="shared" si="0"/>
        <v>2025</v>
      </c>
      <c r="N8">
        <f t="shared" si="0"/>
        <v>2026</v>
      </c>
      <c r="O8">
        <f t="shared" si="0"/>
        <v>2027</v>
      </c>
      <c r="P8">
        <f t="shared" si="0"/>
        <v>2028</v>
      </c>
      <c r="Q8">
        <f t="shared" si="0"/>
        <v>2029</v>
      </c>
      <c r="R8">
        <f t="shared" si="0"/>
        <v>2030</v>
      </c>
      <c r="S8">
        <f t="shared" si="0"/>
        <v>2031</v>
      </c>
      <c r="T8">
        <f t="shared" si="0"/>
        <v>2032</v>
      </c>
      <c r="U8">
        <f t="shared" si="0"/>
        <v>2033</v>
      </c>
      <c r="V8">
        <f t="shared" si="0"/>
        <v>2034</v>
      </c>
    </row>
    <row r="9" spans="1:22" x14ac:dyDescent="0.25">
      <c r="A9" t="s">
        <v>0</v>
      </c>
      <c r="B9" s="2">
        <v>2100000000</v>
      </c>
      <c r="C9" s="3">
        <f t="shared" ref="C9:V9" si="1">(B9+B17)*(1+$B$4)</f>
        <v>1872000000</v>
      </c>
      <c r="D9" s="3">
        <f t="shared" si="1"/>
        <v>2726880000</v>
      </c>
      <c r="E9" s="3">
        <f t="shared" si="1"/>
        <v>3251955200</v>
      </c>
      <c r="F9" s="3">
        <f t="shared" si="1"/>
        <v>3694033408</v>
      </c>
      <c r="G9" s="3">
        <f t="shared" si="1"/>
        <v>4257794744.3200002</v>
      </c>
      <c r="H9" s="3">
        <f t="shared" si="1"/>
        <v>4844106534.0928001</v>
      </c>
      <c r="I9" s="3">
        <f t="shared" si="1"/>
        <v>5453870795.4565125</v>
      </c>
      <c r="J9" s="3">
        <f t="shared" si="1"/>
        <v>6088025627.2747736</v>
      </c>
      <c r="K9" s="3">
        <f t="shared" si="1"/>
        <v>6851546652.3657646</v>
      </c>
      <c r="L9" s="3">
        <f t="shared" si="1"/>
        <v>7645608518.4603958</v>
      </c>
      <c r="M9" s="3">
        <f t="shared" si="1"/>
        <v>8471432859.1988115</v>
      </c>
      <c r="N9" s="3">
        <f t="shared" si="1"/>
        <v>9434290173.5667629</v>
      </c>
      <c r="O9" s="3">
        <f t="shared" si="1"/>
        <v>9811661780.5094337</v>
      </c>
      <c r="P9" s="3">
        <f t="shared" si="1"/>
        <v>10204128251.729811</v>
      </c>
      <c r="Q9" s="3">
        <f t="shared" si="1"/>
        <v>10716293381.799004</v>
      </c>
      <c r="R9" s="3">
        <f t="shared" si="1"/>
        <v>11248945117.070965</v>
      </c>
      <c r="S9" s="3">
        <f t="shared" si="1"/>
        <v>11906902921.753803</v>
      </c>
      <c r="T9" s="3">
        <f t="shared" si="1"/>
        <v>12591179038.623957</v>
      </c>
      <c r="U9" s="3">
        <f t="shared" si="1"/>
        <v>13406826200.168915</v>
      </c>
      <c r="V9" s="3">
        <f t="shared" si="1"/>
        <v>14255099248.175673</v>
      </c>
    </row>
    <row r="10" spans="1:22" x14ac:dyDescent="0.25">
      <c r="A10" t="s">
        <v>1</v>
      </c>
      <c r="B10" s="3">
        <v>11400000000</v>
      </c>
      <c r="C10" s="3">
        <f>B10*(1+'RVK data'!C2+'Plan 3 - $5b Line ofCredit 2016'!C2)</f>
        <v>11570999999.999998</v>
      </c>
      <c r="D10" s="3">
        <f>C10*(1+'RVK data'!D2+'Plan 3 - $5b Line ofCredit 2016'!D2)</f>
        <v>11744564999.999996</v>
      </c>
      <c r="E10" s="3">
        <f>D10*(1+'RVK data'!E2+'Plan 3 - $5b Line ofCredit 2016'!E2)</f>
        <v>11897244344.999994</v>
      </c>
      <c r="F10" s="3">
        <f>E10*(1+'RVK data'!F2+'Plan 3 - $5b Line ofCredit 2016'!F2)</f>
        <v>12051908521.484993</v>
      </c>
      <c r="G10" s="3">
        <f>F10*(1+'RVK data'!G2+'Plan 3 - $5b Line ofCredit 2016'!G2)</f>
        <v>12196531423.742813</v>
      </c>
      <c r="H10" s="3">
        <f>G10*(1+'RVK data'!H2+'Plan 3 - $5b Line ofCredit 2016'!H2)</f>
        <v>12342889800.827726</v>
      </c>
      <c r="I10" s="3">
        <f>H10*(1+'RVK data'!I2+'Plan 3 - $5b Line ofCredit 2016'!I2)</f>
        <v>12491004478.437658</v>
      </c>
      <c r="J10" s="3">
        <f>I10*(1+'RVK data'!J2+'Plan 3 - $5b Line ofCredit 2016'!J2)</f>
        <v>12640896532.178911</v>
      </c>
      <c r="K10" s="3">
        <f>J10*(1+'RVK data'!K2+'Plan 3 - $5b Line ofCredit 2016'!K2)</f>
        <v>12779946394.032879</v>
      </c>
      <c r="L10" s="3">
        <f>K10*(1+'RVK data'!L2+'Plan 3 - $5b Line ofCredit 2016'!L2)</f>
        <v>12946085697.155306</v>
      </c>
      <c r="M10" s="3">
        <f>L10*(1+'RVK data'!M2+'Plan 3 - $5b Line ofCredit 2016'!M2)</f>
        <v>13101438725.52117</v>
      </c>
      <c r="N10" s="3">
        <f>M10*(1+'RVK data'!N2+'Plan 3 - $5b Line ofCredit 2016'!N2)</f>
        <v>13258655990.227425</v>
      </c>
      <c r="O10" s="3">
        <f>N10*(1+'RVK data'!O2+'Plan 3 - $5b Line ofCredit 2016'!O2)</f>
        <v>13431018518.10038</v>
      </c>
      <c r="P10" s="3">
        <f>O10*(1+'RVK data'!P2+'Plan 3 - $5b Line ofCredit 2016'!P2)</f>
        <v>13605621758.835684</v>
      </c>
      <c r="Q10" s="3">
        <f>P10*(1+'RVK data'!Q2+'Plan 3 - $5b Line ofCredit 2016'!Q2)</f>
        <v>13782494841.700546</v>
      </c>
      <c r="R10" s="3">
        <f>Q10*(1+'RVK data'!R2+'Plan 3 - $5b Line ofCredit 2016'!R2)</f>
        <v>13934102284.959251</v>
      </c>
      <c r="S10" s="3">
        <f>R10*(1+'RVK data'!S2+'Plan 3 - $5b Line ofCredit 2016'!S2)</f>
        <v>14045575103.238926</v>
      </c>
      <c r="T10" s="3">
        <f>S10*(1+'RVK data'!T2+'Plan 3 - $5b Line ofCredit 2016'!T2)</f>
        <v>14171985279.168076</v>
      </c>
      <c r="U10" s="3">
        <f>T10*(1+'RVK data'!U2+'Plan 3 - $5b Line ofCredit 2016'!U2)</f>
        <v>14299533146.680586</v>
      </c>
      <c r="V10" s="3">
        <f>U10*(1+'RVK data'!V2+'Plan 3 - $5b Line ofCredit 2016'!V2)</f>
        <v>14442528478.147392</v>
      </c>
    </row>
    <row r="11" spans="1:22" x14ac:dyDescent="0.25">
      <c r="A11" t="s">
        <v>2</v>
      </c>
      <c r="B11" s="4">
        <f t="shared" ref="B11:V11" si="2">B9/B10</f>
        <v>0.18421052631578946</v>
      </c>
      <c r="C11" s="4">
        <f t="shared" si="2"/>
        <v>0.16178376976925074</v>
      </c>
      <c r="D11" s="4">
        <f t="shared" si="2"/>
        <v>0.232182290276396</v>
      </c>
      <c r="E11" s="4">
        <f t="shared" si="2"/>
        <v>0.27333684218788745</v>
      </c>
      <c r="F11" s="4">
        <f t="shared" si="2"/>
        <v>0.30651024287270595</v>
      </c>
      <c r="G11" s="4">
        <f t="shared" si="2"/>
        <v>0.34909882132812053</v>
      </c>
      <c r="H11" s="4">
        <f t="shared" si="2"/>
        <v>0.39246129652457479</v>
      </c>
      <c r="I11" s="4">
        <f t="shared" si="2"/>
        <v>0.43662387639610134</v>
      </c>
      <c r="J11" s="4">
        <f t="shared" si="2"/>
        <v>0.48161343713058463</v>
      </c>
      <c r="K11" s="4">
        <f t="shared" si="2"/>
        <v>0.53611701028455327</v>
      </c>
      <c r="L11" s="4">
        <f t="shared" si="2"/>
        <v>0.59057298841613537</v>
      </c>
      <c r="M11" s="4">
        <f t="shared" si="2"/>
        <v>0.64660324996954266</v>
      </c>
      <c r="N11" s="4">
        <f t="shared" si="2"/>
        <v>0.71155705227743349</v>
      </c>
      <c r="O11" s="4">
        <f t="shared" si="2"/>
        <v>0.73052254133122507</v>
      </c>
      <c r="P11" s="4">
        <f t="shared" si="2"/>
        <v>0.74999352713176115</v>
      </c>
      <c r="Q11" s="4">
        <f t="shared" si="2"/>
        <v>0.77752928659734433</v>
      </c>
      <c r="R11" s="4">
        <f t="shared" si="2"/>
        <v>0.8072960056575228</v>
      </c>
      <c r="S11" s="4">
        <f t="shared" si="2"/>
        <v>0.84773338465920545</v>
      </c>
      <c r="T11" s="4">
        <f t="shared" si="2"/>
        <v>0.88845555443330837</v>
      </c>
      <c r="U11" s="4">
        <f t="shared" si="2"/>
        <v>0.93757090267531573</v>
      </c>
      <c r="V11" s="4">
        <f t="shared" si="2"/>
        <v>0.98702240883545334</v>
      </c>
    </row>
    <row r="13" spans="1:22" x14ac:dyDescent="0.25">
      <c r="A13" t="s">
        <v>21</v>
      </c>
      <c r="B13" s="3">
        <f>-1000000000*'RVK data'!B3</f>
        <v>-900000000</v>
      </c>
      <c r="C13" s="3">
        <f>-1000000000*'RVK data'!C3</f>
        <v>-900000000</v>
      </c>
      <c r="D13" s="3">
        <f>-1000000000*'RVK data'!D3</f>
        <v>-900000000</v>
      </c>
      <c r="E13" s="3">
        <f>-1000000000*'RVK data'!E3</f>
        <v>-1000000000</v>
      </c>
      <c r="F13" s="3">
        <f>-1000000000*'RVK data'!F3</f>
        <v>-1000000000</v>
      </c>
      <c r="G13" s="3">
        <f>-1000000000*'RVK data'!G3</f>
        <v>-1000000000</v>
      </c>
      <c r="H13" s="3">
        <f>-1000000000*'RVK data'!H3</f>
        <v>-1000000000</v>
      </c>
      <c r="I13" s="3">
        <f>-1000000000*'RVK data'!I3</f>
        <v>-1000000000</v>
      </c>
      <c r="J13" s="3">
        <f>-1000000000*'RVK data'!J3</f>
        <v>-1000000000</v>
      </c>
      <c r="K13" s="3">
        <f>-1000000000*'RVK data'!K3</f>
        <v>-1000000000</v>
      </c>
      <c r="L13" s="3">
        <f>-1000000000*'RVK data'!L3</f>
        <v>-1000000000</v>
      </c>
      <c r="M13" s="3">
        <f>-1000000000*'RVK data'!M3</f>
        <v>-1000000000</v>
      </c>
      <c r="N13" s="3">
        <f>-1000000000*'RVK data'!N3</f>
        <v>-1100000000</v>
      </c>
      <c r="O13" s="3">
        <f>-1000000000*'RVK data'!O3</f>
        <v>-1100000000</v>
      </c>
      <c r="P13" s="3">
        <f>-1000000000*'RVK data'!P3</f>
        <v>-1100000000</v>
      </c>
      <c r="Q13" s="3">
        <f>-1000000000*'RVK data'!Q3</f>
        <v>-1100000000</v>
      </c>
      <c r="R13" s="3">
        <f>-1000000000*'RVK data'!R3</f>
        <v>-1100000000</v>
      </c>
      <c r="S13" s="3">
        <f>-1000000000*'RVK data'!S3</f>
        <v>-1100000000</v>
      </c>
      <c r="T13" s="3">
        <f>-1000000000*'RVK data'!T3</f>
        <v>-1100000000</v>
      </c>
      <c r="U13" s="3">
        <f>-1000000000*'RVK data'!U3</f>
        <v>-1100000000</v>
      </c>
      <c r="V13" s="3">
        <f>-1000000000*'RVK data'!V3</f>
        <v>-1200000000</v>
      </c>
    </row>
    <row r="14" spans="1:22" x14ac:dyDescent="0.25">
      <c r="A14" t="s">
        <v>20</v>
      </c>
      <c r="B14" s="3">
        <f>'RVK data'!B5*1000000000</f>
        <v>600000000</v>
      </c>
      <c r="C14" s="3">
        <f>'RVK data'!C5*1000000000</f>
        <v>600000000</v>
      </c>
      <c r="D14" s="3">
        <f>'RVK data'!D5*1000000000</f>
        <v>700000000</v>
      </c>
      <c r="E14" s="3">
        <f>'RVK data'!E5*1000000000</f>
        <v>700000000</v>
      </c>
      <c r="F14" s="3">
        <f>'RVK data'!F5*1000000000</f>
        <v>800000000</v>
      </c>
      <c r="G14" s="3">
        <f>'RVK data'!G5*1000000000</f>
        <v>800000000</v>
      </c>
      <c r="H14" s="3">
        <f>'RVK data'!H5*1000000000</f>
        <v>800000000</v>
      </c>
      <c r="I14" s="3">
        <f>'RVK data'!I5*1000000000</f>
        <v>800000000</v>
      </c>
      <c r="J14" s="3">
        <f>'RVK data'!J5*1000000000</f>
        <v>900000000</v>
      </c>
      <c r="K14" s="3">
        <f>'RVK data'!K5*1000000000</f>
        <v>900000000</v>
      </c>
      <c r="L14" s="3">
        <f>'RVK data'!L5*1000000000</f>
        <v>900000000</v>
      </c>
      <c r="M14" s="3">
        <f>'RVK data'!M5*1000000000</f>
        <v>1000000000</v>
      </c>
      <c r="N14" s="3">
        <f>'RVK data'!N5*1000000000</f>
        <v>1000000000</v>
      </c>
      <c r="O14" s="3">
        <f>'RVK data'!O5*1000000000</f>
        <v>1000000000</v>
      </c>
      <c r="P14" s="3">
        <f>'RVK data'!P5*1000000000</f>
        <v>1100000000</v>
      </c>
      <c r="Q14" s="3">
        <f>'RVK data'!Q5*1000000000</f>
        <v>1100000000</v>
      </c>
      <c r="R14" s="3">
        <f>'RVK data'!R5*1000000000</f>
        <v>1200000000</v>
      </c>
      <c r="S14" s="3">
        <f>'RVK data'!S5*1000000000</f>
        <v>1200000000</v>
      </c>
      <c r="T14" s="3">
        <f>'RVK data'!T5*1000000000</f>
        <v>1300000000</v>
      </c>
      <c r="U14" s="3">
        <f>'RVK data'!U5*1000000000</f>
        <v>1300000000</v>
      </c>
      <c r="V14" s="3">
        <f>'RVK data'!V5*1000000000</f>
        <v>1400000000</v>
      </c>
    </row>
    <row r="15" spans="1:22" x14ac:dyDescent="0.25">
      <c r="A15" t="s">
        <v>3</v>
      </c>
      <c r="B15" s="3">
        <v>0</v>
      </c>
      <c r="C15" s="3">
        <v>550000000</v>
      </c>
      <c r="D15" s="10">
        <v>100000000</v>
      </c>
      <c r="E15" s="3">
        <f t="shared" ref="E15:V15" si="3">$D$15</f>
        <v>100000000</v>
      </c>
      <c r="F15" s="3">
        <f t="shared" si="3"/>
        <v>100000000</v>
      </c>
      <c r="G15" s="3">
        <f t="shared" si="3"/>
        <v>100000000</v>
      </c>
      <c r="H15" s="3">
        <f t="shared" si="3"/>
        <v>100000000</v>
      </c>
      <c r="I15" s="3">
        <f t="shared" si="3"/>
        <v>100000000</v>
      </c>
      <c r="J15" s="3">
        <f t="shared" si="3"/>
        <v>100000000</v>
      </c>
      <c r="K15" s="3">
        <f t="shared" si="3"/>
        <v>100000000</v>
      </c>
      <c r="L15" s="3">
        <f t="shared" si="3"/>
        <v>100000000</v>
      </c>
      <c r="M15" s="3">
        <f t="shared" si="3"/>
        <v>100000000</v>
      </c>
      <c r="N15" s="3">
        <f t="shared" si="3"/>
        <v>100000000</v>
      </c>
      <c r="O15" s="3">
        <f t="shared" si="3"/>
        <v>100000000</v>
      </c>
      <c r="P15" s="3">
        <f t="shared" si="3"/>
        <v>100000000</v>
      </c>
      <c r="Q15" s="3">
        <f t="shared" si="3"/>
        <v>100000000</v>
      </c>
      <c r="R15" s="3">
        <f t="shared" si="3"/>
        <v>100000000</v>
      </c>
      <c r="S15" s="3">
        <f t="shared" si="3"/>
        <v>100000000</v>
      </c>
      <c r="T15" s="3">
        <f t="shared" si="3"/>
        <v>100000000</v>
      </c>
      <c r="U15" s="3">
        <f t="shared" si="3"/>
        <v>100000000</v>
      </c>
      <c r="V15" s="3">
        <f t="shared" si="3"/>
        <v>100000000</v>
      </c>
    </row>
    <row r="16" spans="1:22" x14ac:dyDescent="0.25">
      <c r="A16" t="s">
        <v>26</v>
      </c>
      <c r="C16" s="3">
        <f>$B$6</f>
        <v>500000000</v>
      </c>
      <c r="D16" s="3">
        <f>IF((C19+$B$6)&lt;=($B$6*$B$7),($B$6),(0))</f>
        <v>500000000</v>
      </c>
      <c r="E16" s="3">
        <f t="shared" ref="E16:V16" si="4">IF((D19+$B$6)&lt;=($B$6*$B$7),($B$6),(0))</f>
        <v>500000000</v>
      </c>
      <c r="F16" s="3">
        <f t="shared" si="4"/>
        <v>500000000</v>
      </c>
      <c r="G16" s="3">
        <f t="shared" si="4"/>
        <v>500000000</v>
      </c>
      <c r="H16" s="3">
        <f t="shared" si="4"/>
        <v>500000000</v>
      </c>
      <c r="I16" s="3">
        <f t="shared" si="4"/>
        <v>500000000</v>
      </c>
      <c r="J16" s="3">
        <f t="shared" si="4"/>
        <v>500000000</v>
      </c>
      <c r="K16" s="3">
        <f t="shared" si="4"/>
        <v>500000000</v>
      </c>
      <c r="L16" s="3">
        <f t="shared" si="4"/>
        <v>500000000</v>
      </c>
      <c r="M16" s="3">
        <f t="shared" si="4"/>
        <v>500000000</v>
      </c>
      <c r="N16" s="3">
        <f t="shared" si="4"/>
        <v>0</v>
      </c>
      <c r="O16" s="3">
        <f t="shared" si="4"/>
        <v>0</v>
      </c>
      <c r="P16" s="3">
        <f t="shared" si="4"/>
        <v>0</v>
      </c>
      <c r="Q16" s="3">
        <f t="shared" si="4"/>
        <v>0</v>
      </c>
      <c r="R16" s="3">
        <f t="shared" si="4"/>
        <v>0</v>
      </c>
      <c r="S16" s="3">
        <f t="shared" si="4"/>
        <v>0</v>
      </c>
      <c r="T16" s="3">
        <f t="shared" si="4"/>
        <v>0</v>
      </c>
      <c r="U16" s="3">
        <f t="shared" si="4"/>
        <v>0</v>
      </c>
      <c r="V16" s="3">
        <f t="shared" si="4"/>
        <v>0</v>
      </c>
    </row>
    <row r="17" spans="1:23" x14ac:dyDescent="0.25">
      <c r="A17" t="s">
        <v>30</v>
      </c>
      <c r="B17" s="3">
        <f>B14+B15+B13+B16</f>
        <v>-300000000</v>
      </c>
      <c r="C17" s="3">
        <f t="shared" ref="C17:V17" si="5">C14+C15+C13+C16</f>
        <v>750000000</v>
      </c>
      <c r="D17" s="3">
        <f t="shared" si="5"/>
        <v>400000000</v>
      </c>
      <c r="E17" s="3">
        <f t="shared" si="5"/>
        <v>300000000</v>
      </c>
      <c r="F17" s="3">
        <f t="shared" si="5"/>
        <v>400000000</v>
      </c>
      <c r="G17" s="3">
        <f t="shared" si="5"/>
        <v>400000000</v>
      </c>
      <c r="H17" s="3">
        <f t="shared" si="5"/>
        <v>400000000</v>
      </c>
      <c r="I17" s="3">
        <f t="shared" si="5"/>
        <v>400000000</v>
      </c>
      <c r="J17" s="3">
        <f t="shared" si="5"/>
        <v>500000000</v>
      </c>
      <c r="K17" s="3">
        <f t="shared" si="5"/>
        <v>500000000</v>
      </c>
      <c r="L17" s="3">
        <f t="shared" si="5"/>
        <v>500000000</v>
      </c>
      <c r="M17" s="3">
        <f t="shared" si="5"/>
        <v>600000000</v>
      </c>
      <c r="N17" s="3">
        <f t="shared" si="5"/>
        <v>0</v>
      </c>
      <c r="O17" s="3">
        <f t="shared" si="5"/>
        <v>0</v>
      </c>
      <c r="P17" s="3">
        <f t="shared" si="5"/>
        <v>100000000</v>
      </c>
      <c r="Q17" s="3">
        <f t="shared" si="5"/>
        <v>100000000</v>
      </c>
      <c r="R17" s="3">
        <f t="shared" si="5"/>
        <v>200000000</v>
      </c>
      <c r="S17" s="3">
        <f t="shared" si="5"/>
        <v>200000000</v>
      </c>
      <c r="T17" s="3">
        <f t="shared" si="5"/>
        <v>300000000</v>
      </c>
      <c r="U17" s="3">
        <f t="shared" si="5"/>
        <v>300000000</v>
      </c>
      <c r="V17" s="3">
        <f t="shared" si="5"/>
        <v>300000000</v>
      </c>
    </row>
    <row r="18" spans="1:23" x14ac:dyDescent="0.2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3" x14ac:dyDescent="0.25">
      <c r="A19" t="s">
        <v>37</v>
      </c>
      <c r="D19" s="3">
        <f>IF((C19+$B$6)&lt;=($B$6*$B$7),(C19+$B$6),(C19))-C21</f>
        <v>500000000</v>
      </c>
      <c r="E19" s="3">
        <f>IF((D19+$B$6)&lt;=($B$6*$B$7),(D19+$B$6),(D19))-D21</f>
        <v>1000000000</v>
      </c>
      <c r="F19" s="3">
        <f t="shared" ref="F19:V19" si="6">IF((E19+$B$6)&lt;=($B$6*$B$7),(E19+$B$6),(E19))-E21</f>
        <v>1500000000</v>
      </c>
      <c r="G19" s="3">
        <f t="shared" si="6"/>
        <v>2000000000</v>
      </c>
      <c r="H19" s="3">
        <f t="shared" si="6"/>
        <v>2500000000</v>
      </c>
      <c r="I19" s="3">
        <f t="shared" si="6"/>
        <v>3000000000</v>
      </c>
      <c r="J19" s="3">
        <f t="shared" si="6"/>
        <v>3500000000</v>
      </c>
      <c r="K19" s="3">
        <f t="shared" si="6"/>
        <v>4000000000</v>
      </c>
      <c r="L19" s="3">
        <f t="shared" si="6"/>
        <v>4500000000</v>
      </c>
      <c r="M19" s="3">
        <f t="shared" si="6"/>
        <v>5000000000</v>
      </c>
      <c r="N19" s="3">
        <f t="shared" si="6"/>
        <v>5000000000</v>
      </c>
      <c r="O19" s="3">
        <f t="shared" si="6"/>
        <v>5000000000</v>
      </c>
      <c r="P19" s="3">
        <f t="shared" si="6"/>
        <v>5000000000</v>
      </c>
      <c r="Q19" s="3">
        <f t="shared" si="6"/>
        <v>5000000000</v>
      </c>
      <c r="R19" s="3">
        <f t="shared" si="6"/>
        <v>5000000000</v>
      </c>
      <c r="S19" s="3">
        <f t="shared" si="6"/>
        <v>5000000000</v>
      </c>
      <c r="T19" s="3">
        <f t="shared" si="6"/>
        <v>5000000000</v>
      </c>
      <c r="U19" s="3">
        <f t="shared" si="6"/>
        <v>5000000000</v>
      </c>
      <c r="V19" s="3">
        <f t="shared" si="6"/>
        <v>5000000000</v>
      </c>
      <c r="W19" s="3"/>
    </row>
    <row r="20" spans="1:23" x14ac:dyDescent="0.25">
      <c r="A20" t="s">
        <v>28</v>
      </c>
      <c r="D20" s="2">
        <f>D19*$B$3</f>
        <v>25000000</v>
      </c>
      <c r="E20" s="2">
        <f>E19*$B$3</f>
        <v>50000000</v>
      </c>
      <c r="F20" s="2">
        <f>F19*$B$3</f>
        <v>75000000</v>
      </c>
      <c r="G20" s="2">
        <f t="shared" ref="G20:J20" si="7">G19*$B$3</f>
        <v>100000000</v>
      </c>
      <c r="H20" s="2">
        <f t="shared" si="7"/>
        <v>125000000</v>
      </c>
      <c r="I20" s="2">
        <f t="shared" si="7"/>
        <v>150000000</v>
      </c>
      <c r="J20" s="2">
        <f t="shared" si="7"/>
        <v>175000000</v>
      </c>
      <c r="K20" s="2">
        <f t="shared" ref="K20" si="8">K19*$B$3</f>
        <v>200000000</v>
      </c>
      <c r="L20" s="2">
        <f t="shared" ref="L20" si="9">L19*$B$3</f>
        <v>225000000</v>
      </c>
      <c r="M20" s="2">
        <f t="shared" ref="M20" si="10">M19*$B$3</f>
        <v>250000000</v>
      </c>
      <c r="N20" s="2">
        <f t="shared" ref="N20" si="11">N19*$B$3</f>
        <v>250000000</v>
      </c>
      <c r="O20" s="2">
        <f t="shared" ref="O20" si="12">O19*$B$3</f>
        <v>250000000</v>
      </c>
      <c r="P20" s="2">
        <f t="shared" ref="P20" si="13">P19*$B$3</f>
        <v>250000000</v>
      </c>
      <c r="Q20" s="2">
        <f t="shared" ref="Q20" si="14">Q19*$B$3</f>
        <v>250000000</v>
      </c>
      <c r="R20" s="2">
        <f t="shared" ref="R20" si="15">R19*$B$3</f>
        <v>250000000</v>
      </c>
      <c r="S20" s="2">
        <f t="shared" ref="S20" si="16">S19*$B$3</f>
        <v>250000000</v>
      </c>
      <c r="T20" s="2">
        <f t="shared" ref="T20" si="17">T19*$B$3</f>
        <v>250000000</v>
      </c>
      <c r="U20" s="2">
        <f t="shared" ref="U20" si="18">U19*$B$3</f>
        <v>250000000</v>
      </c>
      <c r="V20" s="2">
        <f t="shared" ref="V20" si="19">V19*$B$3</f>
        <v>250000000</v>
      </c>
      <c r="W20" s="2"/>
    </row>
    <row r="21" spans="1:23" x14ac:dyDescent="0.25">
      <c r="A21" t="s">
        <v>36</v>
      </c>
      <c r="C21" s="3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3" spans="1:23" x14ac:dyDescent="0.25">
      <c r="A23" t="s">
        <v>31</v>
      </c>
      <c r="C23" s="3">
        <f>-C15</f>
        <v>-550000000</v>
      </c>
      <c r="D23" s="3">
        <f>-(D15+D20+D21)</f>
        <v>-125000000</v>
      </c>
      <c r="E23" s="3">
        <f t="shared" ref="E23:V23" si="20">-(E15+E20+E21)</f>
        <v>-150000000</v>
      </c>
      <c r="F23" s="3">
        <f t="shared" si="20"/>
        <v>-175000000</v>
      </c>
      <c r="G23" s="3">
        <f t="shared" si="20"/>
        <v>-200000000</v>
      </c>
      <c r="H23" s="3">
        <f t="shared" si="20"/>
        <v>-225000000</v>
      </c>
      <c r="I23" s="3">
        <f t="shared" si="20"/>
        <v>-250000000</v>
      </c>
      <c r="J23" s="3">
        <f t="shared" si="20"/>
        <v>-275000000</v>
      </c>
      <c r="K23" s="3">
        <f t="shared" si="20"/>
        <v>-300000000</v>
      </c>
      <c r="L23" s="3">
        <f t="shared" si="20"/>
        <v>-325000000</v>
      </c>
      <c r="M23" s="3">
        <f t="shared" si="20"/>
        <v>-350000000</v>
      </c>
      <c r="N23" s="3">
        <f t="shared" si="20"/>
        <v>-350000000</v>
      </c>
      <c r="O23" s="3">
        <f t="shared" si="20"/>
        <v>-350000000</v>
      </c>
      <c r="P23" s="3">
        <f t="shared" si="20"/>
        <v>-350000000</v>
      </c>
      <c r="Q23" s="3">
        <f t="shared" si="20"/>
        <v>-350000000</v>
      </c>
      <c r="R23" s="3">
        <f t="shared" si="20"/>
        <v>-350000000</v>
      </c>
      <c r="S23" s="3">
        <f t="shared" si="20"/>
        <v>-350000000</v>
      </c>
      <c r="T23" s="3">
        <f t="shared" si="20"/>
        <v>-350000000</v>
      </c>
      <c r="U23" s="3">
        <f t="shared" si="20"/>
        <v>-350000000</v>
      </c>
      <c r="V23" s="3">
        <f t="shared" si="20"/>
        <v>-350000000</v>
      </c>
    </row>
    <row r="24" spans="1:23" x14ac:dyDescent="0.25">
      <c r="H24" s="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RVK data</vt:lpstr>
      <vt:lpstr>Plan 1 - Fund Our Obligations</vt:lpstr>
      <vt:lpstr>Plan 2 - $5b bond in 2016</vt:lpstr>
      <vt:lpstr>Plan 3 - $5b Line ofCredit 2016</vt:lpstr>
    </vt:vector>
  </TitlesOfParts>
  <Company>Fark,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Drew Curtis</dc:creator>
  <cp:lastModifiedBy>Heather</cp:lastModifiedBy>
  <dcterms:created xsi:type="dcterms:W3CDTF">2015-04-14T12:42:14Z</dcterms:created>
  <dcterms:modified xsi:type="dcterms:W3CDTF">2015-06-16T19:26:13Z</dcterms:modified>
</cp:coreProperties>
</file>