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Default Extension="jpeg" ContentType="image/jpeg"/>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Default Extension="gif" ContentType="image/gif"/>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drawings/drawing7.xml" ContentType="application/vnd.openxmlformats-officedocument.drawing+xml"/>
  <Override PartName="/xl/charts/chart5.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90" windowWidth="9225" windowHeight="8175" firstSheet="5" activeTab="5"/>
  </bookViews>
  <sheets>
    <sheet name="Intro + Credits" sheetId="1" r:id="rId1"/>
    <sheet name="FHCM" sheetId="2" r:id="rId2"/>
    <sheet name="Upside Down Proforma v2" sheetId="27" r:id="rId3"/>
    <sheet name="Assumptions" sheetId="26" r:id="rId4"/>
    <sheet name="Const-Arch" sheetId="4" r:id="rId5"/>
    <sheet name="Upside Down Proforma v3" sheetId="28" r:id="rId6"/>
    <sheet name="Demolition" sheetId="5" r:id="rId7"/>
    <sheet name="Operating" sheetId="6" r:id="rId8"/>
    <sheet name="Unit Sizes" sheetId="7" r:id="rId9"/>
    <sheet name="Electricity" sheetId="8" r:id="rId10"/>
    <sheet name="Land" sheetId="9" r:id="rId11"/>
    <sheet name="Finance Costs" sheetId="10" r:id="rId12"/>
    <sheet name="Income" sheetId="11" r:id="rId13"/>
    <sheet name=" Garbage" sheetId="12" r:id="rId14"/>
    <sheet name="Water" sheetId="13" r:id="rId15"/>
    <sheet name="Lifecycle analysis" sheetId="14" r:id="rId16"/>
    <sheet name="Childcare" sheetId="15" r:id="rId17"/>
    <sheet name="College" sheetId="16" r:id="rId18"/>
    <sheet name="Healthcare" sheetId="17" r:id="rId19"/>
    <sheet name="Transp." sheetId="18" r:id="rId20"/>
    <sheet name="Food" sheetId="19" r:id="rId21"/>
    <sheet name="Minnesota Cost Data" sheetId="20" r:id="rId22"/>
    <sheet name="linkage fee calculations" sheetId="21" r:id="rId23"/>
    <sheet name="MIT Cost Calculator" sheetId="22" r:id="rId24"/>
    <sheet name="Rotating fund calculations" sheetId="23" r:id="rId25"/>
    <sheet name="Loan Calculator" sheetId="24" r:id="rId26"/>
    <sheet name="rotating fund attempt" sheetId="25" r:id="rId27"/>
  </sheets>
  <definedNames>
    <definedName name="one_adult_one_child">' Garbage'!$C$14:$C$16</definedName>
    <definedName name="one_adult_trash">' Garbage'!$B$14:$B$16</definedName>
    <definedName name="one_adult_two_children">' Garbage'!$D$14:$D$16</definedName>
    <definedName name="test1">'Unit Sizes'!$F$6:$F$8</definedName>
    <definedName name="trash_1a_1c">' Garbage'!$C$14:$C$16</definedName>
    <definedName name="trash_1a_2c">' Garbage'!$D$14:$D$16</definedName>
    <definedName name="trash_1a_3c">' Garbage'!$E$14:$E$16</definedName>
    <definedName name="trash_2a">' Garbage'!$F$14:$F$16</definedName>
    <definedName name="trash_2a_1c">' Garbage'!$G$14:$G$16</definedName>
    <definedName name="trash_2a_2c">' Garbage'!$H$14:$H$16</definedName>
    <definedName name="trash_2a_3c">' Garbage'!$I$14:$I$16</definedName>
  </definedNames>
  <calcPr calcId="125725" iterate="1" iterateCount="500" concurrentCalc="0"/>
</workbook>
</file>

<file path=xl/calcChain.xml><?xml version="1.0" encoding="utf-8"?>
<calcChain xmlns="http://schemas.openxmlformats.org/spreadsheetml/2006/main">
  <c r="N18" i="28"/>
  <c r="N20"/>
  <c r="N22"/>
  <c r="F81"/>
  <c r="E81"/>
  <c r="F83"/>
  <c r="E83"/>
  <c r="F84"/>
  <c r="E84"/>
  <c r="F85"/>
  <c r="E85"/>
  <c r="F86"/>
  <c r="E86"/>
  <c r="E87"/>
  <c r="E88"/>
  <c r="J18"/>
  <c r="J19"/>
  <c r="J20"/>
  <c r="J21"/>
  <c r="J24"/>
  <c r="J25"/>
  <c r="E16"/>
  <c r="E54"/>
  <c r="I9"/>
  <c r="I10"/>
  <c r="I11"/>
  <c r="E63"/>
  <c r="E19"/>
  <c r="E21"/>
  <c r="E22"/>
  <c r="E23"/>
  <c r="E24"/>
  <c r="E25"/>
  <c r="E26"/>
  <c r="E28"/>
  <c r="E30"/>
  <c r="E31"/>
  <c r="E32"/>
  <c r="E38"/>
  <c r="E39"/>
  <c r="E40"/>
  <c r="E50"/>
  <c r="E52"/>
  <c r="E55"/>
  <c r="J29"/>
  <c r="J28"/>
  <c r="E59"/>
  <c r="E61"/>
  <c r="E64"/>
  <c r="E65"/>
  <c r="E73"/>
  <c r="E78"/>
  <c r="E90"/>
  <c r="E92"/>
  <c r="E93"/>
  <c r="E94"/>
  <c r="E100"/>
  <c r="F100"/>
  <c r="E101"/>
  <c r="E102"/>
  <c r="E112"/>
  <c r="E114"/>
  <c r="E116"/>
  <c r="E117"/>
  <c r="F117"/>
  <c r="F119"/>
  <c r="F121"/>
  <c r="F116"/>
  <c r="D116"/>
  <c r="F114"/>
  <c r="F112"/>
  <c r="E111"/>
  <c r="F111"/>
  <c r="E110"/>
  <c r="F110"/>
  <c r="E109"/>
  <c r="F109"/>
  <c r="E108"/>
  <c r="F108"/>
  <c r="E107"/>
  <c r="F107"/>
  <c r="E106"/>
  <c r="F106"/>
  <c r="E105"/>
  <c r="F105"/>
  <c r="F102"/>
  <c r="H102"/>
  <c r="F101"/>
  <c r="H100"/>
  <c r="F99"/>
  <c r="E99"/>
  <c r="F94"/>
  <c r="F96"/>
  <c r="E96"/>
  <c r="F93"/>
  <c r="D93"/>
  <c r="F92"/>
  <c r="D92"/>
  <c r="F90"/>
  <c r="F88"/>
  <c r="F78"/>
  <c r="F65"/>
  <c r="F64"/>
  <c r="F63"/>
  <c r="F61"/>
  <c r="F59"/>
  <c r="E57"/>
  <c r="F32"/>
  <c r="F38"/>
  <c r="F39"/>
  <c r="F40"/>
  <c r="F26"/>
  <c r="F50"/>
  <c r="F52"/>
  <c r="F16"/>
  <c r="F54"/>
  <c r="F55"/>
  <c r="D54"/>
  <c r="F49"/>
  <c r="E49"/>
  <c r="F48"/>
  <c r="E48"/>
  <c r="F47"/>
  <c r="E47"/>
  <c r="F46"/>
  <c r="E46"/>
  <c r="F45"/>
  <c r="E45"/>
  <c r="F44"/>
  <c r="E44"/>
  <c r="F43"/>
  <c r="E43"/>
  <c r="H40"/>
  <c r="H38"/>
  <c r="F37"/>
  <c r="E37"/>
  <c r="E34"/>
  <c r="F34"/>
  <c r="F31"/>
  <c r="D31"/>
  <c r="J30"/>
  <c r="K30"/>
  <c r="F30"/>
  <c r="D30"/>
  <c r="K29"/>
  <c r="K28"/>
  <c r="F28"/>
  <c r="K25"/>
  <c r="K24"/>
  <c r="K21"/>
  <c r="K20"/>
  <c r="K19"/>
  <c r="K18"/>
  <c r="D52" i="27"/>
  <c r="F47"/>
  <c r="F46"/>
  <c r="F45"/>
  <c r="F44"/>
  <c r="F43"/>
  <c r="F42"/>
  <c r="E42"/>
  <c r="F41"/>
  <c r="F35"/>
  <c r="E35"/>
  <c r="D29"/>
  <c r="D28"/>
  <c r="F24"/>
  <c r="F48"/>
  <c r="N22"/>
  <c r="J18"/>
  <c r="N16"/>
  <c r="N18"/>
  <c r="N20"/>
  <c r="J16"/>
  <c r="E23"/>
  <c r="E47"/>
  <c r="E22"/>
  <c r="E46"/>
  <c r="E17"/>
  <c r="E20"/>
  <c r="E44"/>
  <c r="E19"/>
  <c r="E43"/>
  <c r="K16"/>
  <c r="E21"/>
  <c r="E45"/>
  <c r="K18"/>
  <c r="J17"/>
  <c r="K17"/>
  <c r="J19"/>
  <c r="E24"/>
  <c r="E41"/>
  <c r="K19"/>
  <c r="E48"/>
  <c r="J22"/>
  <c r="K22"/>
  <c r="K23"/>
  <c r="K27"/>
  <c r="K28"/>
  <c r="J23"/>
  <c r="J27"/>
  <c r="J28"/>
  <c r="E14"/>
  <c r="E52"/>
  <c r="F14"/>
  <c r="E28"/>
  <c r="E26"/>
  <c r="F26"/>
  <c r="F28"/>
  <c r="F52"/>
  <c r="E29"/>
  <c r="E30"/>
  <c r="E36"/>
  <c r="E32"/>
  <c r="F29"/>
  <c r="F30"/>
  <c r="F36"/>
  <c r="F32"/>
  <c r="E37"/>
  <c r="E38"/>
  <c r="E50"/>
  <c r="E53"/>
  <c r="F37"/>
  <c r="F38"/>
  <c r="F50"/>
  <c r="F53"/>
  <c r="H30" i="25"/>
  <c r="H31"/>
  <c r="H32"/>
  <c r="H33"/>
  <c r="H34"/>
  <c r="C23"/>
  <c r="R20"/>
  <c r="Q20"/>
  <c r="P20"/>
  <c r="O20"/>
  <c r="N20"/>
  <c r="M20"/>
  <c r="L20"/>
  <c r="K20"/>
  <c r="J20"/>
  <c r="I20"/>
  <c r="H20"/>
  <c r="G20"/>
  <c r="F20"/>
  <c r="E20"/>
  <c r="D20"/>
  <c r="C20"/>
  <c r="S20"/>
  <c r="S9"/>
  <c r="S10"/>
  <c r="S11"/>
  <c r="S12"/>
  <c r="S13"/>
  <c r="S14"/>
  <c r="S15"/>
  <c r="S16"/>
  <c r="S17"/>
  <c r="S18"/>
  <c r="S19"/>
  <c r="C15" i="24"/>
  <c r="D15"/>
  <c r="C11"/>
  <c r="C55"/>
  <c r="C8"/>
  <c r="C47"/>
  <c r="L12" i="23"/>
  <c r="L13"/>
  <c r="L14"/>
  <c r="L15"/>
  <c r="L16"/>
  <c r="L17"/>
  <c r="L18"/>
  <c r="L19"/>
  <c r="L20"/>
  <c r="M11"/>
  <c r="M12"/>
  <c r="M13"/>
  <c r="M14"/>
  <c r="M15"/>
  <c r="M16"/>
  <c r="M17"/>
  <c r="M18"/>
  <c r="M19"/>
  <c r="M20"/>
  <c r="M10"/>
  <c r="C8" i="21"/>
  <c r="C7"/>
  <c r="C6"/>
  <c r="C5"/>
  <c r="C4"/>
  <c r="G7" i="20"/>
  <c r="G6"/>
  <c r="G5"/>
  <c r="A3"/>
  <c r="A57" i="19"/>
  <c r="E12"/>
  <c r="E11"/>
  <c r="I10"/>
  <c r="H10"/>
  <c r="G10"/>
  <c r="E10"/>
  <c r="D10"/>
  <c r="C10"/>
  <c r="J7"/>
  <c r="J6"/>
  <c r="J5"/>
  <c r="F17" i="18"/>
  <c r="F19"/>
  <c r="B17"/>
  <c r="B19"/>
  <c r="G15"/>
  <c r="G17"/>
  <c r="D15"/>
  <c r="D17"/>
  <c r="C15"/>
  <c r="C17"/>
  <c r="C30" i="2"/>
  <c r="I14" i="18"/>
  <c r="I15"/>
  <c r="I17"/>
  <c r="I30" i="2"/>
  <c r="H14" i="18"/>
  <c r="H15"/>
  <c r="H17"/>
  <c r="E14"/>
  <c r="E15"/>
  <c r="E17"/>
  <c r="D14"/>
  <c r="I10"/>
  <c r="H10"/>
  <c r="G10"/>
  <c r="F10"/>
  <c r="F22"/>
  <c r="E10"/>
  <c r="D10"/>
  <c r="D22"/>
  <c r="C10"/>
  <c r="B10"/>
  <c r="B22"/>
  <c r="J9"/>
  <c r="J8"/>
  <c r="J7"/>
  <c r="C5"/>
  <c r="D18" i="17"/>
  <c r="C17"/>
  <c r="F16"/>
  <c r="B16"/>
  <c r="I13"/>
  <c r="I18"/>
  <c r="H13"/>
  <c r="H18"/>
  <c r="G13"/>
  <c r="G18"/>
  <c r="D13"/>
  <c r="C13"/>
  <c r="C18"/>
  <c r="B13"/>
  <c r="B18"/>
  <c r="I12"/>
  <c r="I17"/>
  <c r="H12"/>
  <c r="H17"/>
  <c r="G12"/>
  <c r="G17"/>
  <c r="E12"/>
  <c r="E17"/>
  <c r="D12"/>
  <c r="D17"/>
  <c r="C12"/>
  <c r="I11"/>
  <c r="I16"/>
  <c r="H11"/>
  <c r="H16"/>
  <c r="G11"/>
  <c r="G16"/>
  <c r="F11"/>
  <c r="E11"/>
  <c r="E16"/>
  <c r="D11"/>
  <c r="D16"/>
  <c r="C11"/>
  <c r="C16"/>
  <c r="B11"/>
  <c r="I9"/>
  <c r="I14"/>
  <c r="I19"/>
  <c r="H9"/>
  <c r="H14"/>
  <c r="H19"/>
  <c r="G9"/>
  <c r="G14"/>
  <c r="G19"/>
  <c r="D9"/>
  <c r="D14"/>
  <c r="D19"/>
  <c r="C9"/>
  <c r="C14"/>
  <c r="C19"/>
  <c r="B9"/>
  <c r="B14"/>
  <c r="B19"/>
  <c r="J8"/>
  <c r="J7"/>
  <c r="J6"/>
  <c r="I5"/>
  <c r="H5"/>
  <c r="G5"/>
  <c r="F5"/>
  <c r="E5"/>
  <c r="D5"/>
  <c r="C5"/>
  <c r="B5"/>
  <c r="E6" i="16"/>
  <c r="E7"/>
  <c r="E8"/>
  <c r="J75" i="15"/>
  <c r="D72"/>
  <c r="C71"/>
  <c r="D71"/>
  <c r="C68"/>
  <c r="H65"/>
  <c r="F65"/>
  <c r="E65"/>
  <c r="D65"/>
  <c r="G65"/>
  <c r="F64"/>
  <c r="E64"/>
  <c r="H64"/>
  <c r="D64"/>
  <c r="G64"/>
  <c r="C62"/>
  <c r="D62"/>
  <c r="E61"/>
  <c r="C61"/>
  <c r="C60"/>
  <c r="G60"/>
  <c r="X57"/>
  <c r="Y57"/>
  <c r="Z57"/>
  <c r="T57"/>
  <c r="U57"/>
  <c r="V57"/>
  <c r="P57"/>
  <c r="Y56"/>
  <c r="Z56"/>
  <c r="X56"/>
  <c r="T56"/>
  <c r="P56"/>
  <c r="X55"/>
  <c r="T55"/>
  <c r="P55"/>
  <c r="Z54"/>
  <c r="X54"/>
  <c r="V54"/>
  <c r="T54"/>
  <c r="R54"/>
  <c r="P54"/>
  <c r="Z53"/>
  <c r="AM34"/>
  <c r="AT34"/>
  <c r="BA34"/>
  <c r="BG34"/>
  <c r="X53"/>
  <c r="V53"/>
  <c r="AN21"/>
  <c r="T53"/>
  <c r="P53"/>
  <c r="Q53"/>
  <c r="R53"/>
  <c r="X52"/>
  <c r="Y52"/>
  <c r="Z52"/>
  <c r="T52"/>
  <c r="U52"/>
  <c r="V52"/>
  <c r="P52"/>
  <c r="Q52"/>
  <c r="R52"/>
  <c r="G52"/>
  <c r="G51"/>
  <c r="G50"/>
  <c r="G49"/>
  <c r="G48"/>
  <c r="G47"/>
  <c r="G46"/>
  <c r="AS45"/>
  <c r="AJ45"/>
  <c r="AK45"/>
  <c r="AD45"/>
  <c r="AA45"/>
  <c r="Z45"/>
  <c r="T45"/>
  <c r="G45"/>
  <c r="AS44"/>
  <c r="AJ44"/>
  <c r="AK44"/>
  <c r="Z44"/>
  <c r="AA44"/>
  <c r="G44"/>
  <c r="AS43"/>
  <c r="AJ43"/>
  <c r="AK43"/>
  <c r="Z43"/>
  <c r="AA43"/>
  <c r="G43"/>
  <c r="G42"/>
  <c r="G41"/>
  <c r="G40"/>
  <c r="G39"/>
  <c r="BZ38"/>
  <c r="G38"/>
  <c r="BZ37"/>
  <c r="AJ37"/>
  <c r="Z37"/>
  <c r="AA37"/>
  <c r="G37"/>
  <c r="BZ36"/>
  <c r="BN36"/>
  <c r="BW36"/>
  <c r="BW37"/>
  <c r="BW38"/>
  <c r="AJ36"/>
  <c r="Z36"/>
  <c r="AA36"/>
  <c r="G36"/>
  <c r="BZ35"/>
  <c r="BN35"/>
  <c r="AS35"/>
  <c r="AN35"/>
  <c r="AM35"/>
  <c r="AT35"/>
  <c r="BA35"/>
  <c r="BG35"/>
  <c r="AJ35"/>
  <c r="AK35"/>
  <c r="AG35"/>
  <c r="AG36"/>
  <c r="AG37"/>
  <c r="Z35"/>
  <c r="AA35"/>
  <c r="W35"/>
  <c r="W36"/>
  <c r="W37"/>
  <c r="G35"/>
  <c r="BZ34"/>
  <c r="BN34"/>
  <c r="AS34"/>
  <c r="AN34"/>
  <c r="AJ34"/>
  <c r="AK34"/>
  <c r="Z34"/>
  <c r="AA34"/>
  <c r="BZ33"/>
  <c r="BN33"/>
  <c r="BT33"/>
  <c r="BT34"/>
  <c r="BT35"/>
  <c r="AS33"/>
  <c r="AN33"/>
  <c r="AJ33"/>
  <c r="AK33"/>
  <c r="AQ33"/>
  <c r="Z33"/>
  <c r="AA33"/>
  <c r="BZ32"/>
  <c r="BN32"/>
  <c r="AS32"/>
  <c r="AJ32"/>
  <c r="AK32"/>
  <c r="AD32"/>
  <c r="AD33"/>
  <c r="AD34"/>
  <c r="Z32"/>
  <c r="AA32"/>
  <c r="T32"/>
  <c r="T33"/>
  <c r="T34"/>
  <c r="BZ31"/>
  <c r="BN31"/>
  <c r="AS31"/>
  <c r="AJ31"/>
  <c r="AK31"/>
  <c r="AP31"/>
  <c r="Z31"/>
  <c r="AA31"/>
  <c r="J31"/>
  <c r="B31"/>
  <c r="H31"/>
  <c r="BZ30"/>
  <c r="BN30"/>
  <c r="BQ30"/>
  <c r="BQ31"/>
  <c r="BQ32"/>
  <c r="AS30"/>
  <c r="AJ30"/>
  <c r="AK30"/>
  <c r="Z30"/>
  <c r="AA30"/>
  <c r="J30"/>
  <c r="C30"/>
  <c r="I30"/>
  <c r="BZ29"/>
  <c r="BN29"/>
  <c r="J29"/>
  <c r="G29"/>
  <c r="E29"/>
  <c r="C29"/>
  <c r="BZ28"/>
  <c r="BN28"/>
  <c r="AB25"/>
  <c r="BZ24"/>
  <c r="Z24"/>
  <c r="AA24"/>
  <c r="BZ23"/>
  <c r="AZ23"/>
  <c r="AJ23"/>
  <c r="AK23"/>
  <c r="Z23"/>
  <c r="AA23"/>
  <c r="G23"/>
  <c r="F23"/>
  <c r="BZ22"/>
  <c r="BN22"/>
  <c r="BW22"/>
  <c r="BW23"/>
  <c r="BW24"/>
  <c r="AJ22"/>
  <c r="AK22"/>
  <c r="AA22"/>
  <c r="Z22"/>
  <c r="W22"/>
  <c r="W23"/>
  <c r="W24"/>
  <c r="G22"/>
  <c r="F22"/>
  <c r="BZ21"/>
  <c r="BN21"/>
  <c r="AL21"/>
  <c r="AJ21"/>
  <c r="AK21"/>
  <c r="AG21"/>
  <c r="AG22"/>
  <c r="AG23"/>
  <c r="Z21"/>
  <c r="AA21"/>
  <c r="G21"/>
  <c r="F21"/>
  <c r="BZ20"/>
  <c r="BN20"/>
  <c r="BT20"/>
  <c r="BT21"/>
  <c r="BT22"/>
  <c r="AN20"/>
  <c r="AM20"/>
  <c r="AL20"/>
  <c r="AJ20"/>
  <c r="AK20"/>
  <c r="AR20"/>
  <c r="Z20"/>
  <c r="AA20"/>
  <c r="T20"/>
  <c r="T21"/>
  <c r="T22"/>
  <c r="G20"/>
  <c r="F20"/>
  <c r="BZ19"/>
  <c r="BN19"/>
  <c r="AN19"/>
  <c r="AM19"/>
  <c r="AL19"/>
  <c r="AJ19"/>
  <c r="AK19"/>
  <c r="AR19"/>
  <c r="AD19"/>
  <c r="AD20"/>
  <c r="AD21"/>
  <c r="Z19"/>
  <c r="AA19"/>
  <c r="G19"/>
  <c r="F19"/>
  <c r="BZ18"/>
  <c r="BN18"/>
  <c r="BQ18"/>
  <c r="BQ19"/>
  <c r="BQ20"/>
  <c r="AS18"/>
  <c r="AL18"/>
  <c r="AK18"/>
  <c r="AJ18"/>
  <c r="Z18"/>
  <c r="AA18"/>
  <c r="G18"/>
  <c r="F18"/>
  <c r="BZ17"/>
  <c r="BN17"/>
  <c r="AS17"/>
  <c r="AL17"/>
  <c r="AK17"/>
  <c r="AR17"/>
  <c r="AJ17"/>
  <c r="F17"/>
  <c r="BZ16"/>
  <c r="BN16"/>
  <c r="F16"/>
  <c r="D16"/>
  <c r="G16"/>
  <c r="F15"/>
  <c r="D15"/>
  <c r="G15"/>
  <c r="H23" i="2"/>
  <c r="F14" i="15"/>
  <c r="D14"/>
  <c r="G14"/>
  <c r="AJ13"/>
  <c r="AK13"/>
  <c r="AA13"/>
  <c r="Z13"/>
  <c r="F13"/>
  <c r="D13"/>
  <c r="G13"/>
  <c r="D24" i="2"/>
  <c r="BX12" i="15"/>
  <c r="AJ12"/>
  <c r="AK12"/>
  <c r="Z12"/>
  <c r="AA12"/>
  <c r="F12"/>
  <c r="D12"/>
  <c r="D17"/>
  <c r="G17"/>
  <c r="H25" i="2"/>
  <c r="BX11" i="15"/>
  <c r="BY11"/>
  <c r="AN11"/>
  <c r="AM11"/>
  <c r="AT11"/>
  <c r="AL11"/>
  <c r="AK11"/>
  <c r="AJ11"/>
  <c r="AG11"/>
  <c r="AG12"/>
  <c r="AG13"/>
  <c r="Z11"/>
  <c r="AA11"/>
  <c r="W11"/>
  <c r="W12"/>
  <c r="W13"/>
  <c r="H11"/>
  <c r="E11"/>
  <c r="G11"/>
  <c r="D11"/>
  <c r="F11"/>
  <c r="C11"/>
  <c r="BX10"/>
  <c r="BY10"/>
  <c r="BU10"/>
  <c r="BU11"/>
  <c r="BU12"/>
  <c r="AN10"/>
  <c r="AL10"/>
  <c r="AJ10"/>
  <c r="AK10"/>
  <c r="AR10"/>
  <c r="AD10"/>
  <c r="AD11"/>
  <c r="AD12"/>
  <c r="Z10"/>
  <c r="AA10"/>
  <c r="T10"/>
  <c r="T11"/>
  <c r="T12"/>
  <c r="H10"/>
  <c r="E10"/>
  <c r="G10"/>
  <c r="F10"/>
  <c r="C10"/>
  <c r="D10"/>
  <c r="BX9"/>
  <c r="BY9"/>
  <c r="BR9"/>
  <c r="BR10"/>
  <c r="BR11"/>
  <c r="AN9"/>
  <c r="AM9"/>
  <c r="AL9"/>
  <c r="AJ9"/>
  <c r="AK9"/>
  <c r="AQ9"/>
  <c r="Z9"/>
  <c r="AA9"/>
  <c r="O9"/>
  <c r="N9"/>
  <c r="I9"/>
  <c r="E9"/>
  <c r="D9"/>
  <c r="C9"/>
  <c r="BX8"/>
  <c r="BY8"/>
  <c r="BO8"/>
  <c r="BO9"/>
  <c r="BO10"/>
  <c r="AS8"/>
  <c r="AL8"/>
  <c r="AK8"/>
  <c r="AR8"/>
  <c r="AJ8"/>
  <c r="AB8"/>
  <c r="Z8"/>
  <c r="AA8"/>
  <c r="O8"/>
  <c r="N8"/>
  <c r="I8"/>
  <c r="E8"/>
  <c r="D8"/>
  <c r="C8"/>
  <c r="BX7"/>
  <c r="BY7"/>
  <c r="I7"/>
  <c r="E7"/>
  <c r="D7"/>
  <c r="C7"/>
  <c r="BZ6"/>
  <c r="BY6"/>
  <c r="BX6"/>
  <c r="AQ4"/>
  <c r="AP4"/>
  <c r="AN4"/>
  <c r="AM4"/>
  <c r="BL3"/>
  <c r="BK3"/>
  <c r="BJ3"/>
  <c r="BF3"/>
  <c r="BE3"/>
  <c r="BD3"/>
  <c r="AY3"/>
  <c r="AX3"/>
  <c r="AW3"/>
  <c r="AR3"/>
  <c r="AQ3"/>
  <c r="AP3"/>
  <c r="C105" i="14"/>
  <c r="C104"/>
  <c r="C98"/>
  <c r="C97"/>
  <c r="C94"/>
  <c r="C93"/>
  <c r="C92"/>
  <c r="C91"/>
  <c r="C90"/>
  <c r="C87"/>
  <c r="C86"/>
  <c r="C85"/>
  <c r="C84"/>
  <c r="C83"/>
  <c r="C80"/>
  <c r="C79"/>
  <c r="C78"/>
  <c r="C77"/>
  <c r="C76"/>
  <c r="D60"/>
  <c r="D61"/>
  <c r="D62"/>
  <c r="C57"/>
  <c r="C58"/>
  <c r="C59"/>
  <c r="O47"/>
  <c r="P47"/>
  <c r="M47"/>
  <c r="N47"/>
  <c r="O46"/>
  <c r="P46"/>
  <c r="M46"/>
  <c r="N46"/>
  <c r="P45"/>
  <c r="O45"/>
  <c r="M45"/>
  <c r="N45"/>
  <c r="P44"/>
  <c r="O44"/>
  <c r="M44"/>
  <c r="N44"/>
  <c r="O43"/>
  <c r="P43"/>
  <c r="M43"/>
  <c r="N43"/>
  <c r="P42"/>
  <c r="O42"/>
  <c r="M42"/>
  <c r="N42"/>
  <c r="O41"/>
  <c r="P41"/>
  <c r="M41"/>
  <c r="N41"/>
  <c r="O40"/>
  <c r="P40"/>
  <c r="M40"/>
  <c r="N40"/>
  <c r="O39"/>
  <c r="P39"/>
  <c r="M39"/>
  <c r="N39"/>
  <c r="O38"/>
  <c r="P38"/>
  <c r="M38"/>
  <c r="N38"/>
  <c r="P37"/>
  <c r="O37"/>
  <c r="M37"/>
  <c r="N37"/>
  <c r="P36"/>
  <c r="O36"/>
  <c r="M36"/>
  <c r="N36"/>
  <c r="O35"/>
  <c r="P35"/>
  <c r="M35"/>
  <c r="N35"/>
  <c r="P34"/>
  <c r="O34"/>
  <c r="M34"/>
  <c r="N34"/>
  <c r="O33"/>
  <c r="P33"/>
  <c r="M33"/>
  <c r="N33"/>
  <c r="P32"/>
  <c r="O32"/>
  <c r="M32"/>
  <c r="N32"/>
  <c r="O31"/>
  <c r="P31"/>
  <c r="M31"/>
  <c r="N31"/>
  <c r="D31"/>
  <c r="D32"/>
  <c r="D33"/>
  <c r="C31"/>
  <c r="O30"/>
  <c r="P30"/>
  <c r="M30"/>
  <c r="N30"/>
  <c r="C30"/>
  <c r="O29"/>
  <c r="P29"/>
  <c r="N29"/>
  <c r="M29"/>
  <c r="C29"/>
  <c r="O28"/>
  <c r="P28"/>
  <c r="M28"/>
  <c r="N28"/>
  <c r="O27"/>
  <c r="P27"/>
  <c r="M27"/>
  <c r="N27"/>
  <c r="O25"/>
  <c r="P25"/>
  <c r="M25"/>
  <c r="N25"/>
  <c r="O24"/>
  <c r="P24"/>
  <c r="M24"/>
  <c r="N24"/>
  <c r="O23"/>
  <c r="P23"/>
  <c r="N23"/>
  <c r="M23"/>
  <c r="O22"/>
  <c r="P22"/>
  <c r="M22"/>
  <c r="N22"/>
  <c r="O21"/>
  <c r="P21"/>
  <c r="N21"/>
  <c r="M21"/>
  <c r="O20"/>
  <c r="P20"/>
  <c r="M20"/>
  <c r="N20"/>
  <c r="O19"/>
  <c r="P19"/>
  <c r="M19"/>
  <c r="N19"/>
  <c r="O18"/>
  <c r="P18"/>
  <c r="M18"/>
  <c r="N18"/>
  <c r="O17"/>
  <c r="P17"/>
  <c r="M17"/>
  <c r="N17"/>
  <c r="P16"/>
  <c r="O16"/>
  <c r="M16"/>
  <c r="N16"/>
  <c r="P15"/>
  <c r="O15"/>
  <c r="M15"/>
  <c r="N15"/>
  <c r="O14"/>
  <c r="P14"/>
  <c r="N14"/>
  <c r="M14"/>
  <c r="O13"/>
  <c r="P13"/>
  <c r="M13"/>
  <c r="N13"/>
  <c r="B13"/>
  <c r="B14"/>
  <c r="B15"/>
  <c r="B16"/>
  <c r="B17"/>
  <c r="B18"/>
  <c r="B19"/>
  <c r="B20"/>
  <c r="B21"/>
  <c r="B22"/>
  <c r="B23"/>
  <c r="B24"/>
  <c r="B25"/>
  <c r="O12"/>
  <c r="P12"/>
  <c r="M12"/>
  <c r="N12"/>
  <c r="B12"/>
  <c r="O11"/>
  <c r="P11"/>
  <c r="M11"/>
  <c r="N11"/>
  <c r="O10"/>
  <c r="P10"/>
  <c r="M10"/>
  <c r="N10"/>
  <c r="O9"/>
  <c r="T9"/>
  <c r="M9"/>
  <c r="S9"/>
  <c r="D9"/>
  <c r="D10"/>
  <c r="D11"/>
  <c r="D12"/>
  <c r="D13"/>
  <c r="D14"/>
  <c r="D15"/>
  <c r="D16"/>
  <c r="D17"/>
  <c r="D18"/>
  <c r="D19"/>
  <c r="D20"/>
  <c r="D21"/>
  <c r="D22"/>
  <c r="D23"/>
  <c r="D24"/>
  <c r="D25"/>
  <c r="U8"/>
  <c r="P8"/>
  <c r="O8"/>
  <c r="T8"/>
  <c r="M8"/>
  <c r="S8"/>
  <c r="C8"/>
  <c r="C9"/>
  <c r="C10"/>
  <c r="C11"/>
  <c r="C12"/>
  <c r="C13"/>
  <c r="C14"/>
  <c r="C15"/>
  <c r="C16"/>
  <c r="C17"/>
  <c r="C18"/>
  <c r="C19"/>
  <c r="C20"/>
  <c r="C21"/>
  <c r="C22"/>
  <c r="C23"/>
  <c r="C24"/>
  <c r="T7"/>
  <c r="Q7"/>
  <c r="V7"/>
  <c r="P7"/>
  <c r="U7"/>
  <c r="O7"/>
  <c r="M7"/>
  <c r="O6"/>
  <c r="M6"/>
  <c r="Q6"/>
  <c r="V6"/>
  <c r="G8" i="13"/>
  <c r="F8"/>
  <c r="E8"/>
  <c r="D8"/>
  <c r="J3"/>
  <c r="J4"/>
  <c r="H14" i="12"/>
  <c r="H16"/>
  <c r="I13"/>
  <c r="H13"/>
  <c r="G13"/>
  <c r="F13"/>
  <c r="E13"/>
  <c r="D13"/>
  <c r="C13"/>
  <c r="C14"/>
  <c r="B13"/>
  <c r="B14"/>
  <c r="D9"/>
  <c r="D8"/>
  <c r="D7"/>
  <c r="D6"/>
  <c r="A6"/>
  <c r="D5"/>
  <c r="I4"/>
  <c r="R89" i="11"/>
  <c r="R91"/>
  <c r="Q89"/>
  <c r="Q92"/>
  <c r="P89"/>
  <c r="P92"/>
  <c r="O89"/>
  <c r="O92"/>
  <c r="N89"/>
  <c r="N92"/>
  <c r="M89"/>
  <c r="M92"/>
  <c r="L89"/>
  <c r="L92"/>
  <c r="K89"/>
  <c r="K92"/>
  <c r="C89"/>
  <c r="C88"/>
  <c r="C87"/>
  <c r="P83"/>
  <c r="O83"/>
  <c r="N83"/>
  <c r="M83"/>
  <c r="L83"/>
  <c r="K83"/>
  <c r="L75"/>
  <c r="L74"/>
  <c r="L73"/>
  <c r="E50"/>
  <c r="E48"/>
  <c r="I36"/>
  <c r="H36"/>
  <c r="H41"/>
  <c r="H45"/>
  <c r="G36"/>
  <c r="F36"/>
  <c r="F9" i="2"/>
  <c r="E36" i="11"/>
  <c r="D36"/>
  <c r="D41"/>
  <c r="D45"/>
  <c r="C36"/>
  <c r="B36"/>
  <c r="I35"/>
  <c r="H35"/>
  <c r="H40"/>
  <c r="H44"/>
  <c r="G35"/>
  <c r="G8" i="2"/>
  <c r="F35" i="11"/>
  <c r="E35"/>
  <c r="D35"/>
  <c r="D49"/>
  <c r="C35"/>
  <c r="B35"/>
  <c r="I34"/>
  <c r="H34"/>
  <c r="H39"/>
  <c r="H43"/>
  <c r="G34"/>
  <c r="G7" i="2"/>
  <c r="F34" i="11"/>
  <c r="F7" i="2"/>
  <c r="E34" i="11"/>
  <c r="D34"/>
  <c r="D39"/>
  <c r="D43"/>
  <c r="C34"/>
  <c r="B34"/>
  <c r="I30"/>
  <c r="H30"/>
  <c r="G30"/>
  <c r="F30"/>
  <c r="E30"/>
  <c r="D30"/>
  <c r="C30"/>
  <c r="B30"/>
  <c r="I29"/>
  <c r="H29"/>
  <c r="G29"/>
  <c r="F29"/>
  <c r="E29"/>
  <c r="D29"/>
  <c r="C29"/>
  <c r="B29"/>
  <c r="D27"/>
  <c r="C27"/>
  <c r="B27"/>
  <c r="I26"/>
  <c r="H26"/>
  <c r="G26"/>
  <c r="D26"/>
  <c r="C26"/>
  <c r="B26"/>
  <c r="I25"/>
  <c r="H25"/>
  <c r="G25"/>
  <c r="E25"/>
  <c r="D25"/>
  <c r="C25"/>
  <c r="I24"/>
  <c r="H24"/>
  <c r="G24"/>
  <c r="F24"/>
  <c r="E24"/>
  <c r="D24"/>
  <c r="C24"/>
  <c r="B24"/>
  <c r="I22"/>
  <c r="H22"/>
  <c r="G22"/>
  <c r="F22"/>
  <c r="E22"/>
  <c r="D22"/>
  <c r="C22"/>
  <c r="B22"/>
  <c r="I21"/>
  <c r="I27"/>
  <c r="H21"/>
  <c r="H27"/>
  <c r="G21"/>
  <c r="G27"/>
  <c r="I15"/>
  <c r="I14"/>
  <c r="H14"/>
  <c r="G14"/>
  <c r="D14"/>
  <c r="C14"/>
  <c r="B14"/>
  <c r="D13"/>
  <c r="I12"/>
  <c r="H12"/>
  <c r="G12"/>
  <c r="F12"/>
  <c r="E12"/>
  <c r="D12"/>
  <c r="C12"/>
  <c r="B12"/>
  <c r="I8"/>
  <c r="H8"/>
  <c r="H15"/>
  <c r="G8"/>
  <c r="G15"/>
  <c r="D8"/>
  <c r="D15"/>
  <c r="C8"/>
  <c r="C15"/>
  <c r="B8"/>
  <c r="B15"/>
  <c r="J7"/>
  <c r="J6"/>
  <c r="I6"/>
  <c r="I13"/>
  <c r="H6"/>
  <c r="H13"/>
  <c r="G6"/>
  <c r="G13"/>
  <c r="E6"/>
  <c r="E13"/>
  <c r="D6"/>
  <c r="C6"/>
  <c r="C13"/>
  <c r="J5"/>
  <c r="A22" i="10"/>
  <c r="A19"/>
  <c r="A18"/>
  <c r="A17"/>
  <c r="A16"/>
  <c r="A15"/>
  <c r="A14"/>
  <c r="A13"/>
  <c r="C7"/>
  <c r="C19" i="9"/>
  <c r="B18"/>
  <c r="C18"/>
  <c r="C17"/>
  <c r="C16"/>
  <c r="C15"/>
  <c r="C14"/>
  <c r="C13"/>
  <c r="C12"/>
  <c r="C11"/>
  <c r="C10"/>
  <c r="C9"/>
  <c r="C8"/>
  <c r="C7"/>
  <c r="C6"/>
  <c r="C5"/>
  <c r="G23" i="8"/>
  <c r="H23"/>
  <c r="G22"/>
  <c r="H22"/>
  <c r="I22"/>
  <c r="G21"/>
  <c r="H21"/>
  <c r="I21"/>
  <c r="G20"/>
  <c r="H20"/>
  <c r="I20"/>
  <c r="I15"/>
  <c r="I14"/>
  <c r="I13"/>
  <c r="C33" i="7"/>
  <c r="C32"/>
  <c r="C31"/>
  <c r="B26"/>
  <c r="B25"/>
  <c r="B24"/>
  <c r="B23"/>
  <c r="B22"/>
  <c r="B21"/>
  <c r="B20"/>
  <c r="M5"/>
  <c r="M8"/>
  <c r="L5"/>
  <c r="L8"/>
  <c r="K5"/>
  <c r="K8"/>
  <c r="J5"/>
  <c r="J8"/>
  <c r="I5"/>
  <c r="I8"/>
  <c r="H5"/>
  <c r="H8"/>
  <c r="G5"/>
  <c r="G8"/>
  <c r="F5"/>
  <c r="F8"/>
  <c r="C5"/>
  <c r="H19" i="6"/>
  <c r="I19"/>
  <c r="H18"/>
  <c r="I18"/>
  <c r="H17"/>
  <c r="I17"/>
  <c r="H9"/>
  <c r="G9"/>
  <c r="F9"/>
  <c r="G37" i="4"/>
  <c r="F37"/>
  <c r="E37"/>
  <c r="D37"/>
  <c r="C37"/>
  <c r="G36"/>
  <c r="F36"/>
  <c r="E36"/>
  <c r="D36"/>
  <c r="C36"/>
  <c r="G35"/>
  <c r="F35"/>
  <c r="E35"/>
  <c r="D35"/>
  <c r="C35"/>
  <c r="G34"/>
  <c r="F34"/>
  <c r="E34"/>
  <c r="D34"/>
  <c r="C34"/>
  <c r="G33"/>
  <c r="F33"/>
  <c r="E33"/>
  <c r="D33"/>
  <c r="C33"/>
  <c r="G32"/>
  <c r="F32"/>
  <c r="E32"/>
  <c r="D32"/>
  <c r="C32"/>
  <c r="G31"/>
  <c r="F31"/>
  <c r="E31"/>
  <c r="D31"/>
  <c r="C31"/>
  <c r="G30"/>
  <c r="F30"/>
  <c r="E30"/>
  <c r="D30"/>
  <c r="C30"/>
  <c r="G29"/>
  <c r="F29"/>
  <c r="E29"/>
  <c r="D29"/>
  <c r="C29"/>
  <c r="G28"/>
  <c r="F28"/>
  <c r="E28"/>
  <c r="D28"/>
  <c r="C28"/>
  <c r="G27"/>
  <c r="F27"/>
  <c r="E27"/>
  <c r="D27"/>
  <c r="C27"/>
  <c r="G26"/>
  <c r="F26"/>
  <c r="E26"/>
  <c r="D26"/>
  <c r="C26"/>
  <c r="L24"/>
  <c r="D21"/>
  <c r="C21"/>
  <c r="B21"/>
  <c r="D20"/>
  <c r="C20"/>
  <c r="B20"/>
  <c r="D19"/>
  <c r="C19"/>
  <c r="B19"/>
  <c r="D18"/>
  <c r="C18"/>
  <c r="B18"/>
  <c r="D17"/>
  <c r="C17"/>
  <c r="B17"/>
  <c r="N14"/>
  <c r="E13"/>
  <c r="E14"/>
  <c r="D13"/>
  <c r="D14"/>
  <c r="C13"/>
  <c r="C14"/>
  <c r="B13"/>
  <c r="B14"/>
  <c r="B9"/>
  <c r="H30" i="2"/>
  <c r="G30"/>
  <c r="F30"/>
  <c r="E30"/>
  <c r="D30"/>
  <c r="B30"/>
  <c r="I29"/>
  <c r="H29"/>
  <c r="G29"/>
  <c r="F29"/>
  <c r="E29"/>
  <c r="D29"/>
  <c r="C29"/>
  <c r="B29"/>
  <c r="G25"/>
  <c r="D25"/>
  <c r="C25"/>
  <c r="H24"/>
  <c r="G24"/>
  <c r="C24"/>
  <c r="G23"/>
  <c r="C23"/>
  <c r="H19"/>
  <c r="A13"/>
  <c r="A12"/>
  <c r="A11"/>
  <c r="A10"/>
  <c r="I9"/>
  <c r="H9"/>
  <c r="G9"/>
  <c r="E9"/>
  <c r="C9"/>
  <c r="B9"/>
  <c r="A9"/>
  <c r="I8"/>
  <c r="H8"/>
  <c r="F8"/>
  <c r="E8"/>
  <c r="C8"/>
  <c r="B8"/>
  <c r="A8"/>
  <c r="I7"/>
  <c r="E7"/>
  <c r="C7"/>
  <c r="B7"/>
  <c r="A7"/>
  <c r="AU21" i="15"/>
  <c r="BB21"/>
  <c r="BH21"/>
  <c r="D7" i="2"/>
  <c r="D8"/>
  <c r="C20" i="24"/>
  <c r="C63"/>
  <c r="N6" i="14"/>
  <c r="E14" i="12"/>
  <c r="R6" i="14"/>
  <c r="D9" i="2"/>
  <c r="F14" i="12"/>
  <c r="S6" i="14"/>
  <c r="P9"/>
  <c r="U9"/>
  <c r="BX13" i="15"/>
  <c r="AJ14"/>
  <c r="AQ18"/>
  <c r="H22" i="18"/>
  <c r="C35" i="24"/>
  <c r="C67"/>
  <c r="G14" i="12"/>
  <c r="R9" i="14"/>
  <c r="AP18" i="15"/>
  <c r="AT20"/>
  <c r="BA20"/>
  <c r="BG20"/>
  <c r="I22" i="18"/>
  <c r="C39" i="24"/>
  <c r="H7" i="2"/>
  <c r="AT9" i="15"/>
  <c r="BA9"/>
  <c r="BG9"/>
  <c r="AM10"/>
  <c r="AM21"/>
  <c r="D30"/>
  <c r="H30"/>
  <c r="I61"/>
  <c r="C43" i="24"/>
  <c r="I14" i="12"/>
  <c r="AU9" i="15"/>
  <c r="BB9"/>
  <c r="BH9"/>
  <c r="AR11"/>
  <c r="G12"/>
  <c r="D23" i="2"/>
  <c r="H29" i="15"/>
  <c r="E30"/>
  <c r="AM33"/>
  <c r="D61"/>
  <c r="H61"/>
  <c r="AU34"/>
  <c r="C186" i="24"/>
  <c r="D186"/>
  <c r="G186"/>
  <c r="C51"/>
  <c r="BA11" i="15"/>
  <c r="BG11"/>
  <c r="C39" i="4"/>
  <c r="D14" i="12"/>
  <c r="C5" i="13"/>
  <c r="F5"/>
  <c r="F9"/>
  <c r="N9" i="14"/>
  <c r="AA14" i="15"/>
  <c r="AT19"/>
  <c r="BA19"/>
  <c r="BG19"/>
  <c r="C59" i="24"/>
  <c r="D16" i="12"/>
  <c r="D15"/>
  <c r="D19" i="2"/>
  <c r="M31" i="15"/>
  <c r="Q31"/>
  <c r="Q30"/>
  <c r="H53" i="11"/>
  <c r="M29" i="15"/>
  <c r="Q29"/>
  <c r="H54" i="11"/>
  <c r="C16" i="12"/>
  <c r="C15"/>
  <c r="C19" i="2"/>
  <c r="G15" i="12"/>
  <c r="G19" i="2"/>
  <c r="G16" i="12"/>
  <c r="B15"/>
  <c r="B19" i="2"/>
  <c r="B16" i="12"/>
  <c r="F15"/>
  <c r="F19" i="2"/>
  <c r="F16" i="12"/>
  <c r="I23" i="8"/>
  <c r="H24"/>
  <c r="C8" i="13"/>
  <c r="AX9" i="15"/>
  <c r="BE9"/>
  <c r="BK9"/>
  <c r="AY19"/>
  <c r="BF19"/>
  <c r="BL19"/>
  <c r="AP30"/>
  <c r="AQ30"/>
  <c r="AR30"/>
  <c r="AW31"/>
  <c r="BD31"/>
  <c r="AX33"/>
  <c r="BE33"/>
  <c r="BK33"/>
  <c r="AQ34"/>
  <c r="AR34"/>
  <c r="AQ45"/>
  <c r="AR45"/>
  <c r="AP45"/>
  <c r="AM45"/>
  <c r="AM44"/>
  <c r="AM32"/>
  <c r="AM30"/>
  <c r="AM43"/>
  <c r="AM31"/>
  <c r="AM18"/>
  <c r="AM17"/>
  <c r="AM8"/>
  <c r="C21" i="18"/>
  <c r="C20"/>
  <c r="C19"/>
  <c r="H6" i="7"/>
  <c r="L6"/>
  <c r="H7"/>
  <c r="L7"/>
  <c r="C39" i="11"/>
  <c r="C43"/>
  <c r="G39"/>
  <c r="G43"/>
  <c r="C40"/>
  <c r="C44"/>
  <c r="G40"/>
  <c r="G44"/>
  <c r="C41"/>
  <c r="C45"/>
  <c r="G41"/>
  <c r="G45"/>
  <c r="D48"/>
  <c r="D52"/>
  <c r="D57"/>
  <c r="C49"/>
  <c r="D50"/>
  <c r="D54"/>
  <c r="D59"/>
  <c r="H58"/>
  <c r="H59"/>
  <c r="M90"/>
  <c r="Q90"/>
  <c r="M91"/>
  <c r="Q91"/>
  <c r="R92"/>
  <c r="F6" i="13"/>
  <c r="Q9" i="14"/>
  <c r="V9"/>
  <c r="E16" i="12"/>
  <c r="E15"/>
  <c r="I16"/>
  <c r="I15"/>
  <c r="T6" i="14"/>
  <c r="P6"/>
  <c r="U6"/>
  <c r="R7"/>
  <c r="N7"/>
  <c r="S7"/>
  <c r="AY8" i="15"/>
  <c r="BF8"/>
  <c r="AW18"/>
  <c r="BD18"/>
  <c r="BJ18"/>
  <c r="BF20"/>
  <c r="BL20"/>
  <c r="AY20"/>
  <c r="AN17"/>
  <c r="AN8"/>
  <c r="AN45"/>
  <c r="AN44"/>
  <c r="AN32"/>
  <c r="AN30"/>
  <c r="AN43"/>
  <c r="AN31"/>
  <c r="AN18"/>
  <c r="I19" i="18"/>
  <c r="I21"/>
  <c r="I20"/>
  <c r="G6" i="7"/>
  <c r="K6"/>
  <c r="G7"/>
  <c r="K7"/>
  <c r="B39" i="11"/>
  <c r="B43"/>
  <c r="F39"/>
  <c r="F43"/>
  <c r="B40"/>
  <c r="B44"/>
  <c r="F40"/>
  <c r="F44"/>
  <c r="B41"/>
  <c r="B45"/>
  <c r="F41"/>
  <c r="F45"/>
  <c r="C48"/>
  <c r="I48"/>
  <c r="C50"/>
  <c r="L90"/>
  <c r="P90"/>
  <c r="L91"/>
  <c r="P91"/>
  <c r="H15" i="12"/>
  <c r="N8" i="14"/>
  <c r="R8"/>
  <c r="BY13" i="15"/>
  <c r="E22" i="18"/>
  <c r="M19" i="15"/>
  <c r="M18"/>
  <c r="AK14"/>
  <c r="AY10"/>
  <c r="BF10"/>
  <c r="BL10"/>
  <c r="AY17"/>
  <c r="AX18"/>
  <c r="BE18"/>
  <c r="BK18"/>
  <c r="AQ21"/>
  <c r="AR21"/>
  <c r="AQ32"/>
  <c r="AR32"/>
  <c r="AP32"/>
  <c r="AR35"/>
  <c r="AQ35"/>
  <c r="AP21"/>
  <c r="AP33"/>
  <c r="AP9"/>
  <c r="AP35"/>
  <c r="AP20"/>
  <c r="AP19"/>
  <c r="AP11"/>
  <c r="AP10"/>
  <c r="AP34"/>
  <c r="H21" i="18"/>
  <c r="H20"/>
  <c r="H19"/>
  <c r="G21"/>
  <c r="G20"/>
  <c r="G19"/>
  <c r="F6" i="7"/>
  <c r="J6"/>
  <c r="F7"/>
  <c r="J7"/>
  <c r="E39" i="11"/>
  <c r="E43"/>
  <c r="I39"/>
  <c r="I43"/>
  <c r="E40"/>
  <c r="E44"/>
  <c r="I40"/>
  <c r="I44"/>
  <c r="E41"/>
  <c r="E45"/>
  <c r="I41"/>
  <c r="I45"/>
  <c r="H48"/>
  <c r="H52"/>
  <c r="H57"/>
  <c r="E49"/>
  <c r="K90"/>
  <c r="O90"/>
  <c r="K91"/>
  <c r="O91"/>
  <c r="G5" i="13"/>
  <c r="Q8" i="14"/>
  <c r="V8"/>
  <c r="AY11" i="15"/>
  <c r="BF11"/>
  <c r="BL11"/>
  <c r="AP43"/>
  <c r="AQ43"/>
  <c r="AR43"/>
  <c r="AQ44"/>
  <c r="AR44"/>
  <c r="AP44"/>
  <c r="AO43"/>
  <c r="AO31"/>
  <c r="AO18"/>
  <c r="AO17"/>
  <c r="AO8"/>
  <c r="AO45"/>
  <c r="AO44"/>
  <c r="AO32"/>
  <c r="AO30"/>
  <c r="AO33"/>
  <c r="AO9"/>
  <c r="AO35"/>
  <c r="AO20"/>
  <c r="AO19"/>
  <c r="AO11"/>
  <c r="AO10"/>
  <c r="AO34"/>
  <c r="AO21"/>
  <c r="E19" i="18"/>
  <c r="E21"/>
  <c r="E20"/>
  <c r="D21"/>
  <c r="D20"/>
  <c r="D19"/>
  <c r="I6" i="7"/>
  <c r="M6"/>
  <c r="I7"/>
  <c r="M7"/>
  <c r="D40" i="11"/>
  <c r="D44"/>
  <c r="N90"/>
  <c r="R90"/>
  <c r="N91"/>
  <c r="F11" i="13"/>
  <c r="F12"/>
  <c r="C22" i="18"/>
  <c r="G22"/>
  <c r="AQ8" i="15"/>
  <c r="AR9"/>
  <c r="AQ10"/>
  <c r="AQ11"/>
  <c r="AQ17"/>
  <c r="AR18"/>
  <c r="AR25"/>
  <c r="AQ19"/>
  <c r="AQ20"/>
  <c r="AT21"/>
  <c r="BA21"/>
  <c r="BG21"/>
  <c r="Z25"/>
  <c r="AA25"/>
  <c r="D29"/>
  <c r="I29"/>
  <c r="D31"/>
  <c r="AR31"/>
  <c r="AR33"/>
  <c r="AU35"/>
  <c r="BB35"/>
  <c r="BH35"/>
  <c r="E60"/>
  <c r="I62"/>
  <c r="B21" i="18"/>
  <c r="F21"/>
  <c r="C25" i="24"/>
  <c r="D35"/>
  <c r="G35"/>
  <c r="C36"/>
  <c r="D36"/>
  <c r="G36"/>
  <c r="D39"/>
  <c r="G39"/>
  <c r="C40"/>
  <c r="D43"/>
  <c r="G43"/>
  <c r="C44"/>
  <c r="D47"/>
  <c r="G47"/>
  <c r="C48"/>
  <c r="D51"/>
  <c r="G51"/>
  <c r="C52"/>
  <c r="D52"/>
  <c r="G52"/>
  <c r="D55"/>
  <c r="G55"/>
  <c r="C56"/>
  <c r="D59"/>
  <c r="G59"/>
  <c r="C60"/>
  <c r="C64"/>
  <c r="D67"/>
  <c r="G67"/>
  <c r="C68"/>
  <c r="D68"/>
  <c r="G68"/>
  <c r="C72"/>
  <c r="C76"/>
  <c r="C80"/>
  <c r="C84"/>
  <c r="C88"/>
  <c r="C92"/>
  <c r="C96"/>
  <c r="C100"/>
  <c r="D100"/>
  <c r="G100"/>
  <c r="C104"/>
  <c r="C108"/>
  <c r="C112"/>
  <c r="C116"/>
  <c r="C120"/>
  <c r="C124"/>
  <c r="C128"/>
  <c r="C132"/>
  <c r="D132"/>
  <c r="G132"/>
  <c r="C136"/>
  <c r="C140"/>
  <c r="C144"/>
  <c r="C148"/>
  <c r="C152"/>
  <c r="C156"/>
  <c r="C160"/>
  <c r="C164"/>
  <c r="D164"/>
  <c r="G164"/>
  <c r="C168"/>
  <c r="C172"/>
  <c r="C176"/>
  <c r="C180"/>
  <c r="C184"/>
  <c r="C188"/>
  <c r="AP8" i="15"/>
  <c r="AU10"/>
  <c r="BB10"/>
  <c r="BH10"/>
  <c r="AU11"/>
  <c r="BB11"/>
  <c r="BH11"/>
  <c r="AP17"/>
  <c r="AU19"/>
  <c r="BB19"/>
  <c r="BH19"/>
  <c r="AU20"/>
  <c r="BB20"/>
  <c r="BH20"/>
  <c r="C31"/>
  <c r="AQ31"/>
  <c r="AU33"/>
  <c r="BB33"/>
  <c r="BH33"/>
  <c r="BB34"/>
  <c r="BH34"/>
  <c r="D60"/>
  <c r="I60"/>
  <c r="E62"/>
  <c r="C71" i="24"/>
  <c r="D71"/>
  <c r="G71"/>
  <c r="C75"/>
  <c r="C79"/>
  <c r="D79"/>
  <c r="G79"/>
  <c r="C83"/>
  <c r="C87"/>
  <c r="D87"/>
  <c r="G87"/>
  <c r="C91"/>
  <c r="C95"/>
  <c r="D95"/>
  <c r="G95"/>
  <c r="C99"/>
  <c r="C103"/>
  <c r="D103"/>
  <c r="G103"/>
  <c r="C107"/>
  <c r="C111"/>
  <c r="D111"/>
  <c r="G111"/>
  <c r="C115"/>
  <c r="C119"/>
  <c r="D119"/>
  <c r="G119"/>
  <c r="C123"/>
  <c r="C127"/>
  <c r="D127"/>
  <c r="G127"/>
  <c r="C131"/>
  <c r="C135"/>
  <c r="D135"/>
  <c r="G135"/>
  <c r="C139"/>
  <c r="C143"/>
  <c r="D143"/>
  <c r="G143"/>
  <c r="C147"/>
  <c r="C151"/>
  <c r="D151"/>
  <c r="G151"/>
  <c r="C155"/>
  <c r="C159"/>
  <c r="D159"/>
  <c r="G159"/>
  <c r="C163"/>
  <c r="C167"/>
  <c r="D167"/>
  <c r="G167"/>
  <c r="C171"/>
  <c r="C175"/>
  <c r="D175"/>
  <c r="G175"/>
  <c r="C179"/>
  <c r="C183"/>
  <c r="D183"/>
  <c r="G183"/>
  <c r="C187"/>
  <c r="H60" i="15"/>
  <c r="C23" i="24"/>
  <c r="C24"/>
  <c r="C34"/>
  <c r="F35"/>
  <c r="C38"/>
  <c r="D38"/>
  <c r="G38"/>
  <c r="F39"/>
  <c r="C42"/>
  <c r="F43"/>
  <c r="C46"/>
  <c r="F47"/>
  <c r="C50"/>
  <c r="F51"/>
  <c r="C54"/>
  <c r="D54"/>
  <c r="G54"/>
  <c r="F55"/>
  <c r="C58"/>
  <c r="F59"/>
  <c r="C62"/>
  <c r="C66"/>
  <c r="F67"/>
  <c r="C70"/>
  <c r="D70"/>
  <c r="G70"/>
  <c r="C74"/>
  <c r="C78"/>
  <c r="D78"/>
  <c r="G78"/>
  <c r="C82"/>
  <c r="C86"/>
  <c r="D86"/>
  <c r="G86"/>
  <c r="C90"/>
  <c r="C94"/>
  <c r="D94"/>
  <c r="G94"/>
  <c r="C98"/>
  <c r="C102"/>
  <c r="D102"/>
  <c r="G102"/>
  <c r="C106"/>
  <c r="C110"/>
  <c r="D110"/>
  <c r="G110"/>
  <c r="C114"/>
  <c r="C118"/>
  <c r="D118"/>
  <c r="G118"/>
  <c r="C122"/>
  <c r="C126"/>
  <c r="D126"/>
  <c r="G126"/>
  <c r="C130"/>
  <c r="C134"/>
  <c r="D134"/>
  <c r="G134"/>
  <c r="C138"/>
  <c r="C142"/>
  <c r="D142"/>
  <c r="G142"/>
  <c r="C146"/>
  <c r="C150"/>
  <c r="D150"/>
  <c r="G150"/>
  <c r="C154"/>
  <c r="C158"/>
  <c r="D158"/>
  <c r="G158"/>
  <c r="C162"/>
  <c r="C166"/>
  <c r="D166"/>
  <c r="G166"/>
  <c r="C170"/>
  <c r="C174"/>
  <c r="D174"/>
  <c r="G174"/>
  <c r="C178"/>
  <c r="C182"/>
  <c r="D182"/>
  <c r="G182"/>
  <c r="C389"/>
  <c r="D389"/>
  <c r="G389"/>
  <c r="C385"/>
  <c r="D385"/>
  <c r="G385"/>
  <c r="C381"/>
  <c r="C377"/>
  <c r="C373"/>
  <c r="D373"/>
  <c r="G373"/>
  <c r="C369"/>
  <c r="D369"/>
  <c r="G369"/>
  <c r="C365"/>
  <c r="C361"/>
  <c r="C357"/>
  <c r="D357"/>
  <c r="G357"/>
  <c r="C353"/>
  <c r="D353"/>
  <c r="G353"/>
  <c r="C349"/>
  <c r="C345"/>
  <c r="C341"/>
  <c r="D341"/>
  <c r="G341"/>
  <c r="C337"/>
  <c r="D337"/>
  <c r="G337"/>
  <c r="C333"/>
  <c r="C329"/>
  <c r="C325"/>
  <c r="D325"/>
  <c r="G325"/>
  <c r="C321"/>
  <c r="D321"/>
  <c r="G321"/>
  <c r="C317"/>
  <c r="C313"/>
  <c r="C309"/>
  <c r="D309"/>
  <c r="G309"/>
  <c r="C305"/>
  <c r="D305"/>
  <c r="G305"/>
  <c r="C301"/>
  <c r="C297"/>
  <c r="C293"/>
  <c r="D293"/>
  <c r="G293"/>
  <c r="C289"/>
  <c r="D289"/>
  <c r="G289"/>
  <c r="C285"/>
  <c r="C281"/>
  <c r="C277"/>
  <c r="D277"/>
  <c r="G277"/>
  <c r="C273"/>
  <c r="D273"/>
  <c r="G273"/>
  <c r="C269"/>
  <c r="C265"/>
  <c r="C261"/>
  <c r="D261"/>
  <c r="G261"/>
  <c r="C257"/>
  <c r="D257"/>
  <c r="G257"/>
  <c r="C253"/>
  <c r="C249"/>
  <c r="C245"/>
  <c r="D245"/>
  <c r="G245"/>
  <c r="C241"/>
  <c r="D241"/>
  <c r="G241"/>
  <c r="C237"/>
  <c r="C233"/>
  <c r="C229"/>
  <c r="D229"/>
  <c r="G229"/>
  <c r="C225"/>
  <c r="D225"/>
  <c r="G225"/>
  <c r="C221"/>
  <c r="C217"/>
  <c r="C213"/>
  <c r="D213"/>
  <c r="G213"/>
  <c r="C209"/>
  <c r="D209"/>
  <c r="G209"/>
  <c r="C205"/>
  <c r="C201"/>
  <c r="C197"/>
  <c r="D197"/>
  <c r="G197"/>
  <c r="C193"/>
  <c r="D193"/>
  <c r="G193"/>
  <c r="C189"/>
  <c r="C390"/>
  <c r="C386"/>
  <c r="C382"/>
  <c r="D382"/>
  <c r="G382"/>
  <c r="C378"/>
  <c r="C374"/>
  <c r="C370"/>
  <c r="C366"/>
  <c r="D366"/>
  <c r="G366"/>
  <c r="C362"/>
  <c r="C358"/>
  <c r="C354"/>
  <c r="C350"/>
  <c r="D350"/>
  <c r="G350"/>
  <c r="C346"/>
  <c r="C342"/>
  <c r="C338"/>
  <c r="C334"/>
  <c r="D334"/>
  <c r="G334"/>
  <c r="C330"/>
  <c r="C326"/>
  <c r="C322"/>
  <c r="C318"/>
  <c r="D318"/>
  <c r="G318"/>
  <c r="C314"/>
  <c r="C310"/>
  <c r="C306"/>
  <c r="C302"/>
  <c r="D302"/>
  <c r="G302"/>
  <c r="C298"/>
  <c r="C294"/>
  <c r="C290"/>
  <c r="C286"/>
  <c r="D286"/>
  <c r="G286"/>
  <c r="C282"/>
  <c r="C278"/>
  <c r="C274"/>
  <c r="C270"/>
  <c r="D270"/>
  <c r="G270"/>
  <c r="C266"/>
  <c r="C262"/>
  <c r="C258"/>
  <c r="C254"/>
  <c r="D254"/>
  <c r="G254"/>
  <c r="C250"/>
  <c r="C246"/>
  <c r="C242"/>
  <c r="C238"/>
  <c r="D238"/>
  <c r="G238"/>
  <c r="C234"/>
  <c r="C230"/>
  <c r="C226"/>
  <c r="C222"/>
  <c r="D222"/>
  <c r="G222"/>
  <c r="C218"/>
  <c r="C214"/>
  <c r="C210"/>
  <c r="C206"/>
  <c r="D206"/>
  <c r="G206"/>
  <c r="C202"/>
  <c r="C198"/>
  <c r="C194"/>
  <c r="C190"/>
  <c r="D190"/>
  <c r="G190"/>
  <c r="C391"/>
  <c r="C387"/>
  <c r="C383"/>
  <c r="C379"/>
  <c r="C375"/>
  <c r="C371"/>
  <c r="C367"/>
  <c r="C363"/>
  <c r="C359"/>
  <c r="C355"/>
  <c r="C351"/>
  <c r="C347"/>
  <c r="C343"/>
  <c r="C339"/>
  <c r="C335"/>
  <c r="C331"/>
  <c r="C327"/>
  <c r="C323"/>
  <c r="C319"/>
  <c r="C315"/>
  <c r="C311"/>
  <c r="C307"/>
  <c r="C303"/>
  <c r="C299"/>
  <c r="C295"/>
  <c r="C291"/>
  <c r="C287"/>
  <c r="C283"/>
  <c r="C279"/>
  <c r="C275"/>
  <c r="C271"/>
  <c r="C267"/>
  <c r="C263"/>
  <c r="C259"/>
  <c r="C255"/>
  <c r="C251"/>
  <c r="C247"/>
  <c r="C243"/>
  <c r="C239"/>
  <c r="C235"/>
  <c r="C231"/>
  <c r="C227"/>
  <c r="C223"/>
  <c r="C219"/>
  <c r="C215"/>
  <c r="C211"/>
  <c r="C207"/>
  <c r="C203"/>
  <c r="C199"/>
  <c r="C195"/>
  <c r="C191"/>
  <c r="C392"/>
  <c r="D392"/>
  <c r="G392"/>
  <c r="C388"/>
  <c r="C384"/>
  <c r="C380"/>
  <c r="D380"/>
  <c r="G380"/>
  <c r="C376"/>
  <c r="D376"/>
  <c r="G376"/>
  <c r="C372"/>
  <c r="C368"/>
  <c r="C364"/>
  <c r="D364"/>
  <c r="G364"/>
  <c r="C360"/>
  <c r="D360"/>
  <c r="G360"/>
  <c r="C356"/>
  <c r="C352"/>
  <c r="C348"/>
  <c r="D348"/>
  <c r="G348"/>
  <c r="C344"/>
  <c r="D344"/>
  <c r="G344"/>
  <c r="C340"/>
  <c r="C336"/>
  <c r="C332"/>
  <c r="D332"/>
  <c r="G332"/>
  <c r="C328"/>
  <c r="D328"/>
  <c r="G328"/>
  <c r="C324"/>
  <c r="C320"/>
  <c r="C316"/>
  <c r="D316"/>
  <c r="G316"/>
  <c r="C312"/>
  <c r="D312"/>
  <c r="G312"/>
  <c r="C308"/>
  <c r="C304"/>
  <c r="C300"/>
  <c r="D300"/>
  <c r="G300"/>
  <c r="C296"/>
  <c r="D296"/>
  <c r="G296"/>
  <c r="C292"/>
  <c r="C288"/>
  <c r="C284"/>
  <c r="D284"/>
  <c r="G284"/>
  <c r="C280"/>
  <c r="D280"/>
  <c r="G280"/>
  <c r="C276"/>
  <c r="C272"/>
  <c r="C268"/>
  <c r="D268"/>
  <c r="G268"/>
  <c r="C264"/>
  <c r="D264"/>
  <c r="G264"/>
  <c r="C260"/>
  <c r="C256"/>
  <c r="C252"/>
  <c r="D252"/>
  <c r="G252"/>
  <c r="C248"/>
  <c r="D248"/>
  <c r="G248"/>
  <c r="C244"/>
  <c r="C240"/>
  <c r="C236"/>
  <c r="D236"/>
  <c r="G236"/>
  <c r="C232"/>
  <c r="D232"/>
  <c r="G232"/>
  <c r="C228"/>
  <c r="C224"/>
  <c r="C220"/>
  <c r="D220"/>
  <c r="G220"/>
  <c r="C216"/>
  <c r="D216"/>
  <c r="G216"/>
  <c r="C212"/>
  <c r="C208"/>
  <c r="C204"/>
  <c r="D204"/>
  <c r="G204"/>
  <c r="C200"/>
  <c r="D200"/>
  <c r="G200"/>
  <c r="C196"/>
  <c r="C192"/>
  <c r="C16"/>
  <c r="D16"/>
  <c r="C33"/>
  <c r="C37"/>
  <c r="D40"/>
  <c r="G40"/>
  <c r="C41"/>
  <c r="D41"/>
  <c r="G41"/>
  <c r="D44"/>
  <c r="G44"/>
  <c r="C45"/>
  <c r="D45"/>
  <c r="G45"/>
  <c r="D48"/>
  <c r="G48"/>
  <c r="C49"/>
  <c r="C53"/>
  <c r="D56"/>
  <c r="G56"/>
  <c r="C57"/>
  <c r="D57"/>
  <c r="G57"/>
  <c r="D60"/>
  <c r="G60"/>
  <c r="C61"/>
  <c r="D61"/>
  <c r="G61"/>
  <c r="D64"/>
  <c r="G64"/>
  <c r="C65"/>
  <c r="C69"/>
  <c r="D72"/>
  <c r="G72"/>
  <c r="C73"/>
  <c r="D73"/>
  <c r="G73"/>
  <c r="D76"/>
  <c r="G76"/>
  <c r="C77"/>
  <c r="D80"/>
  <c r="G80"/>
  <c r="C81"/>
  <c r="D81"/>
  <c r="G81"/>
  <c r="D84"/>
  <c r="G84"/>
  <c r="C85"/>
  <c r="D88"/>
  <c r="G88"/>
  <c r="C89"/>
  <c r="D89"/>
  <c r="G89"/>
  <c r="D92"/>
  <c r="G92"/>
  <c r="C93"/>
  <c r="D96"/>
  <c r="G96"/>
  <c r="C97"/>
  <c r="D97"/>
  <c r="G97"/>
  <c r="C101"/>
  <c r="D104"/>
  <c r="G104"/>
  <c r="C105"/>
  <c r="D105"/>
  <c r="G105"/>
  <c r="D108"/>
  <c r="G108"/>
  <c r="C109"/>
  <c r="D112"/>
  <c r="G112"/>
  <c r="C113"/>
  <c r="D113"/>
  <c r="G113"/>
  <c r="D116"/>
  <c r="G116"/>
  <c r="C117"/>
  <c r="D120"/>
  <c r="G120"/>
  <c r="C121"/>
  <c r="D121"/>
  <c r="G121"/>
  <c r="D124"/>
  <c r="G124"/>
  <c r="C125"/>
  <c r="D128"/>
  <c r="G128"/>
  <c r="C129"/>
  <c r="D129"/>
  <c r="G129"/>
  <c r="C133"/>
  <c r="D136"/>
  <c r="G136"/>
  <c r="C137"/>
  <c r="D137"/>
  <c r="G137"/>
  <c r="D140"/>
  <c r="G140"/>
  <c r="C141"/>
  <c r="D144"/>
  <c r="G144"/>
  <c r="C145"/>
  <c r="D145"/>
  <c r="G145"/>
  <c r="D148"/>
  <c r="G148"/>
  <c r="C149"/>
  <c r="D152"/>
  <c r="G152"/>
  <c r="C153"/>
  <c r="D153"/>
  <c r="G153"/>
  <c r="D156"/>
  <c r="G156"/>
  <c r="C157"/>
  <c r="D160"/>
  <c r="G160"/>
  <c r="C161"/>
  <c r="D161"/>
  <c r="G161"/>
  <c r="C165"/>
  <c r="D168"/>
  <c r="G168"/>
  <c r="C169"/>
  <c r="D169"/>
  <c r="G169"/>
  <c r="D172"/>
  <c r="G172"/>
  <c r="C173"/>
  <c r="D176"/>
  <c r="G176"/>
  <c r="C177"/>
  <c r="D177"/>
  <c r="G177"/>
  <c r="D180"/>
  <c r="G180"/>
  <c r="C181"/>
  <c r="D184"/>
  <c r="G184"/>
  <c r="C185"/>
  <c r="D185"/>
  <c r="G185"/>
  <c r="D188"/>
  <c r="G188"/>
  <c r="E5" i="13"/>
  <c r="I19" i="2"/>
  <c r="D63" i="24"/>
  <c r="G63"/>
  <c r="D5" i="13"/>
  <c r="AT33" i="15"/>
  <c r="BA33"/>
  <c r="BG33"/>
  <c r="C6" i="13"/>
  <c r="C11"/>
  <c r="C12"/>
  <c r="C15"/>
  <c r="E19" i="2"/>
  <c r="AT10" i="15"/>
  <c r="BA10"/>
  <c r="BG10"/>
  <c r="D11" i="2"/>
  <c r="D15"/>
  <c r="D62" i="11"/>
  <c r="H11" i="2"/>
  <c r="H15"/>
  <c r="H62" i="11"/>
  <c r="D60"/>
  <c r="D13" i="2"/>
  <c r="D17"/>
  <c r="E188" i="24"/>
  <c r="F188"/>
  <c r="E180"/>
  <c r="F180"/>
  <c r="E172"/>
  <c r="F172"/>
  <c r="E164"/>
  <c r="F164"/>
  <c r="E156"/>
  <c r="F156"/>
  <c r="E148"/>
  <c r="F148"/>
  <c r="E140"/>
  <c r="F140"/>
  <c r="E132"/>
  <c r="F132"/>
  <c r="E124"/>
  <c r="F124"/>
  <c r="E116"/>
  <c r="F116"/>
  <c r="E108"/>
  <c r="F108"/>
  <c r="E100"/>
  <c r="F100"/>
  <c r="E92"/>
  <c r="F92"/>
  <c r="E84"/>
  <c r="F84"/>
  <c r="E76"/>
  <c r="F76"/>
  <c r="E68"/>
  <c r="F68"/>
  <c r="E60"/>
  <c r="F60"/>
  <c r="E52"/>
  <c r="F52"/>
  <c r="E44"/>
  <c r="F44"/>
  <c r="E36"/>
  <c r="F36"/>
  <c r="AY33" i="15"/>
  <c r="BF33"/>
  <c r="BL33"/>
  <c r="AX19"/>
  <c r="BE19"/>
  <c r="BK19"/>
  <c r="AX10"/>
  <c r="BE10"/>
  <c r="BK10"/>
  <c r="AV21"/>
  <c r="BC21"/>
  <c r="BI21"/>
  <c r="AV19"/>
  <c r="BC19"/>
  <c r="BI19"/>
  <c r="AV33"/>
  <c r="BC33"/>
  <c r="BI33"/>
  <c r="AV45"/>
  <c r="BC45"/>
  <c r="BI45"/>
  <c r="AV31"/>
  <c r="BC31"/>
  <c r="AX44"/>
  <c r="BE44"/>
  <c r="BK44"/>
  <c r="G6" i="13"/>
  <c r="G11"/>
  <c r="G12"/>
  <c r="J15"/>
  <c r="G9"/>
  <c r="G10"/>
  <c r="N29" i="15"/>
  <c r="E54" i="11"/>
  <c r="E59"/>
  <c r="N31" i="15"/>
  <c r="E52" i="11"/>
  <c r="E57"/>
  <c r="AW19" i="15"/>
  <c r="BD19"/>
  <c r="BJ19"/>
  <c r="AW33"/>
  <c r="BD33"/>
  <c r="BJ33"/>
  <c r="BD32"/>
  <c r="BJ32"/>
  <c r="AW32"/>
  <c r="AX21"/>
  <c r="BE21"/>
  <c r="BK21"/>
  <c r="O30"/>
  <c r="F53" i="11"/>
  <c r="F58"/>
  <c r="AU18" i="15"/>
  <c r="BB18"/>
  <c r="BH18"/>
  <c r="AU32"/>
  <c r="BB32"/>
  <c r="BH32"/>
  <c r="AN25"/>
  <c r="AU17"/>
  <c r="BB17"/>
  <c r="P30"/>
  <c r="G53" i="11"/>
  <c r="G58"/>
  <c r="AM25" i="15"/>
  <c r="AT17"/>
  <c r="AM39"/>
  <c r="AM38"/>
  <c r="AM49"/>
  <c r="AT30"/>
  <c r="BA30"/>
  <c r="AW45"/>
  <c r="BD45"/>
  <c r="BJ45"/>
  <c r="AX34"/>
  <c r="BE34"/>
  <c r="BK34"/>
  <c r="E9" i="13"/>
  <c r="E11"/>
  <c r="E12"/>
  <c r="E6"/>
  <c r="D66" i="24"/>
  <c r="G66"/>
  <c r="D50"/>
  <c r="G50"/>
  <c r="D34"/>
  <c r="G34"/>
  <c r="D199"/>
  <c r="G199"/>
  <c r="D215"/>
  <c r="G215"/>
  <c r="D231"/>
  <c r="G231"/>
  <c r="D247"/>
  <c r="G247"/>
  <c r="D263"/>
  <c r="G263"/>
  <c r="D279"/>
  <c r="G279"/>
  <c r="D295"/>
  <c r="G295"/>
  <c r="D311"/>
  <c r="G311"/>
  <c r="D327"/>
  <c r="G327"/>
  <c r="D343"/>
  <c r="G343"/>
  <c r="D359"/>
  <c r="G359"/>
  <c r="D375"/>
  <c r="G375"/>
  <c r="D391"/>
  <c r="G391"/>
  <c r="E47"/>
  <c r="E35"/>
  <c r="E39"/>
  <c r="E59"/>
  <c r="E185"/>
  <c r="F185"/>
  <c r="E61"/>
  <c r="F61"/>
  <c r="E45"/>
  <c r="F45"/>
  <c r="AX20" i="15"/>
  <c r="BE20"/>
  <c r="BK20"/>
  <c r="AX11"/>
  <c r="BE11"/>
  <c r="BK11"/>
  <c r="AV11"/>
  <c r="BC11"/>
  <c r="BI11"/>
  <c r="AV9"/>
  <c r="BC9"/>
  <c r="BI9"/>
  <c r="AV44"/>
  <c r="BC44"/>
  <c r="BI44"/>
  <c r="AV18"/>
  <c r="BC18"/>
  <c r="BI18"/>
  <c r="AY44"/>
  <c r="BF44"/>
  <c r="BL44"/>
  <c r="AW43"/>
  <c r="BD43"/>
  <c r="R29"/>
  <c r="I54" i="11"/>
  <c r="I59"/>
  <c r="R31" i="15"/>
  <c r="I52" i="11"/>
  <c r="I57"/>
  <c r="AW11" i="15"/>
  <c r="BD11"/>
  <c r="BJ11"/>
  <c r="AW9"/>
  <c r="BD9"/>
  <c r="BJ9"/>
  <c r="AY35"/>
  <c r="BF35"/>
  <c r="BL35"/>
  <c r="AY21"/>
  <c r="BF21"/>
  <c r="BL21"/>
  <c r="K29"/>
  <c r="B54" i="11"/>
  <c r="B59"/>
  <c r="K31" i="15"/>
  <c r="B52" i="11"/>
  <c r="B57"/>
  <c r="AN39" i="15"/>
  <c r="AN38"/>
  <c r="AN49"/>
  <c r="AU30"/>
  <c r="BB30"/>
  <c r="AU8"/>
  <c r="BB8"/>
  <c r="H12" i="2"/>
  <c r="H16"/>
  <c r="H61" i="11"/>
  <c r="L29" i="15"/>
  <c r="C54" i="11"/>
  <c r="C59"/>
  <c r="L31" i="15"/>
  <c r="C52" i="11"/>
  <c r="C57"/>
  <c r="AT8" i="15"/>
  <c r="BA8"/>
  <c r="AT43"/>
  <c r="BA43"/>
  <c r="AT45"/>
  <c r="BA45"/>
  <c r="BG45"/>
  <c r="AY34"/>
  <c r="BF34"/>
  <c r="BL34"/>
  <c r="BJ31"/>
  <c r="AP39"/>
  <c r="AP38"/>
  <c r="AP49"/>
  <c r="AW30"/>
  <c r="D195" i="24"/>
  <c r="G195"/>
  <c r="D211"/>
  <c r="G211"/>
  <c r="D227"/>
  <c r="G227"/>
  <c r="D243"/>
  <c r="G243"/>
  <c r="D259"/>
  <c r="G259"/>
  <c r="D275"/>
  <c r="G275"/>
  <c r="D291"/>
  <c r="G291"/>
  <c r="D307"/>
  <c r="G307"/>
  <c r="D323"/>
  <c r="G323"/>
  <c r="D339"/>
  <c r="G339"/>
  <c r="D355"/>
  <c r="G355"/>
  <c r="D371"/>
  <c r="G371"/>
  <c r="D387"/>
  <c r="G387"/>
  <c r="D202"/>
  <c r="G202"/>
  <c r="D218"/>
  <c r="G218"/>
  <c r="D234"/>
  <c r="G234"/>
  <c r="D250"/>
  <c r="G250"/>
  <c r="D266"/>
  <c r="G266"/>
  <c r="D282"/>
  <c r="G282"/>
  <c r="D298"/>
  <c r="G298"/>
  <c r="D314"/>
  <c r="G314"/>
  <c r="D330"/>
  <c r="G330"/>
  <c r="D346"/>
  <c r="G346"/>
  <c r="D362"/>
  <c r="G362"/>
  <c r="D378"/>
  <c r="G378"/>
  <c r="E63"/>
  <c r="E51"/>
  <c r="E55"/>
  <c r="E204"/>
  <c r="F204"/>
  <c r="E220"/>
  <c r="F220"/>
  <c r="E236"/>
  <c r="F236"/>
  <c r="E252"/>
  <c r="F252"/>
  <c r="E268"/>
  <c r="F268"/>
  <c r="E284"/>
  <c r="F284"/>
  <c r="E300"/>
  <c r="F300"/>
  <c r="E316"/>
  <c r="F316"/>
  <c r="E332"/>
  <c r="F332"/>
  <c r="E348"/>
  <c r="F348"/>
  <c r="E364"/>
  <c r="F364"/>
  <c r="E380"/>
  <c r="F380"/>
  <c r="E197"/>
  <c r="F197"/>
  <c r="E213"/>
  <c r="F213"/>
  <c r="E229"/>
  <c r="F229"/>
  <c r="E245"/>
  <c r="F245"/>
  <c r="E261"/>
  <c r="F261"/>
  <c r="E277"/>
  <c r="F277"/>
  <c r="E293"/>
  <c r="F293"/>
  <c r="E309"/>
  <c r="F309"/>
  <c r="E325"/>
  <c r="F325"/>
  <c r="E341"/>
  <c r="F341"/>
  <c r="E357"/>
  <c r="F357"/>
  <c r="E373"/>
  <c r="F373"/>
  <c r="E389"/>
  <c r="F389"/>
  <c r="E183"/>
  <c r="F183"/>
  <c r="E175"/>
  <c r="F175"/>
  <c r="E167"/>
  <c r="F167"/>
  <c r="E159"/>
  <c r="F159"/>
  <c r="E151"/>
  <c r="F151"/>
  <c r="E143"/>
  <c r="F143"/>
  <c r="E135"/>
  <c r="F135"/>
  <c r="E127"/>
  <c r="F127"/>
  <c r="E119"/>
  <c r="F119"/>
  <c r="E111"/>
  <c r="F111"/>
  <c r="E103"/>
  <c r="F103"/>
  <c r="E95"/>
  <c r="F95"/>
  <c r="E87"/>
  <c r="F87"/>
  <c r="E79"/>
  <c r="F79"/>
  <c r="E71"/>
  <c r="F71"/>
  <c r="AX31" i="15"/>
  <c r="BE31"/>
  <c r="AP25"/>
  <c r="AW17"/>
  <c r="E184" i="24"/>
  <c r="F184"/>
  <c r="E176"/>
  <c r="F176"/>
  <c r="E168"/>
  <c r="F168"/>
  <c r="E160"/>
  <c r="F160"/>
  <c r="E152"/>
  <c r="F152"/>
  <c r="E144"/>
  <c r="F144"/>
  <c r="E136"/>
  <c r="F136"/>
  <c r="E128"/>
  <c r="F128"/>
  <c r="E120"/>
  <c r="F120"/>
  <c r="E112"/>
  <c r="F112"/>
  <c r="E104"/>
  <c r="F104"/>
  <c r="E96"/>
  <c r="F96"/>
  <c r="E88"/>
  <c r="F88"/>
  <c r="E80"/>
  <c r="F80"/>
  <c r="E72"/>
  <c r="F72"/>
  <c r="E64"/>
  <c r="F64"/>
  <c r="E56"/>
  <c r="F56"/>
  <c r="E48"/>
  <c r="F48"/>
  <c r="E40"/>
  <c r="F40"/>
  <c r="AQ25" i="15"/>
  <c r="AX17"/>
  <c r="BE17"/>
  <c r="BE8"/>
  <c r="AX8"/>
  <c r="AV10"/>
  <c r="BC10"/>
  <c r="BI10"/>
  <c r="AV35"/>
  <c r="BC35"/>
  <c r="BI35"/>
  <c r="AV32"/>
  <c r="BC32"/>
  <c r="BI32"/>
  <c r="AO25"/>
  <c r="AV17"/>
  <c r="AW44"/>
  <c r="BD44"/>
  <c r="BJ44"/>
  <c r="AX43"/>
  <c r="N30"/>
  <c r="E53" i="11"/>
  <c r="E58"/>
  <c r="AW10" i="15"/>
  <c r="BD10"/>
  <c r="BJ10"/>
  <c r="AW35"/>
  <c r="BD35"/>
  <c r="BJ35"/>
  <c r="BE35"/>
  <c r="BK35"/>
  <c r="AX35"/>
  <c r="AX32"/>
  <c r="BE32"/>
  <c r="BK32"/>
  <c r="O29"/>
  <c r="F54" i="11"/>
  <c r="F59"/>
  <c r="O31" i="15"/>
  <c r="F52" i="11"/>
  <c r="F57"/>
  <c r="AU43" i="15"/>
  <c r="BB43"/>
  <c r="AU45"/>
  <c r="BB45"/>
  <c r="BH45"/>
  <c r="BL8"/>
  <c r="B41" i="2"/>
  <c r="B20"/>
  <c r="P29" i="15"/>
  <c r="G54" i="11"/>
  <c r="G59"/>
  <c r="P31" i="15"/>
  <c r="G52" i="11"/>
  <c r="G57"/>
  <c r="AT31" i="15"/>
  <c r="BA31"/>
  <c r="BA44"/>
  <c r="BG44"/>
  <c r="AT44"/>
  <c r="AX45"/>
  <c r="BE45"/>
  <c r="BK45"/>
  <c r="AQ39"/>
  <c r="AQ38"/>
  <c r="AQ49"/>
  <c r="AX30"/>
  <c r="BE30"/>
  <c r="D6" i="13"/>
  <c r="D11"/>
  <c r="D12"/>
  <c r="D9"/>
  <c r="D181" i="24"/>
  <c r="G181"/>
  <c r="D173"/>
  <c r="G173"/>
  <c r="D165"/>
  <c r="G165"/>
  <c r="D157"/>
  <c r="G157"/>
  <c r="D149"/>
  <c r="G149"/>
  <c r="D141"/>
  <c r="G141"/>
  <c r="D133"/>
  <c r="G133"/>
  <c r="D125"/>
  <c r="G125"/>
  <c r="D117"/>
  <c r="G117"/>
  <c r="D109"/>
  <c r="G109"/>
  <c r="D101"/>
  <c r="G101"/>
  <c r="D93"/>
  <c r="G93"/>
  <c r="D85"/>
  <c r="G85"/>
  <c r="D77"/>
  <c r="G77"/>
  <c r="D69"/>
  <c r="G69"/>
  <c r="D53"/>
  <c r="G53"/>
  <c r="D37"/>
  <c r="G37"/>
  <c r="D58"/>
  <c r="G58"/>
  <c r="D42"/>
  <c r="G42"/>
  <c r="D191"/>
  <c r="G191"/>
  <c r="D207"/>
  <c r="G207"/>
  <c r="D223"/>
  <c r="G223"/>
  <c r="D239"/>
  <c r="G239"/>
  <c r="D255"/>
  <c r="G255"/>
  <c r="D271"/>
  <c r="G271"/>
  <c r="D287"/>
  <c r="G287"/>
  <c r="D303"/>
  <c r="G303"/>
  <c r="D319"/>
  <c r="G319"/>
  <c r="D335"/>
  <c r="G335"/>
  <c r="D351"/>
  <c r="G351"/>
  <c r="D367"/>
  <c r="G367"/>
  <c r="D383"/>
  <c r="G383"/>
  <c r="D198"/>
  <c r="G198"/>
  <c r="D214"/>
  <c r="G214"/>
  <c r="D230"/>
  <c r="G230"/>
  <c r="D246"/>
  <c r="G246"/>
  <c r="D262"/>
  <c r="G262"/>
  <c r="D278"/>
  <c r="G278"/>
  <c r="D294"/>
  <c r="G294"/>
  <c r="D310"/>
  <c r="G310"/>
  <c r="D326"/>
  <c r="G326"/>
  <c r="D342"/>
  <c r="G342"/>
  <c r="D358"/>
  <c r="G358"/>
  <c r="D374"/>
  <c r="G374"/>
  <c r="D390"/>
  <c r="G390"/>
  <c r="D205"/>
  <c r="G205"/>
  <c r="D221"/>
  <c r="G221"/>
  <c r="D237"/>
  <c r="G237"/>
  <c r="D253"/>
  <c r="G253"/>
  <c r="D269"/>
  <c r="G269"/>
  <c r="D285"/>
  <c r="G285"/>
  <c r="D301"/>
  <c r="G301"/>
  <c r="D317"/>
  <c r="G317"/>
  <c r="D333"/>
  <c r="G333"/>
  <c r="D349"/>
  <c r="G349"/>
  <c r="D365"/>
  <c r="G365"/>
  <c r="D381"/>
  <c r="G381"/>
  <c r="D196"/>
  <c r="G196"/>
  <c r="D212"/>
  <c r="G212"/>
  <c r="D228"/>
  <c r="G228"/>
  <c r="D244"/>
  <c r="G244"/>
  <c r="D260"/>
  <c r="G260"/>
  <c r="D276"/>
  <c r="G276"/>
  <c r="D292"/>
  <c r="G292"/>
  <c r="D308"/>
  <c r="G308"/>
  <c r="D324"/>
  <c r="G324"/>
  <c r="D340"/>
  <c r="G340"/>
  <c r="D356"/>
  <c r="G356"/>
  <c r="D372"/>
  <c r="G372"/>
  <c r="D388"/>
  <c r="G388"/>
  <c r="C21"/>
  <c r="C22"/>
  <c r="E67"/>
  <c r="F186"/>
  <c r="E177"/>
  <c r="F177"/>
  <c r="E169"/>
  <c r="F169"/>
  <c r="E161"/>
  <c r="F161"/>
  <c r="E153"/>
  <c r="F153"/>
  <c r="E145"/>
  <c r="F145"/>
  <c r="E137"/>
  <c r="F137"/>
  <c r="E129"/>
  <c r="F129"/>
  <c r="E121"/>
  <c r="F121"/>
  <c r="E113"/>
  <c r="F113"/>
  <c r="E105"/>
  <c r="F105"/>
  <c r="E97"/>
  <c r="F97"/>
  <c r="E89"/>
  <c r="F89"/>
  <c r="E81"/>
  <c r="F81"/>
  <c r="E73"/>
  <c r="F73"/>
  <c r="E57"/>
  <c r="F57"/>
  <c r="E41"/>
  <c r="F41"/>
  <c r="C393"/>
  <c r="E200"/>
  <c r="F200"/>
  <c r="E216"/>
  <c r="F216"/>
  <c r="E232"/>
  <c r="F232"/>
  <c r="E248"/>
  <c r="F248"/>
  <c r="E264"/>
  <c r="F264"/>
  <c r="E280"/>
  <c r="F280"/>
  <c r="E296"/>
  <c r="F296"/>
  <c r="E312"/>
  <c r="F312"/>
  <c r="E328"/>
  <c r="F328"/>
  <c r="E344"/>
  <c r="F344"/>
  <c r="E360"/>
  <c r="F360"/>
  <c r="E376"/>
  <c r="F376"/>
  <c r="E392"/>
  <c r="F392"/>
  <c r="F190"/>
  <c r="E190"/>
  <c r="F206"/>
  <c r="E206"/>
  <c r="F222"/>
  <c r="E222"/>
  <c r="F238"/>
  <c r="E238"/>
  <c r="F254"/>
  <c r="E254"/>
  <c r="F270"/>
  <c r="E270"/>
  <c r="F286"/>
  <c r="E286"/>
  <c r="F302"/>
  <c r="E302"/>
  <c r="F318"/>
  <c r="E318"/>
  <c r="F334"/>
  <c r="E334"/>
  <c r="F350"/>
  <c r="E350"/>
  <c r="F366"/>
  <c r="E366"/>
  <c r="F382"/>
  <c r="E382"/>
  <c r="E193"/>
  <c r="F193"/>
  <c r="E209"/>
  <c r="F209"/>
  <c r="E225"/>
  <c r="F225"/>
  <c r="E241"/>
  <c r="F241"/>
  <c r="E257"/>
  <c r="F257"/>
  <c r="E273"/>
  <c r="F273"/>
  <c r="E289"/>
  <c r="F289"/>
  <c r="E305"/>
  <c r="F305"/>
  <c r="E321"/>
  <c r="F321"/>
  <c r="E337"/>
  <c r="F337"/>
  <c r="E353"/>
  <c r="F353"/>
  <c r="E369"/>
  <c r="F369"/>
  <c r="E385"/>
  <c r="F385"/>
  <c r="F182"/>
  <c r="E182"/>
  <c r="F174"/>
  <c r="E174"/>
  <c r="F166"/>
  <c r="E166"/>
  <c r="F158"/>
  <c r="E158"/>
  <c r="F150"/>
  <c r="E150"/>
  <c r="F142"/>
  <c r="E142"/>
  <c r="F134"/>
  <c r="E134"/>
  <c r="F126"/>
  <c r="E126"/>
  <c r="F118"/>
  <c r="E118"/>
  <c r="F110"/>
  <c r="E110"/>
  <c r="F102"/>
  <c r="E102"/>
  <c r="F94"/>
  <c r="E94"/>
  <c r="F86"/>
  <c r="E86"/>
  <c r="F78"/>
  <c r="E78"/>
  <c r="F70"/>
  <c r="E70"/>
  <c r="F54"/>
  <c r="E54"/>
  <c r="F38"/>
  <c r="E38"/>
  <c r="AW8" i="15"/>
  <c r="BD8"/>
  <c r="BF31"/>
  <c r="AY31"/>
  <c r="AY18"/>
  <c r="AY25"/>
  <c r="AY24"/>
  <c r="AY9"/>
  <c r="BF9"/>
  <c r="F15" i="13"/>
  <c r="I15"/>
  <c r="M30" i="15"/>
  <c r="D53" i="11"/>
  <c r="D58"/>
  <c r="AV34" i="15"/>
  <c r="BC34"/>
  <c r="BI34"/>
  <c r="AV20"/>
  <c r="BC20"/>
  <c r="BI20"/>
  <c r="AO39"/>
  <c r="AO38"/>
  <c r="AO49"/>
  <c r="AV30"/>
  <c r="BC30"/>
  <c r="AV8"/>
  <c r="BC8"/>
  <c r="AV43"/>
  <c r="BC43"/>
  <c r="AY43"/>
  <c r="BF43"/>
  <c r="R30"/>
  <c r="I53" i="11"/>
  <c r="I58"/>
  <c r="AW34" i="15"/>
  <c r="AW36"/>
  <c r="AW20"/>
  <c r="BD20"/>
  <c r="BJ20"/>
  <c r="AW21"/>
  <c r="BD21"/>
  <c r="BJ21"/>
  <c r="AY32"/>
  <c r="BF32"/>
  <c r="BL32"/>
  <c r="K30"/>
  <c r="B53" i="11"/>
  <c r="B58"/>
  <c r="AU31" i="15"/>
  <c r="AU36"/>
  <c r="AU44"/>
  <c r="BB44"/>
  <c r="BH44"/>
  <c r="AY14"/>
  <c r="H60" i="11"/>
  <c r="H13" i="2"/>
  <c r="H17"/>
  <c r="L30" i="15"/>
  <c r="C53" i="11"/>
  <c r="C58"/>
  <c r="AT18" i="15"/>
  <c r="BA18"/>
  <c r="BG18"/>
  <c r="BA32"/>
  <c r="BG32"/>
  <c r="AT32"/>
  <c r="AY45"/>
  <c r="BF45"/>
  <c r="BL45"/>
  <c r="AR39"/>
  <c r="AR38"/>
  <c r="AR49"/>
  <c r="AY30"/>
  <c r="D65" i="24"/>
  <c r="G65"/>
  <c r="D49"/>
  <c r="G49"/>
  <c r="D33"/>
  <c r="D178"/>
  <c r="G178"/>
  <c r="D170"/>
  <c r="G170"/>
  <c r="D162"/>
  <c r="G162"/>
  <c r="D154"/>
  <c r="G154"/>
  <c r="D146"/>
  <c r="G146"/>
  <c r="D138"/>
  <c r="G138"/>
  <c r="D130"/>
  <c r="G130"/>
  <c r="D122"/>
  <c r="G122"/>
  <c r="D114"/>
  <c r="G114"/>
  <c r="D106"/>
  <c r="G106"/>
  <c r="D98"/>
  <c r="G98"/>
  <c r="D90"/>
  <c r="G90"/>
  <c r="D82"/>
  <c r="G82"/>
  <c r="D74"/>
  <c r="G74"/>
  <c r="D62"/>
  <c r="G62"/>
  <c r="D46"/>
  <c r="G46"/>
  <c r="D203"/>
  <c r="G203"/>
  <c r="D219"/>
  <c r="G219"/>
  <c r="D235"/>
  <c r="G235"/>
  <c r="D251"/>
  <c r="G251"/>
  <c r="D267"/>
  <c r="G267"/>
  <c r="D283"/>
  <c r="G283"/>
  <c r="D299"/>
  <c r="G299"/>
  <c r="D315"/>
  <c r="G315"/>
  <c r="D331"/>
  <c r="G331"/>
  <c r="D347"/>
  <c r="G347"/>
  <c r="D363"/>
  <c r="G363"/>
  <c r="D379"/>
  <c r="G379"/>
  <c r="D194"/>
  <c r="G194"/>
  <c r="D210"/>
  <c r="G210"/>
  <c r="D226"/>
  <c r="G226"/>
  <c r="D242"/>
  <c r="G242"/>
  <c r="D258"/>
  <c r="G258"/>
  <c r="D274"/>
  <c r="G274"/>
  <c r="D290"/>
  <c r="G290"/>
  <c r="D306"/>
  <c r="G306"/>
  <c r="D322"/>
  <c r="G322"/>
  <c r="D338"/>
  <c r="G338"/>
  <c r="D354"/>
  <c r="G354"/>
  <c r="D370"/>
  <c r="G370"/>
  <c r="D386"/>
  <c r="G386"/>
  <c r="D201"/>
  <c r="G201"/>
  <c r="D217"/>
  <c r="G217"/>
  <c r="D233"/>
  <c r="G233"/>
  <c r="D249"/>
  <c r="G249"/>
  <c r="D265"/>
  <c r="G265"/>
  <c r="D281"/>
  <c r="G281"/>
  <c r="D297"/>
  <c r="G297"/>
  <c r="D313"/>
  <c r="G313"/>
  <c r="D329"/>
  <c r="G329"/>
  <c r="D345"/>
  <c r="G345"/>
  <c r="D361"/>
  <c r="G361"/>
  <c r="D377"/>
  <c r="G377"/>
  <c r="D192"/>
  <c r="G192"/>
  <c r="D208"/>
  <c r="G208"/>
  <c r="D224"/>
  <c r="G224"/>
  <c r="D240"/>
  <c r="G240"/>
  <c r="D256"/>
  <c r="G256"/>
  <c r="D272"/>
  <c r="G272"/>
  <c r="D288"/>
  <c r="G288"/>
  <c r="D304"/>
  <c r="G304"/>
  <c r="D320"/>
  <c r="G320"/>
  <c r="D336"/>
  <c r="G336"/>
  <c r="D352"/>
  <c r="G352"/>
  <c r="D368"/>
  <c r="G368"/>
  <c r="D384"/>
  <c r="G384"/>
  <c r="D187"/>
  <c r="G187"/>
  <c r="D179"/>
  <c r="G179"/>
  <c r="D171"/>
  <c r="G171"/>
  <c r="D163"/>
  <c r="G163"/>
  <c r="D155"/>
  <c r="G155"/>
  <c r="D147"/>
  <c r="G147"/>
  <c r="D139"/>
  <c r="G139"/>
  <c r="D131"/>
  <c r="G131"/>
  <c r="D123"/>
  <c r="G123"/>
  <c r="D115"/>
  <c r="G115"/>
  <c r="D107"/>
  <c r="G107"/>
  <c r="D99"/>
  <c r="G99"/>
  <c r="D91"/>
  <c r="G91"/>
  <c r="D83"/>
  <c r="G83"/>
  <c r="D75"/>
  <c r="G75"/>
  <c r="D189"/>
  <c r="G189"/>
  <c r="E186"/>
  <c r="BF17" i="15"/>
  <c r="E43" i="24"/>
  <c r="BB31" i="15"/>
  <c r="AY15"/>
  <c r="AY13"/>
  <c r="F63" i="24"/>
  <c r="BF49" i="15"/>
  <c r="BF48"/>
  <c r="BF46"/>
  <c r="BF47"/>
  <c r="BL43"/>
  <c r="BL9"/>
  <c r="BL13"/>
  <c r="BF12"/>
  <c r="BF15"/>
  <c r="BF13"/>
  <c r="BF14"/>
  <c r="BE25"/>
  <c r="BE24"/>
  <c r="BE23"/>
  <c r="BK17"/>
  <c r="BE22"/>
  <c r="BA14"/>
  <c r="BA15"/>
  <c r="BA13"/>
  <c r="BA12"/>
  <c r="BG8"/>
  <c r="E15" i="13"/>
  <c r="H15"/>
  <c r="BB14" i="15"/>
  <c r="BB15"/>
  <c r="BB13"/>
  <c r="BB12"/>
  <c r="BH8"/>
  <c r="I41" i="2"/>
  <c r="I20"/>
  <c r="BB22" i="15"/>
  <c r="BB25"/>
  <c r="BB24"/>
  <c r="BB23"/>
  <c r="BH17"/>
  <c r="BL17"/>
  <c r="AR47"/>
  <c r="AR48"/>
  <c r="BB36"/>
  <c r="BH31"/>
  <c r="BH36"/>
  <c r="BC49"/>
  <c r="BC48"/>
  <c r="BC46"/>
  <c r="BC47"/>
  <c r="BI43"/>
  <c r="AO48"/>
  <c r="AO47"/>
  <c r="H41" i="2"/>
  <c r="H20"/>
  <c r="BD14" i="15"/>
  <c r="BD15"/>
  <c r="BD13"/>
  <c r="BD12"/>
  <c r="BJ8"/>
  <c r="G15" i="13"/>
  <c r="D15"/>
  <c r="BG31" i="15"/>
  <c r="BG36"/>
  <c r="BA36"/>
  <c r="G60" i="11"/>
  <c r="G13" i="2"/>
  <c r="G17"/>
  <c r="BL14" i="15"/>
  <c r="BL12"/>
  <c r="F62" i="11"/>
  <c r="F11" i="2"/>
  <c r="F15"/>
  <c r="E61" i="11"/>
  <c r="E12" i="2"/>
  <c r="E16"/>
  <c r="BE14" i="15"/>
  <c r="BE15"/>
  <c r="BE13"/>
  <c r="BE12"/>
  <c r="BK8"/>
  <c r="AW39"/>
  <c r="AW38"/>
  <c r="AW37"/>
  <c r="B62" i="11"/>
  <c r="B11" i="2"/>
  <c r="B15"/>
  <c r="AW49" i="15"/>
  <c r="AW48"/>
  <c r="AW46"/>
  <c r="AW47"/>
  <c r="AT25"/>
  <c r="AT24"/>
  <c r="AT22"/>
  <c r="AT23"/>
  <c r="BC36"/>
  <c r="BI31"/>
  <c r="BI36"/>
  <c r="M15"/>
  <c r="F379" i="24"/>
  <c r="F347"/>
  <c r="F315"/>
  <c r="F283"/>
  <c r="F251"/>
  <c r="F219"/>
  <c r="E49"/>
  <c r="E65"/>
  <c r="F58"/>
  <c r="F386"/>
  <c r="F354"/>
  <c r="F322"/>
  <c r="F290"/>
  <c r="F258"/>
  <c r="F226"/>
  <c r="F194"/>
  <c r="E367"/>
  <c r="E335"/>
  <c r="E303"/>
  <c r="E271"/>
  <c r="E239"/>
  <c r="E207"/>
  <c r="AY22" i="15"/>
  <c r="F46" i="24"/>
  <c r="F74"/>
  <c r="F90"/>
  <c r="F106"/>
  <c r="F122"/>
  <c r="F138"/>
  <c r="F154"/>
  <c r="F170"/>
  <c r="E377"/>
  <c r="E345"/>
  <c r="E313"/>
  <c r="E281"/>
  <c r="E249"/>
  <c r="E217"/>
  <c r="F390"/>
  <c r="F358"/>
  <c r="F326"/>
  <c r="F294"/>
  <c r="F262"/>
  <c r="F230"/>
  <c r="F198"/>
  <c r="E371"/>
  <c r="E339"/>
  <c r="E307"/>
  <c r="E275"/>
  <c r="E243"/>
  <c r="E211"/>
  <c r="E384"/>
  <c r="E352"/>
  <c r="E320"/>
  <c r="E288"/>
  <c r="E256"/>
  <c r="E224"/>
  <c r="E192"/>
  <c r="E77"/>
  <c r="E93"/>
  <c r="E109"/>
  <c r="E125"/>
  <c r="E141"/>
  <c r="E157"/>
  <c r="E173"/>
  <c r="E212"/>
  <c r="E75"/>
  <c r="E91"/>
  <c r="E107"/>
  <c r="E123"/>
  <c r="E139"/>
  <c r="E155"/>
  <c r="E171"/>
  <c r="E187"/>
  <c r="F50"/>
  <c r="E381"/>
  <c r="E349"/>
  <c r="E317"/>
  <c r="E285"/>
  <c r="E253"/>
  <c r="E221"/>
  <c r="F189"/>
  <c r="F362"/>
  <c r="F330"/>
  <c r="F298"/>
  <c r="F266"/>
  <c r="F234"/>
  <c r="F202"/>
  <c r="E375"/>
  <c r="E343"/>
  <c r="E311"/>
  <c r="E279"/>
  <c r="E247"/>
  <c r="E215"/>
  <c r="E388"/>
  <c r="E356"/>
  <c r="E324"/>
  <c r="E292"/>
  <c r="E260"/>
  <c r="E228"/>
  <c r="D393"/>
  <c r="G33"/>
  <c r="AY37" i="15"/>
  <c r="AY39"/>
  <c r="AY38"/>
  <c r="C12" i="2"/>
  <c r="C16"/>
  <c r="C61" i="11"/>
  <c r="I61"/>
  <c r="I12" i="2"/>
  <c r="I16"/>
  <c r="AV46" i="15"/>
  <c r="AV47"/>
  <c r="AV49"/>
  <c r="AV48"/>
  <c r="AV39"/>
  <c r="AV38"/>
  <c r="AV37"/>
  <c r="BF36"/>
  <c r="BL31"/>
  <c r="BL36"/>
  <c r="AQ47"/>
  <c r="AQ48"/>
  <c r="BB49"/>
  <c r="BB48"/>
  <c r="BB46"/>
  <c r="BB47"/>
  <c r="BH43"/>
  <c r="AX49"/>
  <c r="AX48"/>
  <c r="AX46"/>
  <c r="AX47"/>
  <c r="AV23"/>
  <c r="AV25"/>
  <c r="AV24"/>
  <c r="AV22"/>
  <c r="AX15"/>
  <c r="AX13"/>
  <c r="AX14"/>
  <c r="AW22"/>
  <c r="AW23"/>
  <c r="AW25"/>
  <c r="AW24"/>
  <c r="AT15"/>
  <c r="AT13"/>
  <c r="AT14"/>
  <c r="C60" i="11"/>
  <c r="C13" i="2"/>
  <c r="C17"/>
  <c r="AU14" i="15"/>
  <c r="AU15"/>
  <c r="AU13"/>
  <c r="AN47"/>
  <c r="AN48"/>
  <c r="I62" i="11"/>
  <c r="I11" i="2"/>
  <c r="I15"/>
  <c r="BD47" i="15"/>
  <c r="BJ43"/>
  <c r="BD49"/>
  <c r="BD48"/>
  <c r="BD46"/>
  <c r="AM47"/>
  <c r="AM48"/>
  <c r="G12" i="2"/>
  <c r="G16"/>
  <c r="G61" i="11"/>
  <c r="F12" i="2"/>
  <c r="F16"/>
  <c r="F61" i="11"/>
  <c r="E60"/>
  <c r="E13" i="2"/>
  <c r="E17"/>
  <c r="M13" i="15"/>
  <c r="E363" i="24"/>
  <c r="E331"/>
  <c r="E299"/>
  <c r="E267"/>
  <c r="E235"/>
  <c r="E203"/>
  <c r="E33"/>
  <c r="F49"/>
  <c r="F65"/>
  <c r="E58"/>
  <c r="E386"/>
  <c r="E354"/>
  <c r="E322"/>
  <c r="E290"/>
  <c r="E258"/>
  <c r="E226"/>
  <c r="E194"/>
  <c r="F367"/>
  <c r="F335"/>
  <c r="F303"/>
  <c r="F271"/>
  <c r="F239"/>
  <c r="F207"/>
  <c r="E46"/>
  <c r="E74"/>
  <c r="E90"/>
  <c r="E106"/>
  <c r="E122"/>
  <c r="E138"/>
  <c r="E154"/>
  <c r="E170"/>
  <c r="F377"/>
  <c r="F345"/>
  <c r="F313"/>
  <c r="F281"/>
  <c r="F249"/>
  <c r="F217"/>
  <c r="E390"/>
  <c r="E358"/>
  <c r="E326"/>
  <c r="E294"/>
  <c r="E262"/>
  <c r="E230"/>
  <c r="E198"/>
  <c r="F371"/>
  <c r="F339"/>
  <c r="F307"/>
  <c r="F275"/>
  <c r="F243"/>
  <c r="F211"/>
  <c r="F384"/>
  <c r="F352"/>
  <c r="F320"/>
  <c r="F288"/>
  <c r="F256"/>
  <c r="F224"/>
  <c r="F192"/>
  <c r="F77"/>
  <c r="F93"/>
  <c r="F109"/>
  <c r="F125"/>
  <c r="F141"/>
  <c r="F157"/>
  <c r="F173"/>
  <c r="F212"/>
  <c r="AV36" i="15"/>
  <c r="F75" i="24"/>
  <c r="F91"/>
  <c r="F107"/>
  <c r="F123"/>
  <c r="F139"/>
  <c r="F155"/>
  <c r="F171"/>
  <c r="F187"/>
  <c r="E50"/>
  <c r="F381"/>
  <c r="F349"/>
  <c r="F317"/>
  <c r="F285"/>
  <c r="F253"/>
  <c r="F221"/>
  <c r="E189"/>
  <c r="E362"/>
  <c r="E330"/>
  <c r="E298"/>
  <c r="E266"/>
  <c r="E234"/>
  <c r="E202"/>
  <c r="F375"/>
  <c r="F343"/>
  <c r="F311"/>
  <c r="F279"/>
  <c r="F247"/>
  <c r="F215"/>
  <c r="F388"/>
  <c r="F356"/>
  <c r="F324"/>
  <c r="F292"/>
  <c r="F260"/>
  <c r="F228"/>
  <c r="AV14" i="15"/>
  <c r="AV15"/>
  <c r="AV13"/>
  <c r="D12" i="2"/>
  <c r="D16"/>
  <c r="D61" i="11"/>
  <c r="AX37" i="15"/>
  <c r="AX39"/>
  <c r="AX38"/>
  <c r="G11" i="2"/>
  <c r="G15"/>
  <c r="G62" i="11"/>
  <c r="AU47" i="15"/>
  <c r="AU49"/>
  <c r="AU48"/>
  <c r="AU46"/>
  <c r="F60" i="11"/>
  <c r="F13" i="2"/>
  <c r="F17"/>
  <c r="AT46" i="15"/>
  <c r="AT49"/>
  <c r="AT47"/>
  <c r="Q14"/>
  <c r="H35" i="2"/>
  <c r="AU37" i="15"/>
  <c r="AU39"/>
  <c r="AU38"/>
  <c r="B60" i="11"/>
  <c r="B13" i="2"/>
  <c r="B17"/>
  <c r="AT37" i="15"/>
  <c r="AT39"/>
  <c r="AT38"/>
  <c r="Q15"/>
  <c r="H34" i="2"/>
  <c r="BF30" i="15"/>
  <c r="BD34"/>
  <c r="AY36"/>
  <c r="F363" i="24"/>
  <c r="F331"/>
  <c r="F299"/>
  <c r="F267"/>
  <c r="F235"/>
  <c r="F203"/>
  <c r="F33"/>
  <c r="BE43" i="15"/>
  <c r="BC17"/>
  <c r="BD17"/>
  <c r="AX36"/>
  <c r="F42" i="24"/>
  <c r="F370"/>
  <c r="F338"/>
  <c r="F306"/>
  <c r="F274"/>
  <c r="F242"/>
  <c r="F210"/>
  <c r="E383"/>
  <c r="E351"/>
  <c r="E319"/>
  <c r="E287"/>
  <c r="E255"/>
  <c r="E223"/>
  <c r="E191"/>
  <c r="BD30" i="15"/>
  <c r="AY23"/>
  <c r="F62" i="24"/>
  <c r="F82"/>
  <c r="F98"/>
  <c r="F114"/>
  <c r="F130"/>
  <c r="F146"/>
  <c r="F162"/>
  <c r="F178"/>
  <c r="E361"/>
  <c r="E329"/>
  <c r="E297"/>
  <c r="E265"/>
  <c r="E233"/>
  <c r="E201"/>
  <c r="F374"/>
  <c r="F342"/>
  <c r="F310"/>
  <c r="F278"/>
  <c r="F246"/>
  <c r="F214"/>
  <c r="E387"/>
  <c r="E355"/>
  <c r="E323"/>
  <c r="E291"/>
  <c r="E259"/>
  <c r="E227"/>
  <c r="E195"/>
  <c r="E368"/>
  <c r="E336"/>
  <c r="E304"/>
  <c r="E272"/>
  <c r="E240"/>
  <c r="E208"/>
  <c r="E37"/>
  <c r="E53"/>
  <c r="E69"/>
  <c r="E85"/>
  <c r="E101"/>
  <c r="E117"/>
  <c r="E133"/>
  <c r="E149"/>
  <c r="E165"/>
  <c r="E181"/>
  <c r="BA17" i="15"/>
  <c r="E83" i="24"/>
  <c r="E99"/>
  <c r="E115"/>
  <c r="E131"/>
  <c r="E147"/>
  <c r="E163"/>
  <c r="E179"/>
  <c r="F34"/>
  <c r="F66"/>
  <c r="E365"/>
  <c r="E333"/>
  <c r="E301"/>
  <c r="E269"/>
  <c r="E237"/>
  <c r="E205"/>
  <c r="F378"/>
  <c r="F346"/>
  <c r="F314"/>
  <c r="F282"/>
  <c r="F250"/>
  <c r="F218"/>
  <c r="E391"/>
  <c r="E359"/>
  <c r="E327"/>
  <c r="E295"/>
  <c r="E263"/>
  <c r="E231"/>
  <c r="E199"/>
  <c r="E372"/>
  <c r="E340"/>
  <c r="E308"/>
  <c r="E276"/>
  <c r="E244"/>
  <c r="E196"/>
  <c r="Q13" i="15"/>
  <c r="H36" i="2"/>
  <c r="B12"/>
  <c r="B16"/>
  <c r="B61" i="11"/>
  <c r="AY47" i="15"/>
  <c r="AY49"/>
  <c r="AY48"/>
  <c r="AY46"/>
  <c r="BC15"/>
  <c r="BC13"/>
  <c r="BC12"/>
  <c r="BI8"/>
  <c r="BC14"/>
  <c r="BC37"/>
  <c r="BC39"/>
  <c r="BC38"/>
  <c r="BI30"/>
  <c r="E41" i="2"/>
  <c r="E20"/>
  <c r="AW14" i="15"/>
  <c r="AW15"/>
  <c r="AW13"/>
  <c r="BE39"/>
  <c r="BE38"/>
  <c r="BK30"/>
  <c r="BE37"/>
  <c r="BE40"/>
  <c r="AX25"/>
  <c r="AX24"/>
  <c r="AX22"/>
  <c r="AX23"/>
  <c r="BK31"/>
  <c r="BK36"/>
  <c r="BE36"/>
  <c r="AP47"/>
  <c r="AP48"/>
  <c r="BA46"/>
  <c r="BA47"/>
  <c r="BG43"/>
  <c r="BA49"/>
  <c r="BA48"/>
  <c r="C11" i="2"/>
  <c r="C15"/>
  <c r="C62" i="11"/>
  <c r="BB39" i="15"/>
  <c r="BB38"/>
  <c r="BH30"/>
  <c r="BB37"/>
  <c r="BB40"/>
  <c r="I60" i="11"/>
  <c r="I13" i="2"/>
  <c r="I17"/>
  <c r="BA39" i="15"/>
  <c r="BA38"/>
  <c r="BG30"/>
  <c r="BA37"/>
  <c r="AU23"/>
  <c r="AU25"/>
  <c r="AU24"/>
  <c r="AU22"/>
  <c r="E62" i="11"/>
  <c r="E11" i="2"/>
  <c r="E15"/>
  <c r="BF18" i="15"/>
  <c r="BL18"/>
  <c r="E379" i="24"/>
  <c r="E347"/>
  <c r="E315"/>
  <c r="E283"/>
  <c r="E251"/>
  <c r="E219"/>
  <c r="AT36" i="15"/>
  <c r="E42" i="24"/>
  <c r="E370"/>
  <c r="E338"/>
  <c r="E306"/>
  <c r="E274"/>
  <c r="E242"/>
  <c r="E210"/>
  <c r="F383"/>
  <c r="F351"/>
  <c r="F319"/>
  <c r="F287"/>
  <c r="F255"/>
  <c r="F223"/>
  <c r="F191"/>
  <c r="E62"/>
  <c r="E82"/>
  <c r="E98"/>
  <c r="E114"/>
  <c r="E130"/>
  <c r="E146"/>
  <c r="E162"/>
  <c r="E178"/>
  <c r="F361"/>
  <c r="F329"/>
  <c r="F297"/>
  <c r="F265"/>
  <c r="F233"/>
  <c r="F201"/>
  <c r="E374"/>
  <c r="E342"/>
  <c r="E310"/>
  <c r="E278"/>
  <c r="E246"/>
  <c r="E214"/>
  <c r="F387"/>
  <c r="F355"/>
  <c r="F323"/>
  <c r="F291"/>
  <c r="F259"/>
  <c r="F227"/>
  <c r="F195"/>
  <c r="F368"/>
  <c r="F336"/>
  <c r="F304"/>
  <c r="F272"/>
  <c r="F240"/>
  <c r="F208"/>
  <c r="F37"/>
  <c r="F53"/>
  <c r="F69"/>
  <c r="F85"/>
  <c r="F101"/>
  <c r="F117"/>
  <c r="F133"/>
  <c r="F149"/>
  <c r="F165"/>
  <c r="F181"/>
  <c r="F83"/>
  <c r="F99"/>
  <c r="F115"/>
  <c r="F131"/>
  <c r="F147"/>
  <c r="F163"/>
  <c r="F179"/>
  <c r="E34"/>
  <c r="E66"/>
  <c r="F365"/>
  <c r="F333"/>
  <c r="F301"/>
  <c r="F269"/>
  <c r="F237"/>
  <c r="F205"/>
  <c r="E378"/>
  <c r="E346"/>
  <c r="E314"/>
  <c r="E282"/>
  <c r="E250"/>
  <c r="E218"/>
  <c r="F391"/>
  <c r="F359"/>
  <c r="F327"/>
  <c r="F295"/>
  <c r="F263"/>
  <c r="F231"/>
  <c r="F199"/>
  <c r="F372"/>
  <c r="F340"/>
  <c r="F308"/>
  <c r="F276"/>
  <c r="F244"/>
  <c r="F196"/>
  <c r="AT48" i="15"/>
  <c r="BG37"/>
  <c r="BG38"/>
  <c r="BI38"/>
  <c r="BI37"/>
  <c r="BI14"/>
  <c r="BI12"/>
  <c r="BI13"/>
  <c r="H45" i="2"/>
  <c r="H50"/>
  <c r="H40"/>
  <c r="BE46" i="15"/>
  <c r="BE47"/>
  <c r="BK43"/>
  <c r="BE49"/>
  <c r="BE48"/>
  <c r="H43" i="2"/>
  <c r="H48"/>
  <c r="H38"/>
  <c r="K13" i="15"/>
  <c r="B36" i="2"/>
  <c r="H44"/>
  <c r="H54"/>
  <c r="H49"/>
  <c r="H39"/>
  <c r="O13" i="15"/>
  <c r="N13"/>
  <c r="E36" i="2"/>
  <c r="R15" i="15"/>
  <c r="I34" i="2"/>
  <c r="K15" i="15"/>
  <c r="B34" i="2"/>
  <c r="BK12" i="15"/>
  <c r="BK13"/>
  <c r="BK14"/>
  <c r="N14"/>
  <c r="E35" i="2"/>
  <c r="F41"/>
  <c r="F20"/>
  <c r="F35"/>
  <c r="D41"/>
  <c r="D20"/>
  <c r="BF22" i="15"/>
  <c r="N15"/>
  <c r="E34" i="2"/>
  <c r="R13" i="15"/>
  <c r="I36" i="2"/>
  <c r="BG46" i="15"/>
  <c r="BG47"/>
  <c r="K14"/>
  <c r="B35" i="2"/>
  <c r="BC25" i="15"/>
  <c r="BC24"/>
  <c r="BC23"/>
  <c r="BC40"/>
  <c r="BI17"/>
  <c r="BC22"/>
  <c r="BF39"/>
  <c r="BF38"/>
  <c r="BL30"/>
  <c r="BF37"/>
  <c r="O14"/>
  <c r="P13"/>
  <c r="G20" i="2"/>
  <c r="G36"/>
  <c r="C41"/>
  <c r="C20"/>
  <c r="BH14" i="15"/>
  <c r="BH12"/>
  <c r="BH13"/>
  <c r="G41" i="2"/>
  <c r="BF25" i="15"/>
  <c r="BF24"/>
  <c r="BH38"/>
  <c r="BH37"/>
  <c r="BK37"/>
  <c r="BK38"/>
  <c r="BD37"/>
  <c r="BD39"/>
  <c r="BD38"/>
  <c r="BJ30"/>
  <c r="BD25"/>
  <c r="BD24"/>
  <c r="BD23"/>
  <c r="BJ17"/>
  <c r="BD22"/>
  <c r="BJ34"/>
  <c r="BJ36"/>
  <c r="BD36"/>
  <c r="P15"/>
  <c r="G34" i="2"/>
  <c r="M14" i="15"/>
  <c r="D35" i="2"/>
  <c r="BJ46" i="15"/>
  <c r="BJ47"/>
  <c r="L13"/>
  <c r="C36" i="2"/>
  <c r="R14" i="15"/>
  <c r="I35" i="2"/>
  <c r="O15" i="15"/>
  <c r="F34" i="2"/>
  <c r="BK23" i="15"/>
  <c r="BK22"/>
  <c r="BK24"/>
  <c r="BF23"/>
  <c r="L15"/>
  <c r="C34" i="2"/>
  <c r="BA25" i="15"/>
  <c r="BA24"/>
  <c r="BA23"/>
  <c r="BA40"/>
  <c r="BG17"/>
  <c r="BA22"/>
  <c r="P14"/>
  <c r="G35" i="2"/>
  <c r="BH47" i="15"/>
  <c r="BH46"/>
  <c r="L14"/>
  <c r="C35" i="2"/>
  <c r="BJ13" i="15"/>
  <c r="BJ14"/>
  <c r="BJ12"/>
  <c r="BI46"/>
  <c r="BI47"/>
  <c r="BL24"/>
  <c r="BL23"/>
  <c r="BL22"/>
  <c r="BH24"/>
  <c r="BH23"/>
  <c r="BH22"/>
  <c r="BG12"/>
  <c r="BG13"/>
  <c r="BG14"/>
  <c r="BL47"/>
  <c r="BL46"/>
  <c r="BD40"/>
  <c r="BF40"/>
  <c r="F36" i="2"/>
  <c r="H55"/>
  <c r="F44"/>
  <c r="F49"/>
  <c r="F39"/>
  <c r="C45"/>
  <c r="C50"/>
  <c r="C40"/>
  <c r="B44"/>
  <c r="B49"/>
  <c r="B39"/>
  <c r="C44"/>
  <c r="C49"/>
  <c r="C39"/>
  <c r="BJ22" i="15"/>
  <c r="BJ24"/>
  <c r="BJ23"/>
  <c r="BH40"/>
  <c r="BH48"/>
  <c r="B43" i="2"/>
  <c r="B48"/>
  <c r="B38"/>
  <c r="E45"/>
  <c r="E50"/>
  <c r="E40"/>
  <c r="BI24" i="15"/>
  <c r="BI23"/>
  <c r="BI22"/>
  <c r="F43" i="2"/>
  <c r="F48"/>
  <c r="F38"/>
  <c r="D44"/>
  <c r="D49"/>
  <c r="D39"/>
  <c r="I45"/>
  <c r="I50"/>
  <c r="I40"/>
  <c r="BK46" i="15"/>
  <c r="BK47"/>
  <c r="G44" i="2"/>
  <c r="G49"/>
  <c r="G39"/>
  <c r="BG23" i="15"/>
  <c r="BG40"/>
  <c r="BG48"/>
  <c r="BG22"/>
  <c r="BG24"/>
  <c r="I44" i="2"/>
  <c r="I49"/>
  <c r="I39"/>
  <c r="G43"/>
  <c r="G48"/>
  <c r="G38"/>
  <c r="BJ38" i="15"/>
  <c r="BJ37"/>
  <c r="BK40"/>
  <c r="BK48"/>
  <c r="BL38"/>
  <c r="BL37"/>
  <c r="E43" i="2"/>
  <c r="E48"/>
  <c r="E38"/>
  <c r="D34"/>
  <c r="D36"/>
  <c r="E44"/>
  <c r="E54"/>
  <c r="E49"/>
  <c r="E39"/>
  <c r="B45"/>
  <c r="B50"/>
  <c r="B40"/>
  <c r="H53"/>
  <c r="G45"/>
  <c r="G50"/>
  <c r="G40"/>
  <c r="I43"/>
  <c r="I48"/>
  <c r="I38"/>
  <c r="F45"/>
  <c r="F50"/>
  <c r="F40"/>
  <c r="C43"/>
  <c r="C48"/>
  <c r="C38"/>
  <c r="BI40" i="15"/>
  <c r="BI48"/>
  <c r="F53" i="2"/>
  <c r="G53"/>
  <c r="C53"/>
  <c r="C55"/>
  <c r="B55"/>
  <c r="I53"/>
  <c r="I54"/>
  <c r="E55"/>
  <c r="E53"/>
  <c r="G55"/>
  <c r="I55"/>
  <c r="D43"/>
  <c r="D48"/>
  <c r="D38"/>
  <c r="F54"/>
  <c r="F55"/>
  <c r="G54"/>
  <c r="D54"/>
  <c r="B53"/>
  <c r="C54"/>
  <c r="BL40" i="15"/>
  <c r="BL48"/>
  <c r="BJ40"/>
  <c r="BJ48"/>
  <c r="B54" i="2"/>
  <c r="D45"/>
  <c r="D55"/>
  <c r="D50"/>
  <c r="D40"/>
  <c r="D53"/>
</calcChain>
</file>

<file path=xl/comments1.xml><?xml version="1.0" encoding="utf-8"?>
<comments xmlns="http://schemas.openxmlformats.org/spreadsheetml/2006/main">
  <authors>
    <author>Craig Ratchford</author>
  </authors>
  <commentList>
    <comment ref="D17" authorId="0">
      <text>
        <r>
          <rPr>
            <b/>
            <sz val="9"/>
            <color indexed="81"/>
            <rFont val="Tahoma"/>
            <family val="2"/>
          </rPr>
          <t>Craig Ratchford:</t>
        </r>
        <r>
          <rPr>
            <sz val="9"/>
            <color indexed="81"/>
            <rFont val="Tahoma"/>
            <family val="2"/>
          </rPr>
          <t xml:space="preserve">
I'll assume y'all are baking everything into this one</t>
        </r>
      </text>
    </comment>
    <comment ref="H17" authorId="0">
      <text>
        <r>
          <rPr>
            <b/>
            <sz val="9"/>
            <color indexed="81"/>
            <rFont val="Tahoma"/>
            <family val="2"/>
          </rPr>
          <t>Craig Ratchford:</t>
        </r>
        <r>
          <rPr>
            <sz val="9"/>
            <color indexed="81"/>
            <rFont val="Tahoma"/>
            <family val="2"/>
          </rPr>
          <t xml:space="preserve">
(Lot size x FAR)</t>
        </r>
      </text>
    </comment>
    <comment ref="H22" authorId="0">
      <text>
        <r>
          <rPr>
            <b/>
            <sz val="9"/>
            <color indexed="81"/>
            <rFont val="Tahoma"/>
            <family val="2"/>
          </rPr>
          <t>Craig Ratchford:</t>
        </r>
        <r>
          <rPr>
            <sz val="9"/>
            <color indexed="81"/>
            <rFont val="Tahoma"/>
            <family val="2"/>
          </rPr>
          <t xml:space="preserve">
pct of hard costs</t>
        </r>
      </text>
    </comment>
    <comment ref="J27" authorId="0">
      <text>
        <r>
          <rPr>
            <b/>
            <sz val="9"/>
            <color indexed="81"/>
            <rFont val="Tahoma"/>
            <family val="2"/>
          </rPr>
          <t>Craig Ratchford:</t>
        </r>
        <r>
          <rPr>
            <sz val="9"/>
            <color indexed="81"/>
            <rFont val="Tahoma"/>
            <family val="2"/>
          </rPr>
          <t xml:space="preserve">
how do you size a bond for this sort of deal?</t>
        </r>
      </text>
    </comment>
    <comment ref="D28" authorId="0">
      <text>
        <r>
          <rPr>
            <b/>
            <sz val="9"/>
            <color indexed="81"/>
            <rFont val="Tahoma"/>
            <family val="2"/>
          </rPr>
          <t>Craig Ratchford:</t>
        </r>
        <r>
          <rPr>
            <sz val="9"/>
            <color indexed="81"/>
            <rFont val="Tahoma"/>
            <family val="2"/>
          </rPr>
          <t xml:space="preserve">
need to correct calc
</t>
        </r>
      </text>
    </comment>
    <comment ref="D29" authorId="0">
      <text>
        <r>
          <rPr>
            <b/>
            <sz val="9"/>
            <color indexed="81"/>
            <rFont val="Tahoma"/>
            <family val="2"/>
          </rPr>
          <t>Craig Ratchford:</t>
        </r>
        <r>
          <rPr>
            <sz val="9"/>
            <color indexed="81"/>
            <rFont val="Tahoma"/>
            <family val="2"/>
          </rPr>
          <t xml:space="preserve">
this calc is a little off, I'll fix</t>
        </r>
      </text>
    </comment>
    <comment ref="D30" authorId="0">
      <text>
        <r>
          <rPr>
            <b/>
            <sz val="9"/>
            <color indexed="81"/>
            <rFont val="Tahoma"/>
            <family val="2"/>
          </rPr>
          <t>Craig Ratchford:</t>
        </r>
        <r>
          <rPr>
            <sz val="9"/>
            <color indexed="81"/>
            <rFont val="Tahoma"/>
            <family val="2"/>
          </rPr>
          <t xml:space="preserve">
this is gross revenue needed to achieve a 1.20 DCR
</t>
        </r>
      </text>
    </comment>
    <comment ref="D41" authorId="0">
      <text>
        <r>
          <rPr>
            <b/>
            <sz val="9"/>
            <color indexed="81"/>
            <rFont val="Tahoma"/>
            <family val="2"/>
          </rPr>
          <t>Craig Ratchford:</t>
        </r>
        <r>
          <rPr>
            <sz val="9"/>
            <color indexed="81"/>
            <rFont val="Tahoma"/>
            <family val="2"/>
          </rPr>
          <t xml:space="preserve">
I'll assume y'all are baking everything into this one</t>
        </r>
      </text>
    </comment>
  </commentList>
</comments>
</file>

<file path=xl/comments2.xml><?xml version="1.0" encoding="utf-8"?>
<comments xmlns="http://schemas.openxmlformats.org/spreadsheetml/2006/main">
  <authors>
    <author>Craig Ratchford</author>
  </authors>
  <commentList>
    <comment ref="D19" authorId="0">
      <text>
        <r>
          <rPr>
            <b/>
            <sz val="9"/>
            <color indexed="81"/>
            <rFont val="Tahoma"/>
            <family val="2"/>
          </rPr>
          <t>Craig Ratchford:</t>
        </r>
        <r>
          <rPr>
            <sz val="9"/>
            <color indexed="81"/>
            <rFont val="Tahoma"/>
            <family val="2"/>
          </rPr>
          <t xml:space="preserve">
I'll assume y'all are baking everything into this one</t>
        </r>
      </text>
    </comment>
    <comment ref="H19" authorId="0">
      <text>
        <r>
          <rPr>
            <b/>
            <sz val="9"/>
            <color indexed="81"/>
            <rFont val="Tahoma"/>
            <family val="2"/>
          </rPr>
          <t>Craig Ratchford:</t>
        </r>
        <r>
          <rPr>
            <sz val="9"/>
            <color indexed="81"/>
            <rFont val="Tahoma"/>
            <family val="2"/>
          </rPr>
          <t xml:space="preserve">
(Lot size x FAR)</t>
        </r>
      </text>
    </comment>
    <comment ref="H24" authorId="0">
      <text>
        <r>
          <rPr>
            <b/>
            <sz val="9"/>
            <color indexed="81"/>
            <rFont val="Tahoma"/>
            <family val="2"/>
          </rPr>
          <t>Craig Ratchford:</t>
        </r>
        <r>
          <rPr>
            <sz val="9"/>
            <color indexed="81"/>
            <rFont val="Tahoma"/>
            <family val="2"/>
          </rPr>
          <t xml:space="preserve">
pct of hard costs</t>
        </r>
      </text>
    </comment>
    <comment ref="J29" authorId="0">
      <text>
        <r>
          <rPr>
            <b/>
            <sz val="9"/>
            <color indexed="81"/>
            <rFont val="Tahoma"/>
            <family val="2"/>
          </rPr>
          <t>Craig Ratchford:</t>
        </r>
        <r>
          <rPr>
            <sz val="9"/>
            <color indexed="81"/>
            <rFont val="Tahoma"/>
            <family val="2"/>
          </rPr>
          <t xml:space="preserve">
how do you size a bond for this sort of deal?</t>
        </r>
      </text>
    </comment>
    <comment ref="D30" authorId="0">
      <text>
        <r>
          <rPr>
            <b/>
            <sz val="9"/>
            <color indexed="81"/>
            <rFont val="Tahoma"/>
            <family val="2"/>
          </rPr>
          <t>Craig Ratchford:</t>
        </r>
        <r>
          <rPr>
            <sz val="9"/>
            <color indexed="81"/>
            <rFont val="Tahoma"/>
            <family val="2"/>
          </rPr>
          <t xml:space="preserve">
need to correct calc
</t>
        </r>
      </text>
    </comment>
    <comment ref="D31" authorId="0">
      <text>
        <r>
          <rPr>
            <b/>
            <sz val="9"/>
            <color indexed="81"/>
            <rFont val="Tahoma"/>
            <family val="2"/>
          </rPr>
          <t>Craig Ratchford:</t>
        </r>
        <r>
          <rPr>
            <sz val="9"/>
            <color indexed="81"/>
            <rFont val="Tahoma"/>
            <family val="2"/>
          </rPr>
          <t xml:space="preserve">
this calc is a little off, I'll fix</t>
        </r>
      </text>
    </comment>
    <comment ref="D32" authorId="0">
      <text>
        <r>
          <rPr>
            <b/>
            <sz val="9"/>
            <color indexed="81"/>
            <rFont val="Tahoma"/>
            <family val="2"/>
          </rPr>
          <t>Craig Ratchford:</t>
        </r>
        <r>
          <rPr>
            <sz val="9"/>
            <color indexed="81"/>
            <rFont val="Tahoma"/>
            <family val="2"/>
          </rPr>
          <t xml:space="preserve">
this is gross revenue needed to achieve a 1.20 DCR
</t>
        </r>
      </text>
    </comment>
    <comment ref="D43" authorId="0">
      <text>
        <r>
          <rPr>
            <b/>
            <sz val="9"/>
            <color indexed="81"/>
            <rFont val="Tahoma"/>
            <family val="2"/>
          </rPr>
          <t>Craig Ratchford:</t>
        </r>
        <r>
          <rPr>
            <sz val="9"/>
            <color indexed="81"/>
            <rFont val="Tahoma"/>
            <family val="2"/>
          </rPr>
          <t xml:space="preserve">
I'll assume y'all are baking everything into this one</t>
        </r>
      </text>
    </comment>
    <comment ref="D81" authorId="0">
      <text>
        <r>
          <rPr>
            <b/>
            <sz val="9"/>
            <color indexed="81"/>
            <rFont val="Tahoma"/>
            <family val="2"/>
          </rPr>
          <t>Craig Ratchford:</t>
        </r>
        <r>
          <rPr>
            <sz val="9"/>
            <color indexed="81"/>
            <rFont val="Tahoma"/>
            <family val="2"/>
          </rPr>
          <t xml:space="preserve">
I'll assume y'all are baking everything into this one</t>
        </r>
      </text>
    </comment>
    <comment ref="D92" authorId="0">
      <text>
        <r>
          <rPr>
            <b/>
            <sz val="9"/>
            <color indexed="81"/>
            <rFont val="Tahoma"/>
            <family val="2"/>
          </rPr>
          <t>Craig Ratchford:</t>
        </r>
        <r>
          <rPr>
            <sz val="9"/>
            <color indexed="81"/>
            <rFont val="Tahoma"/>
            <family val="2"/>
          </rPr>
          <t xml:space="preserve">
need to correct calc
</t>
        </r>
      </text>
    </comment>
    <comment ref="D93" authorId="0">
      <text>
        <r>
          <rPr>
            <b/>
            <sz val="9"/>
            <color indexed="81"/>
            <rFont val="Tahoma"/>
            <family val="2"/>
          </rPr>
          <t>Craig Ratchford:</t>
        </r>
        <r>
          <rPr>
            <sz val="9"/>
            <color indexed="81"/>
            <rFont val="Tahoma"/>
            <family val="2"/>
          </rPr>
          <t xml:space="preserve">
this calc is a little off, I'll fix</t>
        </r>
      </text>
    </comment>
    <comment ref="D94" authorId="0">
      <text>
        <r>
          <rPr>
            <b/>
            <sz val="9"/>
            <color indexed="81"/>
            <rFont val="Tahoma"/>
            <family val="2"/>
          </rPr>
          <t>Craig Ratchford:</t>
        </r>
        <r>
          <rPr>
            <sz val="9"/>
            <color indexed="81"/>
            <rFont val="Tahoma"/>
            <family val="2"/>
          </rPr>
          <t xml:space="preserve">
this is gross revenue needed to achieve a 1.20 DCR
</t>
        </r>
      </text>
    </comment>
    <comment ref="D105" authorId="0">
      <text>
        <r>
          <rPr>
            <b/>
            <sz val="9"/>
            <color indexed="81"/>
            <rFont val="Tahoma"/>
            <family val="2"/>
          </rPr>
          <t>Craig Ratchford:</t>
        </r>
        <r>
          <rPr>
            <sz val="9"/>
            <color indexed="81"/>
            <rFont val="Tahoma"/>
            <family val="2"/>
          </rPr>
          <t xml:space="preserve">
I'll assume y'all are baking everything into this one</t>
        </r>
      </text>
    </comment>
  </commentList>
</comments>
</file>

<file path=xl/sharedStrings.xml><?xml version="1.0" encoding="utf-8"?>
<sst xmlns="http://schemas.openxmlformats.org/spreadsheetml/2006/main" count="1497" uniqueCount="772">
  <si>
    <t>Minimum wage schedule: http://murray.seattle.gov/minimumwage/#sthash.xDdxG0Op.dpbs</t>
  </si>
  <si>
    <t>Sheet Summary:</t>
  </si>
  <si>
    <t>This spreadsheet determined the demolition costs by square foot. Information provided by CostHelper.com</t>
  </si>
  <si>
    <t>This spreadsheet determined the construction costs and architectural fees for apartment buildings.  The data is based on data from EVStudio and a report coauthored by Sustainability offices for the Cities of Portland and Seattle. This sheet also shows the theoretical relationship between "floor area ratio" and land costs for buildings within the 3-5 range of "Floor Area Ratio" aka FAR.</t>
  </si>
  <si>
    <t>http://www.demolitionconnection.com/demolition-cost/</t>
  </si>
  <si>
    <t>Demolition of a 1500 square foot residential house could cost from $2.00-$6.00 per sq. ft. making the price range from $3,000-$9,000.</t>
  </si>
  <si>
    <t>http://home.costhelper.com/house-demolition.html</t>
  </si>
  <si>
    <t>Complete demolition by heavy equipment down to (but not including) the foundation/basement of an average house with complete debris haul-away varies considerably; in the Midwest or other low-cost areas, it can be as low as $3,000-$8,000 for a small home (800-1,500 square feet) with easy access for heavy machinery, but can easily run $7,000-$15,000 or more elsewhere, depending on size, materials, access and other factors.</t>
  </si>
  <si>
    <t>implied demolition cost/sqft: 10</t>
  </si>
  <si>
    <t>A down-to-the-dirt professional demolition (including removing the foundation/basement) using heavy machinery and hauling away all debris can be $10,000-$25,000 or more, depending on size, materials, configuration (one- or two-story), local rates and access. A New Jersey realtor[1] reports receiving bids ranging from $12,000-$25,000 to completely tear-down and remove an 1,800-square-foot waterfront home. Prices generally (but not always) include permit fees and debris removal costs. Total costs will increase if there's lead paint or asbestos removal.</t>
  </si>
  <si>
    <t>Housing costs for multifamily housing</t>
  </si>
  <si>
    <t>Construction costs</t>
  </si>
  <si>
    <t>http://www.coydavidson.com/leasing-tips/understanding-the-common-area-factor-rentable-vs-useable-square-feet/</t>
  </si>
  <si>
    <t>This sheet shows the operating costs of apartment units based on two different data sources/methods. Information on the left was provided by the “Operating expenses of Apartments”  report for the National Apartment Association (NAA) which was created by Hartrey Advisors. This data has been adjusted for inflation and also for the fact that taxes and utilities are computed elsewhere.  Further information was provided by “Operations, Tenant &amp; Utility Service”, a report created by the Seattle Housing Authority (SHA).  This data is aggregated across the entire SHA portfolio and is intended to check the results of the above mentioned method. As you can see, the SHA calculation is very close to the "medium" NAA based approach.</t>
  </si>
  <si>
    <t>Because this is time sensitive data, we try to post as much information as we can on a regular basis in order to inform our clients’ programs. This post is relevant for 2012 and the data below is excerpted courtesy of RSMeans, the industry leader in construction cost estimating. These costs are for the construction of the buildings themselves, and do not include land costs, soft costs, financing costs or FF&amp;E costs.</t>
  </si>
  <si>
    <t>This sheet shows various US regional standards for minimum "square feet per person". We also look at a U.S. Department of Housing and Urban Development report, (http://www.huduser.org/publications/pdf/measuring_overcrowding_in_hsg.pdf) which is in turn based on a British study, (http://dera.ioe.ac.uk/5073/1/138631.pdf) which recomends 165 square feet per person as a minimum. We then compute various standards based "safety factors" of 110%, 150%, and 200% of minimum. In the main FHCM page we use the "110%" standard which we round up to 182 square feet per person.</t>
  </si>
  <si>
    <t>http://www.hartrey.com/OpCostsDec18.pdf</t>
  </si>
  <si>
    <t>Floor Common Area Factor 1.08</t>
  </si>
  <si>
    <t>inflation adjusted cost excluding taxes, marketing, and utilities (based on NAA Survey)</t>
  </si>
  <si>
    <t>Low Affordable Construction Cost (YOE)</t>
  </si>
  <si>
    <t>low (based on "minimum")</t>
  </si>
  <si>
    <t>medium (based on "median", excluding taxes, marketing, and utilities) (inflation adjusted to 2014 dollars)</t>
  </si>
  <si>
    <t>high (based on "mean", includes marketing and taxex  but not utilities</t>
  </si>
  <si>
    <t>SHA 2013 report</t>
  </si>
  <si>
    <t>http://seattlehousing.org/news/pdf/Annual_Report_2013.pdf</t>
  </si>
  <si>
    <t>Households</t>
  </si>
  <si>
    <t>People</t>
  </si>
  <si>
    <t>Occupancy rate</t>
  </si>
  <si>
    <t>number of househlds on waiting list</t>
  </si>
  <si>
    <t xml:space="preserve">computed cost/household </t>
  </si>
  <si>
    <t>cost/household per month</t>
  </si>
  <si>
    <t xml:space="preserve">Housing operations and administration $ </t>
  </si>
  <si>
    <t>Implied total unit size at various "per person" unit size standards (in square feet)</t>
  </si>
  <si>
    <t>Minimum Housing Sizes</t>
  </si>
  <si>
    <t>Avg Affordable Construction</t>
  </si>
  <si>
    <t>Avg Construction Cost (2014 dollars)</t>
  </si>
  <si>
    <t>Tenant services</t>
  </si>
  <si>
    <t>Land Costs</t>
  </si>
  <si>
    <t>Utility services</t>
  </si>
  <si>
    <t>This spreadsheet summarizes the various costs that different types of families can be expected to face in the near future. it starts with gross household income, shows income after taxes, and then subtracts out various non-housing living costs. This data is then used to identify how much each household can spend on housing. This figure is then used to calculate how large (in square feet) a unit the household can afford, and how many square feet per person this ammounts to. Key assumptions and data sources: The income figures assume the Seattle $15 per hour wage. The data for the individual components of the Family Housing Cost Model are taken from the conclusions of individual spreadsheet models. These sheets are found later in this spreadsheet book file.</t>
  </si>
  <si>
    <t>Spreadsheet Summary:</t>
  </si>
  <si>
    <t>This sheet identifies the average consumption and costs of electricity in the Seattle Area. Electricity price per kilowatt hour was provided by the Bureau of Labor Statistics.
An electricity consumption comparison of several Seattle public housing projects was provided  by a HUD report in the form of cost per square feet. We also have here residential electrical energy use per unit based on unit type was provided by King County with data from Seattle City Light. Since units with the same number of bedrooms vary in size, in the main FHCM page we use the "per square foot" measure.</t>
  </si>
  <si>
    <t>Data</t>
  </si>
  <si>
    <t>Sources</t>
  </si>
  <si>
    <t xml:space="preserve">According to the BLS: Seattle area households paid an average of 9.6 cents per kilowatt hour (kWh) of electricity in August 2014, unchanged compared to August 2013. </t>
  </si>
  <si>
    <t>http://www.bls.gov/ro9/cpiseat_energy.pdf</t>
  </si>
  <si>
    <t>Table 1. Electricity Consumption Comparison: High Point, New Holly, and Yesler Terrace</t>
  </si>
  <si>
    <t>Development</t>
  </si>
  <si>
    <t>Heat Source</t>
  </si>
  <si>
    <t>Bedrooms</t>
  </si>
  <si>
    <t>Average Square Feet</t>
  </si>
  <si>
    <t>Average Annual Usage Per Square Foot (KwH)</t>
  </si>
  <si>
    <t>Annual Cost</t>
  </si>
  <si>
    <t>Average Annual Cost per Square Foot</t>
  </si>
  <si>
    <t>Monthly</t>
  </si>
  <si>
    <t>Yesler Terrace</t>
  </si>
  <si>
    <t>Electric</t>
  </si>
  <si>
    <t>Total</t>
  </si>
  <si>
    <t>n/a</t>
  </si>
  <si>
    <t>household type</t>
  </si>
  <si>
    <t>1 Adult</t>
  </si>
  <si>
    <t>1 Adult, 1 Child</t>
  </si>
  <si>
    <t>1 Adult, 2 Children</t>
  </si>
  <si>
    <t>1 Adult, 3 Children</t>
  </si>
  <si>
    <t>2 Adults</t>
  </si>
  <si>
    <t>2 Adults, 1 Child</t>
  </si>
  <si>
    <t>2 Adults, 2 Children</t>
  </si>
  <si>
    <t>2 Adults, 3 Children</t>
  </si>
  <si>
    <t>Report/ Jurisdiction</t>
  </si>
  <si>
    <t>FAR assumption</t>
  </si>
  <si>
    <t>Architectural Fees</t>
  </si>
  <si>
    <t>New Holly</t>
  </si>
  <si>
    <t>http://www.huduser.org/portal/casestudies/study_04092012_1.html</t>
  </si>
  <si>
    <t>High Point</t>
  </si>
  <si>
    <t>This spreadsheet determined the ratio of appraised property values to market property values in King County.  This ratio information is calculated by the Washington State Department of Revenue in order to provide appraisers at the County level with information regarding how close/far their appraisals are from market values. This information is used to calculate "optimistic", "most recent", "Ten Year Average" and "Pessemistic" ratios and the associated "multiplier" to adjust assess value to more closely relate to market value.  This data is used in the seperate GIS based "Land Cost Model" to recalculate probable market land acquisition costs based on assessed value.</t>
  </si>
  <si>
    <t>Family Housing Cost Model - Seattle</t>
  </si>
  <si>
    <t>Ratio of median assessed value to market value for residential properties, king county.</t>
  </si>
  <si>
    <t>Year</t>
  </si>
  <si>
    <t>Ratio</t>
  </si>
  <si>
    <t>Multiplier</t>
  </si>
  <si>
    <t>Data Source</t>
  </si>
  <si>
    <t>For Seattle workers making $15 an hour in the anticipated policy environment for the year 2021. Model assumes continuation of healthcare, tax code, and metro fare policies and full implimentation of Seattle's minimum wage increase schedule (current law) and Preschool Action Plan. For full explaination of model numbers see subject tabs at bottom and model documentation (seperate file)</t>
  </si>
  <si>
    <t>multiplier</t>
  </si>
  <si>
    <t>This spreadsheet determined recent bond rates and equivalent "per year" interest rates. This information is from bankrate.com and Seattle City Light.</t>
  </si>
  <si>
    <t>http://powerlines.seattle.gov/2014/10/31/seattle-city-light-sells-265m-in-bonds-customers-benefit/</t>
  </si>
  <si>
    <t>The bonds sold at an average true interest cost of approximately 3.1 percent, the best rate received on a City Light long-term bond sale in recent history. The low rates are a result of good market timing, the utility’s solid financial position and a good credit rating, which was upgraded last year (Moody’s – Aa2/Stable, and, Standard &amp; Poor’s – AA/Stable). - See more at: http://powerlines.seattle.gov/2014/10/31/seattle-city-light-sells-265m-in-bonds-customers-benefit/#sthash.hhNN9KrO.dpuf</t>
  </si>
  <si>
    <t>Text</t>
  </si>
  <si>
    <t>Source</t>
  </si>
  <si>
    <t>interest rate</t>
  </si>
  <si>
    <t>Loan Period</t>
  </si>
  <si>
    <t>low</t>
  </si>
  <si>
    <t>medium</t>
  </si>
  <si>
    <t>http://evstudio.com/wp-content/uploads/2012/07/2012-Apartment-4-7-Stories.jpg</t>
  </si>
  <si>
    <t>Assessed Value</t>
  </si>
  <si>
    <t>high</t>
  </si>
  <si>
    <t>http://www.bankrate.com/rates/interest-rates/bond-buyer-20-bond-index.aspx</t>
  </si>
  <si>
    <t>Unit Size</t>
  </si>
  <si>
    <t>http://dor.wa.gov/Docs/Reports/2013RatioReport.pdf</t>
  </si>
  <si>
    <t>land cost per square foot medium</t>
  </si>
  <si>
    <t>land cost per square foot high</t>
  </si>
  <si>
    <t>cost per unit at 3.0 FAR</t>
  </si>
  <si>
    <t>http://dor.wa.gov/Docs/Reports/2012RatioReport.pdf</t>
  </si>
  <si>
    <t>http://dor.wa.gov/Docs/Reports/2011RatioReport.pdf</t>
  </si>
  <si>
    <t>http://dor.wa.gov/Docs/Reports/2010RatioReport.pdf</t>
  </si>
  <si>
    <t>cost per unit at 4.0 FAR</t>
  </si>
  <si>
    <t>http://dor.wa.gov/Docs/Reports/2009RatioReport.pdf</t>
  </si>
  <si>
    <t xml:space="preserve">Table 3.6-1 </t>
  </si>
  <si>
    <t xml:space="preserve">EXISTING RESIDENTIAL ELECTRICAL ENERGY USE PER UNIT TYPE¹ </t>
  </si>
  <si>
    <t>http://dor.wa.gov/Docs/Reports/2008RatioReport.pdf</t>
  </si>
  <si>
    <t xml:space="preserve">Number of Units </t>
  </si>
  <si>
    <t>(569 in all) ²</t>
  </si>
  <si>
    <t>Unit Type</t>
  </si>
  <si>
    <t>Average Summer Usage(KWH) Per Unit</t>
  </si>
  <si>
    <t>Average Winter Usage (KWH) Per Unit</t>
  </si>
  <si>
    <t xml:space="preserve"> Average Annual Usage (KWH)Per Unit</t>
  </si>
  <si>
    <t xml:space="preserve"> Total Annual Usage (KWH) All Units </t>
  </si>
  <si>
    <t>cost at 9.6 cents/kwh</t>
  </si>
  <si>
    <t>cost/month</t>
  </si>
  <si>
    <t>cost/bedroom</t>
  </si>
  <si>
    <t>http://your.kingcounty.gov/ddes/lusd/gb/DEIS_Files/Chapter3/3-6Energy.pdf</t>
  </si>
  <si>
    <t>1-bedroom</t>
  </si>
  <si>
    <t>http://dor.wa.gov/Docs/Reports/2007RatioReport.pdf</t>
  </si>
  <si>
    <t xml:space="preserve">This sheet looks at income and affordability in Seattle. It includes data from the various cost models used by the Seattle City Council during their deliberations on raising the minimum wage. It also looks at the monetary value (in market terms) of various subsidy programs.  Finally, and most importantly, this shee looks at how much money is left over after taxes for different . Taxation and Tax credits data are drawn from the IRS,  Forbes.com, and the Tax Policy Center. </t>
  </si>
  <si>
    <t>http://dor.wa.gov/Docs/Reports/2006RatioReport.pdf</t>
  </si>
  <si>
    <t>cost per unit at 5.0 FAR</t>
  </si>
  <si>
    <t>suggested "living wage"</t>
  </si>
  <si>
    <t>http://dor.wa.gov/Docs/Reports/2005RatioReport.pdf</t>
  </si>
  <si>
    <t>cost per unit at 6.0 FAR</t>
  </si>
  <si>
    <t>http://dor.wa.gov/Docs/Reports/2004RatioReport.pdf</t>
  </si>
  <si>
    <t>Income Needed</t>
  </si>
  <si>
    <t>http://dor.wa.gov/Docs/Reports/2003RatioReport.pdf</t>
  </si>
  <si>
    <t>Optimistic</t>
  </si>
  <si>
    <t>cost per unit at 7.0 FAR</t>
  </si>
  <si>
    <t>2-bedroom</t>
  </si>
  <si>
    <t>source</t>
  </si>
  <si>
    <t>swiftestimator.com</t>
  </si>
  <si>
    <t>Living wage calculator</t>
  </si>
  <si>
    <t>Table</t>
  </si>
  <si>
    <t>Local Multiplier - Seattle, By Class</t>
  </si>
  <si>
    <t>Project Cost</t>
  </si>
  <si>
    <t>IV - Apartments and Dormitories</t>
  </si>
  <si>
    <t>A</t>
  </si>
  <si>
    <t>B</t>
  </si>
  <si>
    <t>C</t>
  </si>
  <si>
    <t>D</t>
  </si>
  <si>
    <t>S</t>
  </si>
  <si>
    <t>3-bedroom</t>
  </si>
  <si>
    <t>4-bedroom</t>
  </si>
  <si>
    <t>5 bed (calculated)</t>
  </si>
  <si>
    <t>This sheet looks at garbage and recycling costs for various family types.</t>
  </si>
  <si>
    <t>Garbage Costs Effective April 1, 2015</t>
  </si>
  <si>
    <t>Recycling is Free</t>
  </si>
  <si>
    <t>Useage</t>
  </si>
  <si>
    <t>lbs per household, per month, multifamily</t>
  </si>
  <si>
    <t>avg household size, 2010</t>
  </si>
  <si>
    <t>lbs per person</t>
  </si>
  <si>
    <t>Service Level (weekly)</t>
  </si>
  <si>
    <t>Curb or Alley (per month)</t>
  </si>
  <si>
    <t>LB limit</t>
  </si>
  <si>
    <t>Cost/lb</t>
  </si>
  <si>
    <t>Recycling service is provided at no cost to Seattle residents.</t>
  </si>
  <si>
    <t>micro-can (12 gallon)</t>
  </si>
  <si>
    <t>bedrooms</t>
  </si>
  <si>
    <t>electricity cost/month</t>
  </si>
  <si>
    <t>Notes/Comments</t>
  </si>
  <si>
    <t>This week</t>
  </si>
  <si>
    <t>Month ago</t>
  </si>
  <si>
    <t>Year ago</t>
  </si>
  <si>
    <t>Number of people</t>
  </si>
  <si>
    <t>Gross Income</t>
  </si>
  <si>
    <t>This sheet identifies anticipated water consumption for various family types and associated costs. Data from Seattle City Water and the  United States Geological Survey.</t>
  </si>
  <si>
    <t>http://www.seattle.gov/Util/MyServices/Rates/WaterRates/ResidentialRates/index.htm</t>
  </si>
  <si>
    <t>HUD</t>
  </si>
  <si>
    <t>"Unit Square Footage-PerPerson (USFPP) Square footage is a tangible measure of crowding and is important when considering air-borne disease. The reason being that, all else held constant, human proximity is the key to disease transmission. We defined an overcrowding standard of 165 square feet per person. This standard was chosen because it produced a level of overcrowding equal to the 2.4 percent of the households overcrowded for PPR when using the 2005 AHS National data."</t>
  </si>
  <si>
    <t>32-gallon can</t>
  </si>
  <si>
    <t>implied unit minimum at 165 sqft/person</t>
  </si>
  <si>
    <t>64-gallon cart</t>
  </si>
  <si>
    <t>96-gallon cart</t>
  </si>
  <si>
    <t>This sheet estimates the cost of preschool education and family food budgets for various household incomes,  family compositions. It looks at how costs may vary year by year depending on the number and relative ages of children.</t>
  </si>
  <si>
    <t>Implied lbs at 30.5lbs/person/month</t>
  </si>
  <si>
    <t>Most recent:</t>
  </si>
  <si>
    <t>Ten Year Average</t>
  </si>
  <si>
    <t>garbage cost at $.548… per lb</t>
  </si>
  <si>
    <t>Pessemistic</t>
  </si>
  <si>
    <t>Cost of preschool after tax credit</t>
  </si>
  <si>
    <t>and up</t>
  </si>
  <si>
    <t>California</t>
  </si>
  <si>
    <t>Section 503(b) of the Uniform Housing Code sets the minimum size for a dwelling. Each dwelling must have at least one room measuring at least 120 square feet; and all other habitable rooms (excluding kitchens) must be at least 70 square feet. The minimum dwelling size determines the maximum occupancy rate. Two people can occupy a minimum-sized dwelling. For each additional occupant, the minimum must increase by 50 square feet. The Code acknowledges that certain dwellings may be configured to allow a third person to comfortably sleep in non-bedroom space, and that infants and very young children can share their parents' room.</t>
  </si>
  <si>
    <t>This spreadsheet determined the cost of UW tuition from the University Website, and potential aid through the Washington GET savings program.</t>
  </si>
  <si>
    <t>http://homeguides.sfgate.com/many-people-can-legally-live-one-bedroom-apartment-83311.html</t>
  </si>
  <si>
    <t>110% of minimum</t>
  </si>
  <si>
    <t>University of Washington</t>
  </si>
  <si>
    <t xml:space="preserve"> Tuition &amp; Fees per year:</t>
  </si>
  <si>
    <t>https://www.washington.edu/uaa/advising/general-education-requirements/overview/</t>
  </si>
  <si>
    <t>Books and supplies:</t>
  </si>
  <si>
    <t>GET units are designed to pay college tuition. However, if you have eligible units after paying tuition, you can use them to pay for room and board, books and other qualified higher education expenses. Review IRS Publication 970 for details.</t>
  </si>
  <si>
    <t>use in gallons/person/month</t>
  </si>
  <si>
    <t>rate</t>
  </si>
  <si>
    <t>1 person</t>
  </si>
  <si>
    <t>2 person</t>
  </si>
  <si>
    <t>3 person</t>
  </si>
  <si>
    <t>4 person</t>
  </si>
  <si>
    <t>5 person</t>
  </si>
  <si>
    <t>use in ccf/month</t>
  </si>
  <si>
    <t>Chicago</t>
  </si>
  <si>
    <t>Family Budget Calculator</t>
  </si>
  <si>
    <t>Off-Peak Usage (Sept. 16 - May 15)</t>
  </si>
  <si>
    <t>In order to meet legal requirements,  a unit must have at a minimum, the following amount of square feet per person:</t>
  </si>
  <si>
    <t>http://www.tenants-rights.org/chicago-space-occupancy-requirements/</t>
  </si>
  <si>
    <t xml:space="preserve">150% of minimum </t>
  </si>
  <si>
    <t>This spreadsheet determined the cost of healthcare. Data was provided by the Henry J. Kaiser Family Foundation's Insurance Marketplace Caluclator. Data was also provided by  drawn from the Economic Policy Institute’s Family Budget Calculator, the Washington State Self Sufficiency Standard, and the M.I.T.’s Living Wage Calculator. This model includes estimates for 2015 tax credits and ACA penalties, from the Health Care Reform Calculator at Healthdeals.com. This model also includes data from the State CHildren's Health Insurance Program via Benefits.gov.</t>
  </si>
  <si>
    <t>source:</t>
  </si>
  <si>
    <t xml:space="preserve">This sheet shows the  cost of childcare. Data was provided by the BUILD Initaitive Cost Models, the Economic Policy Institute's Fmaily Budget Calculator, the Washington State Self Suffiency Standard, and the M.I.T.'s Living Wage Calculator. </t>
  </si>
  <si>
    <t>A silver plan has an actuarial value of 70%. This means that for all enrollees in a typical population, the plan will pay for 70% of expenses in total for covered benefits, with enrollees responsible for the rest. If you choose to enroll in a bronze plan, the actuarial value will be 60%, meaning your out-of-pocket costs when you use services will likely be higher. Regardless of which level of coverage you choose, deductibles and copayments will vary from plan to plan, and out-of-pocket costs will depend on your health care expenses. Preventive services will be covered with no cost sharing required.</t>
  </si>
  <si>
    <t>Silver</t>
  </si>
  <si>
    <t>http://kff.org/interactive/subsidy-calculator/</t>
  </si>
  <si>
    <t>Adjusted Total Cost</t>
  </si>
  <si>
    <t>Operations</t>
  </si>
  <si>
    <t>one person – 125 sq. feet</t>
  </si>
  <si>
    <t>200% of minimum</t>
  </si>
  <si>
    <t>Family Budget calculator</t>
  </si>
  <si>
    <t>Four years:</t>
  </si>
  <si>
    <t>2 people – 250 sq. feet</t>
  </si>
  <si>
    <t>Cost per month split over 18 years:</t>
  </si>
  <si>
    <t>3 people – 350 sq. feet</t>
  </si>
  <si>
    <t>4 people – 450 sq. feet</t>
  </si>
  <si>
    <t>5 people – 525 sq. feet</t>
  </si>
  <si>
    <t>6 people – 600 sq. ft</t>
  </si>
  <si>
    <t>Self Sufficiency Standard</t>
  </si>
  <si>
    <t>7 people – 675 sq. ft</t>
  </si>
  <si>
    <t>8 people – 750 sq. ft</t>
  </si>
  <si>
    <t>9 people – 825 sq. ft</t>
  </si>
  <si>
    <t>10 people – 900 sq. ft</t>
  </si>
  <si>
    <t>Averages of new home sizes in various countries</t>
  </si>
  <si>
    <t>Recomputed in quare feet below. See link and graphic to the right:</t>
  </si>
  <si>
    <t>You can use up to 125 eligible units per academic year and any unused units from a previous year. For example, if you have 250 units and use 100 units in the first year, you could use 150 units in the second year (25 leftover units + 125 units = 150 units).</t>
  </si>
  <si>
    <t>http://news.bbc.co.uk/2/hi/uk_news/magazine/8201900.stm</t>
  </si>
  <si>
    <t>UK</t>
  </si>
  <si>
    <t>Washington State GET program costs (Per program website, 2015)</t>
  </si>
  <si>
    <t xml:space="preserve">sources: </t>
  </si>
  <si>
    <t>http://www.get.wa.gov/pricepayoutfees</t>
  </si>
  <si>
    <t>Program unit cost: $172.00</t>
  </si>
  <si>
    <t>2014-2015 Custom Monthly Plan Units</t>
  </si>
  <si>
    <t>Projected Benefit Use Year</t>
  </si>
  <si>
    <t>Payment Term (in years)</t>
  </si>
  <si>
    <t>Ireland</t>
  </si>
  <si>
    <t>7.5 million project</t>
  </si>
  <si>
    <t>Spain</t>
  </si>
  <si>
    <t>Fall</t>
  </si>
  <si>
    <t>France</t>
  </si>
  <si>
    <t>Denmark</t>
  </si>
  <si>
    <t>Australia</t>
  </si>
  <si>
    <t>If you use your units for room and board, you can pay up to the total room and board allowance calculated by the college in its Cost of Attendance budget. Check with your child's college's financial aid office to determine its room and board allowance.</t>
  </si>
  <si>
    <t>USA</t>
  </si>
  <si>
    <t>Comparison of various regulations on microhousing</t>
  </si>
  <si>
    <t>http://www.seattle.gov/council/committees/landuse/attachments/CityComparison_Micro-Housing_June2014_v4.docx</t>
  </si>
  <si>
    <t>Total Food</t>
  </si>
  <si>
    <t>http://www.get.wa.gov/node/98</t>
  </si>
  <si>
    <t>One hundred units will cover resident, undergraduate tuition and state-mandated fees for a year at University of Washington or Washington State University. Fewer units may cover two years at a local community college. There are also other expenses to plan for, such as books, room and board, and supplies.</t>
  </si>
  <si>
    <t>Combined Food and Childcare (Yearly)</t>
  </si>
  <si>
    <t>Housing sizes</t>
  </si>
  <si>
    <t>Garbage cost with 30% reduction</t>
  </si>
  <si>
    <t>Rob Harrison</t>
  </si>
  <si>
    <t>Michael Eliason</t>
  </si>
  <si>
    <t>net</t>
  </si>
  <si>
    <t>Garbage cost with 80% reduction</t>
  </si>
  <si>
    <t>year</t>
  </si>
  <si>
    <t>gross</t>
  </si>
  <si>
    <t>2 bedroom</t>
  </si>
  <si>
    <t>child 1 age</t>
  </si>
  <si>
    <t>child 2 age</t>
  </si>
  <si>
    <t>child 1 food</t>
  </si>
  <si>
    <t>child 2 food</t>
  </si>
  <si>
    <t>1 Adult 2 kids Yearly</t>
  </si>
  <si>
    <t>adjusted to 2014</t>
  </si>
  <si>
    <t>implied subsidy</t>
  </si>
  <si>
    <t>Income:</t>
  </si>
  <si>
    <t>Money after taxes includes the "Earned Income Tax Credit" (EITC) and the Child Tax Credit.</t>
  </si>
  <si>
    <t>1 year spacing with free preschool</t>
  </si>
  <si>
    <t>Household Type</t>
  </si>
  <si>
    <t>http://water.usgs.gov/edu/qa-home-percapita.html</t>
  </si>
  <si>
    <t>Peak</t>
  </si>
  <si>
    <t>Up to 5 CCF per month</t>
  </si>
  <si>
    <t>Next 13 CCF per month</t>
  </si>
  <si>
    <t>`</t>
  </si>
  <si>
    <t>Over 18 CCF per month</t>
  </si>
  <si>
    <t>&lt;-hours available per year for self-provision</t>
  </si>
  <si>
    <t>In monthly terms…</t>
  </si>
  <si>
    <t>Follow us: @Bankrate on Twitter | Bankrate on Facebook</t>
  </si>
  <si>
    <t>30hr/week wage earner(s)</t>
  </si>
  <si>
    <t>sum</t>
  </si>
  <si>
    <t>1 Adult 2 kids Monthly</t>
  </si>
  <si>
    <t>2 adult 2 kids</t>
  </si>
  <si>
    <t>2 adult 2 kids monthly</t>
  </si>
  <si>
    <t>35hr/week wage earner(s)</t>
  </si>
  <si>
    <t>cost per month</t>
  </si>
  <si>
    <t>40hr/week wage earner(s)</t>
  </si>
  <si>
    <t>tax credit</t>
  </si>
  <si>
    <t>Cost of preschool after tax credit (monthly)</t>
  </si>
  <si>
    <t>Childcare expenses/year</t>
  </si>
  <si>
    <t>childcare expenses/month</t>
  </si>
  <si>
    <t>yearly cost state average</t>
  </si>
  <si>
    <t xml:space="preserve">Infant </t>
  </si>
  <si>
    <t xml:space="preserve">4-Year-Old </t>
  </si>
  <si>
    <t>School-Age</t>
  </si>
  <si>
    <t>Family Child Care Homes: Child care offered in a caregiver’s own home and, depending on the state’s licensing regulations, may be licensed or exempt from licensing.</t>
  </si>
  <si>
    <t>Non-Housing costs</t>
  </si>
  <si>
    <t>water cost/month</t>
  </si>
  <si>
    <t>3 bedroom</t>
  </si>
  <si>
    <t>4 bedroom</t>
  </si>
  <si>
    <t>notes</t>
  </si>
  <si>
    <t>400 SF for a two-bedroom, 550 SF for a 3-bedroom, and 750 SF net, figure 30% on top of that for gross</t>
  </si>
  <si>
    <t>Garbage</t>
  </si>
  <si>
    <t>http://www.del.wa.gov/publications/elac-qris/docs/Cost_of_Quality_Mitchell_2013.pdf</t>
  </si>
  <si>
    <t>1 year between 1st and 2nd child</t>
  </si>
  <si>
    <t>Max Amount of Credit max of 3000 per kid, up to two kids</t>
  </si>
  <si>
    <t>Two kids: 1 year spacing with free preschool</t>
  </si>
  <si>
    <t>Water</t>
  </si>
  <si>
    <t>&lt;-taxes withheld</t>
  </si>
  <si>
    <t>Childcare: Family Budget Calculator</t>
  </si>
  <si>
    <t>child 1  category</t>
  </si>
  <si>
    <t>child 1 cost</t>
  </si>
  <si>
    <t>child 2  category</t>
  </si>
  <si>
    <t>child 2 cost</t>
  </si>
  <si>
    <t>child 3 age</t>
  </si>
  <si>
    <t>child 3  category</t>
  </si>
  <si>
    <t>child 3 cost</t>
  </si>
  <si>
    <t>Yearly</t>
  </si>
  <si>
    <t>Max Amount of Credit</t>
  </si>
  <si>
    <t>income</t>
  </si>
  <si>
    <t>1 child</t>
  </si>
  <si>
    <t>2 children</t>
  </si>
  <si>
    <t>3 children</t>
  </si>
  <si>
    <t>Washington Center</t>
  </si>
  <si>
    <t>Yearly Base Cost</t>
  </si>
  <si>
    <t>Total Number of hours</t>
  </si>
  <si>
    <t>Childcare: FHCM Worst Case</t>
  </si>
  <si>
    <t>Self Provision Adjusted Cost</t>
  </si>
  <si>
    <t>implied subsidy hourly equivalent</t>
  </si>
  <si>
    <t>&lt;-percent of expenses elligable towards credit</t>
  </si>
  <si>
    <t>infant</t>
  </si>
  <si>
    <t>Living wage Calculator</t>
  </si>
  <si>
    <t>Childcare: FHCM 1 year savings scenario</t>
  </si>
  <si>
    <t>Healthcare</t>
  </si>
  <si>
    <t>Fifteen Minimum wage</t>
  </si>
  <si>
    <t>Preschool Subsidy</t>
  </si>
  <si>
    <t>Implied Subsidy/Adjustment of Bus pass</t>
  </si>
  <si>
    <t>Washington Home</t>
  </si>
  <si>
    <t>Transportation</t>
  </si>
  <si>
    <t>Housing Now Model</t>
  </si>
  <si>
    <t>http://www.benefits.gov/benefits/benefit-details/607</t>
  </si>
  <si>
    <t>Medicaid Elligibility</t>
  </si>
  <si>
    <t>Household Size*</t>
  </si>
  <si>
    <t>Food (Source: living wage calculator)</t>
  </si>
  <si>
    <t>Other (Source: living wage calculator)</t>
  </si>
  <si>
    <t>Money remaining after (above) costs</t>
  </si>
  <si>
    <t>Maximum Income Level (Per Year)</t>
  </si>
  <si>
    <t>Region 4 High Quality Centers</t>
  </si>
  <si>
    <t>Two kids: 2 year spacing</t>
  </si>
  <si>
    <t>http://healthedeals.com/health-care-reform-calculator?_ga=1.266536909.2105629308.1421091931</t>
  </si>
  <si>
    <t>….as a percent of gross income:</t>
  </si>
  <si>
    <t>Income Needed after Subsidies (Preschool+Transportation+Healthcare)</t>
  </si>
  <si>
    <t>operations/utilities*</t>
  </si>
  <si>
    <t>implied unit size at $1.33/sqft per month*</t>
  </si>
  <si>
    <t>*Electricity is included in per squarefoot cost, other operations/utilities do not vary signifigantly with the size of the unit</t>
  </si>
  <si>
    <t>&lt;- tax credit is minimum value of: either their elligible expenses by income category, the max amount of credit allowed , or their tax obligation.</t>
  </si>
  <si>
    <t># of people in household</t>
  </si>
  <si>
    <t>Implied sqft per person</t>
  </si>
  <si>
    <t>The red cells represent households that cannot afford 182 square feet per person, the amount of space required to avoid overcrowding. This 182 square feet was arrived at by taking 110% of the  165 square foot overcrowding standard found in this U.S. Department of Housing and Urban Development report, (http://www.huduser.org/publications/pdf/measuring_overcrowding_in_hsg.pdf) which is in turn based on a British study. (http://dera.ioe.ac.uk/5073/1/138631.pdf)</t>
  </si>
  <si>
    <t>Two kids: 3 year spacing</t>
  </si>
  <si>
    <t>SSS adjusted to 2014</t>
  </si>
  <si>
    <t>Self Sufficiency Standard (SSS)</t>
  </si>
  <si>
    <t>Implied Value of Seattle Universal Preschool</t>
  </si>
  <si>
    <t>transit pass total household cost</t>
  </si>
  <si>
    <t>Low</t>
  </si>
  <si>
    <t>How much different households "should" spend based on some notion of meeting other needs.</t>
  </si>
  <si>
    <t>High</t>
  </si>
  <si>
    <t>Region 4 High Quality Homes</t>
  </si>
  <si>
    <t>max</t>
  </si>
  <si>
    <t>6 year avg plus 1 year savings</t>
  </si>
  <si>
    <t>18 year average</t>
  </si>
  <si>
    <t>total</t>
  </si>
  <si>
    <t>3 to 4 year old</t>
  </si>
  <si>
    <t>Child:</t>
  </si>
  <si>
    <t>Liberal plan</t>
  </si>
  <si>
    <t>1 year</t>
  </si>
  <si>
    <t>2-3 years</t>
  </si>
  <si>
    <t>4-5 years</t>
  </si>
  <si>
    <t>6-8 years</t>
  </si>
  <si>
    <t>9-11 years</t>
  </si>
  <si>
    <t>Male:</t>
  </si>
  <si>
    <t>12-13 years</t>
  </si>
  <si>
    <t>14-18 years</t>
  </si>
  <si>
    <t>19-50 years</t>
  </si>
  <si>
    <t>51-70 years</t>
  </si>
  <si>
    <t>71+ years</t>
  </si>
  <si>
    <t>Female:</t>
  </si>
  <si>
    <t>Families</t>
  </si>
  <si>
    <t>Family (Male &amp; Female) of 2: 4</t>
  </si>
  <si>
    <t>Family of 4:</t>
  </si>
  <si>
    <t>Couple</t>
  </si>
  <si>
    <t>Childcare Aware America (CAA) Washington Average</t>
  </si>
  <si>
    <t>(Male &amp; Female ),</t>
  </si>
  <si>
    <t>19-50 years and children?</t>
  </si>
  <si>
    <t>2-3 and 4-5 years</t>
  </si>
  <si>
    <t>6-8 and 9-11 years</t>
  </si>
  <si>
    <t>Fifteen Min wage HUD 30% standard</t>
  </si>
  <si>
    <t>Minimum per person</t>
  </si>
  <si>
    <t>"Should spend" with Subsidies</t>
  </si>
  <si>
    <t>Defacto cost per square foot (utilities not included):</t>
  </si>
  <si>
    <t>Money left over for rent at 45%  H+T with Seattle Income Suppliment (low)</t>
  </si>
  <si>
    <t>FHCM worst case</t>
  </si>
  <si>
    <t>Monthly income by family type</t>
  </si>
  <si>
    <t>45% H+T with Seattle Income Suppliment (high)</t>
  </si>
  <si>
    <t>Housing Now Family Cost Model (Monthly Costs)</t>
  </si>
  <si>
    <t>Gross Income 15$/hr or equivalent (50 week working year)</t>
  </si>
  <si>
    <t>30hr/week wage earner</t>
  </si>
  <si>
    <t>35hr/week wage earner</t>
  </si>
  <si>
    <t>40hr/week wage earner</t>
  </si>
  <si>
    <t>Standard Deduction (2015)</t>
  </si>
  <si>
    <t>Taxable Income After Std Deduction</t>
  </si>
  <si>
    <t>Taxes Withheld</t>
  </si>
  <si>
    <t>Married Filing Joint Returns and Surviving Spouses</t>
  </si>
  <si>
    <t>http://www.forbes.com/sites/kellyphillipserb/2014/10/30/irs-announces-2015-tax-brackets-standard-deduction-amounts-and-more/</t>
  </si>
  <si>
    <t>4 year avg + 1 year savings</t>
  </si>
  <si>
    <t>EITC credits</t>
  </si>
  <si>
    <t>2 year spacing</t>
  </si>
  <si>
    <t>taxes/credits (credits are positive)</t>
  </si>
  <si>
    <t>money left over after taxes</t>
  </si>
  <si>
    <t>effective tax rate</t>
  </si>
  <si>
    <t>1 year spacing childcare cost</t>
  </si>
  <si>
    <t>http://www.taxpolicycenter.org/briefing-book/key-elements/family/eitc.cfm</t>
  </si>
  <si>
    <t>Child and Dependent Care Tax Credit</t>
  </si>
  <si>
    <t>Child Credit</t>
  </si>
  <si>
    <t>IF your adjusted gross income is:</t>
  </si>
  <si>
    <t>But not over:</t>
  </si>
  <si>
    <t xml:space="preserve"> THEN the percentage is:</t>
  </si>
  <si>
    <t>worst year</t>
  </si>
  <si>
    <t>children</t>
  </si>
  <si>
    <t>N/A</t>
  </si>
  <si>
    <t>line</t>
  </si>
  <si>
    <t>1 adult</t>
  </si>
  <si>
    <t>2 adults</t>
  </si>
  <si>
    <t>Married Jointly</t>
  </si>
  <si>
    <t>Single</t>
  </si>
  <si>
    <t>Married Seperately</t>
  </si>
  <si>
    <t>NO</t>
  </si>
  <si>
    <t>yes</t>
  </si>
  <si>
    <t>1040 Line 52:</t>
  </si>
  <si>
    <t>No limit</t>
  </si>
  <si>
    <t>http://www.irs.gov/pub/irs-pdf/f1040.pdf</t>
  </si>
  <si>
    <t>6d</t>
  </si>
  <si>
    <t>3950 x 6d</t>
  </si>
  <si>
    <t>FHCM best case (assuming child timing choice)</t>
  </si>
  <si>
    <t>10 year avg</t>
  </si>
  <si>
    <t>(Tax, Alternate Minimum Tax, Excess Advanced Premium Tax Credits) N/A</t>
  </si>
  <si>
    <t xml:space="preserve"> 8 calculations</t>
  </si>
  <si>
    <t xml:space="preserve">foreign tax credit </t>
  </si>
  <si>
    <t>(N/A)</t>
  </si>
  <si>
    <t>Credit for Child and Dependent Care Expenses</t>
  </si>
  <si>
    <t>Attach Form 2441</t>
  </si>
  <si>
    <t>Education Credits</t>
  </si>
  <si>
    <t>Retirement and Savings Credits</t>
  </si>
  <si>
    <t>5695 line 15</t>
  </si>
  <si>
    <t>Solar Electric Credits</t>
  </si>
  <si>
    <t>8910 line 23</t>
  </si>
  <si>
    <t>Alternate Motor Vehicle Credit</t>
  </si>
  <si>
    <t>Additional child tax credit</t>
  </si>
  <si>
    <t>8937 line 22</t>
  </si>
  <si>
    <t>Report of Organizational Actions Affecting Basis of Securities</t>
  </si>
  <si>
    <t>10 year avg plus 15%</t>
  </si>
  <si>
    <t>2 year spacing childcare cost</t>
  </si>
  <si>
    <t>5 year avg + 1 year savings</t>
  </si>
  <si>
    <t>3 year spacing childcare cost</t>
  </si>
  <si>
    <t>avg</t>
  </si>
  <si>
    <t>3 year spacing</t>
  </si>
  <si>
    <t>Childcare Center</t>
  </si>
  <si>
    <t>2 child combinations</t>
  </si>
  <si>
    <t>CAA infant</t>
  </si>
  <si>
    <t>CAA 4 year old</t>
  </si>
  <si>
    <t>CAA school aged</t>
  </si>
  <si>
    <t>Tax liability</t>
  </si>
  <si>
    <t>credits vs taxes by year</t>
  </si>
  <si>
    <t>2 kids</t>
  </si>
  <si>
    <t>3 kids</t>
  </si>
  <si>
    <t>1 year spacing</t>
  </si>
  <si>
    <t>FHCM 1 year between children max yearly</t>
  </si>
  <si>
    <t>This spreadsheet determined the cost of transporation with data provided by the Economic Policy Institute’s Family Budget Calculator, the Washington State Self Sufficiency Standard, and the M.I.T.’s Living Wage  Calculator. The spreadsheet factors in assistance prgorams from King County Metro.</t>
  </si>
  <si>
    <t>Cost of a Car</t>
  </si>
  <si>
    <t>Per Year</t>
  </si>
  <si>
    <t>Per month</t>
  </si>
  <si>
    <t>Low Income Fare Program</t>
  </si>
  <si>
    <t>AAA 2010</t>
  </si>
  <si>
    <t>This spreadsheet determined the cost of food for various family compositions. Data drawn from the Economic Policy
Institute’s Family Budget Calculator, the Washington State Self Sufficiency Standard, and the M.I.T.’s Living Wage Calculator. Data was also provided by USDA Food Plans, and the USDA Center for Nutrition Policy and Promotion.</t>
  </si>
  <si>
    <t>http://metro.kingcounty.gov/fares/fare-change-effective-03-01-15.html</t>
  </si>
  <si>
    <t>The reduced fare will be available to adult riders with incomes at or below 200 percent of the federal poverty level — about $23,000 in annual income for an individual. This is the income guideline most widely used by government agencies for determining eligibility for assistance and services. King County will work with local and state service providers to determine the most accessible and cost-effective way to verify program eligibility. Eligible individuals will have to requalify for this fare program every two years.</t>
  </si>
  <si>
    <t xml:space="preserve">This spreadhseet determined various apartment development costs based on data from the Minnesota Housign Finance Agency. </t>
  </si>
  <si>
    <t>Project location</t>
  </si>
  <si>
    <t xml:space="preserve"> Construction costs</t>
  </si>
  <si>
    <t xml:space="preserve"> Cost of land</t>
  </si>
  <si>
    <t xml:space="preserve"> Soft costs</t>
  </si>
  <si>
    <t xml:space="preserve"> Total development cost</t>
  </si>
  <si>
    <t xml:space="preserve"> Average total development cost per unit </t>
  </si>
  <si>
    <t>cost of construction as percent of total</t>
  </si>
  <si>
    <t>Minneapolis/Saint Paul metro area</t>
  </si>
  <si>
    <t>Greater Minnesota</t>
  </si>
  <si>
    <t>Construction type</t>
  </si>
  <si>
    <t>Number of units</t>
  </si>
  <si>
    <t>Average square feet per unit</t>
  </si>
  <si>
    <t>Household Size</t>
  </si>
  <si>
    <t>TDC per square foot</t>
  </si>
  <si>
    <t xml:space="preserve"> TDC per unit </t>
  </si>
  <si>
    <t>Elevator</t>
  </si>
  <si>
    <t>Walkup</t>
  </si>
  <si>
    <t>Townhome</t>
  </si>
  <si>
    <t>One Kid</t>
  </si>
  <si>
    <t>http://www.cnpp.usda.gov/sites/default/files/CostofFoodApr2015.pdf</t>
  </si>
  <si>
    <t>Official USDA Food Plans: Cost of Food at Home at Four Levels, U.S. Average, April 2015 1</t>
  </si>
  <si>
    <t>Individuals 3</t>
  </si>
  <si>
    <t>Weekly</t>
  </si>
  <si>
    <t xml:space="preserve">Worst of Avg + 1 </t>
  </si>
  <si>
    <t>Thrifty plan</t>
  </si>
  <si>
    <t>Low-cost plan</t>
  </si>
  <si>
    <t>Moderate-cost plan</t>
  </si>
  <si>
    <t>FHCM 2 year between children max yearly</t>
  </si>
  <si>
    <t>Family (Male &amp; Female) of 2:</t>
  </si>
  <si>
    <t>1 The Food Plans represent a nutritious diet at four different cost levels. The nutritional bases of the Food Plans are the 1997-2005 Dietary Reference Intakes, 2005 Dietary Guidelines for Americans, and 2005 MyPyramid food intake recommendations. In addition to cost, differences among plans are in specific foods and quantities of foods. Another basis of the Food Plans is that all meals and snacks are prepared at home. For specific foods and quantities of foods in the Food Plans, see Thrifty Food Plan, 2006 (2007) and The Low-Cost, Moderate-Cost, and Liberal Food Plans, 2007 (2007). All four Food Plans are based on 2001-02 data and updated to current dollars by using the Consumer Price Index for specific food items.</t>
  </si>
  <si>
    <t>2 All costs are rounded to nearest 10 cents.</t>
  </si>
  <si>
    <t>3 The costs given are for individuals in 4-person families. For individuals in other size families, the following adjustments are suggested:</t>
  </si>
  <si>
    <t>1-person—add 20 percent; 2-person—add 10 percent; 3-person—add 5 percent; 4-person—no adjustment; 5- or 6-person—subtract</t>
  </si>
  <si>
    <t>5 percent; 7- (or more) person—subtract 10 percent. To calculate overall household food costs, (1) adjust food costs for each person in household and then (2) sum these adjusted food costs.</t>
  </si>
  <si>
    <t>4 Ten percent added for family size adjustment.</t>
  </si>
  <si>
    <t>Expected fair costs spring of 2015</t>
  </si>
  <si>
    <t>Orca 1 zone monthly pass</t>
  </si>
  <si>
    <t>Low Income 1 zone monthly pass</t>
  </si>
  <si>
    <t>Youth (6-18) (avg cost over 12 years)</t>
  </si>
  <si>
    <t>Effective 18 year cost</t>
  </si>
  <si>
    <t>adjusted income based on transit cost</t>
  </si>
  <si>
    <t>This spreadsheet determined the linkage fee for various Floor-To-Area-Ratios</t>
  </si>
  <si>
    <t>FAR</t>
  </si>
  <si>
    <t>linkage fee</t>
  </si>
  <si>
    <t>This spreadsheet presents the data found from the MIT Living Wage Calculator for the Seattle Area.</t>
  </si>
  <si>
    <t>MIT</t>
  </si>
  <si>
    <t>Monthly Expenses</t>
  </si>
  <si>
    <t>FHCM 3 year between children max yearly</t>
  </si>
  <si>
    <t>3 years avg + 1 year savings</t>
  </si>
  <si>
    <t>3 years +1 year savings</t>
  </si>
  <si>
    <t>Food</t>
  </si>
  <si>
    <t>This spreadsheet determined returns for Investing $1 in year 0, and at the end of each 2 year cycle $1 is returned via refinancing.</t>
  </si>
  <si>
    <t>Returns for Investing $1 in year zero and at the end of each 2 year cycle 1 is returned via refinancing</t>
  </si>
  <si>
    <t>Dollar value of housing produced</t>
  </si>
  <si>
    <t>cycle</t>
  </si>
  <si>
    <t>Size of fund</t>
  </si>
  <si>
    <t>Total Housing constructed</t>
  </si>
  <si>
    <t>Child Care</t>
  </si>
  <si>
    <t>Medical</t>
  </si>
  <si>
    <t>Housing</t>
  </si>
  <si>
    <t>Other</t>
  </si>
  <si>
    <t>Required monthly income after taxes</t>
  </si>
  <si>
    <t>Required annual income after taxes</t>
  </si>
  <si>
    <t>Annual taxes</t>
  </si>
  <si>
    <t>Required annual income before taxes</t>
  </si>
  <si>
    <t xml:space="preserve">Total invested: </t>
  </si>
  <si>
    <t>Monthly  Income</t>
  </si>
  <si>
    <t>Monthly Copay</t>
  </si>
  <si>
    <t>Yearly Copay</t>
  </si>
  <si>
    <t>Family Childcare</t>
  </si>
  <si>
    <t>seattle preschool action plan</t>
  </si>
  <si>
    <t>http://familiesusa.org/product/federal-poverty-guidelines</t>
  </si>
  <si>
    <t>Seattle universal preschool</t>
  </si>
  <si>
    <t>This spreadsheet provides an interactable Loan Calculator which will determine the payments required for different loans. The red and salmon cells are the inputs, and the outputs will be displayed below.</t>
  </si>
  <si>
    <t>Loan Calculator:</t>
  </si>
  <si>
    <t>per month</t>
  </si>
  <si>
    <t>2018/2010 Students served</t>
  </si>
  <si>
    <t>2018/2010 Cost</t>
  </si>
  <si>
    <t>Implied cost/child</t>
  </si>
  <si>
    <t>Inputs</t>
  </si>
  <si>
    <t>Loan Amount Principal:</t>
  </si>
  <si>
    <t>Cost per Child Cap</t>
  </si>
  <si>
    <t>&lt;- Enter Total Initial Loan</t>
  </si>
  <si>
    <t>Interest Rate:</t>
  </si>
  <si>
    <t>&lt;- Enter Loan Interest Rate</t>
  </si>
  <si>
    <t>Period Interest Rate</t>
  </si>
  <si>
    <t>Preschool cost/month</t>
  </si>
  <si>
    <t>Lifecycle costs by year for close, medium, and loosely spaced child scenarios</t>
  </si>
  <si>
    <t>Amortization (Loan Period in Years):</t>
  </si>
  <si>
    <t>Child Support</t>
  </si>
  <si>
    <t>http://thinkprogress.org/economy/2015/04/16/3647872/walter-scott-child-support/</t>
  </si>
  <si>
    <t>cost/month ages 3-4 over 18 years</t>
  </si>
  <si>
    <t xml:space="preserve">&lt;- Enter # of Years </t>
  </si>
  <si>
    <t>Number of Payments Per Year:</t>
  </si>
  <si>
    <t>&lt;- If Monthly, Enter 12. If Yearly, Enter 1</t>
  </si>
  <si>
    <t>Total Number of Payments:</t>
  </si>
  <si>
    <t>Payment (Debt Service)</t>
  </si>
  <si>
    <t>Child and Dependen Care Tax Credit</t>
  </si>
  <si>
    <t>http://www.irs.gov/uac/Ten-Things-to-Know-About-the-Child-and-Dependent-Care-Credit</t>
  </si>
  <si>
    <t>Payment Per Period</t>
  </si>
  <si>
    <t>Payment Per Year</t>
  </si>
  <si>
    <t>Adapted from: http://www.del.wa.gov/publications/subsidy/docs/WCCC_copays.pdf accessed 5/28/2015</t>
  </si>
  <si>
    <t>If Annual Compound:</t>
  </si>
  <si>
    <t>COPAY CALCULATION TABLE  for 200% FPL – EFFECTIVE April 1, 2015</t>
  </si>
  <si>
    <t>COLUMN 1</t>
  </si>
  <si>
    <t>COLUMN 2</t>
  </si>
  <si>
    <t>COLUMN 3</t>
  </si>
  <si>
    <t>COLUMN 4</t>
  </si>
  <si>
    <t>COLUMN 5</t>
  </si>
  <si>
    <t>COLUMN 6</t>
  </si>
  <si>
    <t>If Countable Income is:</t>
  </si>
  <si>
    <t>If Monthly Compound:</t>
  </si>
  <si>
    <t>Outputs</t>
  </si>
  <si>
    <t>If Family Size Is</t>
  </si>
  <si>
    <t>100% FPL</t>
  </si>
  <si>
    <t xml:space="preserve">Above 200% FPL </t>
  </si>
  <si>
    <t>If Family size is 0 to 82% FPL</t>
  </si>
  <si>
    <t xml:space="preserve">More than 82 to 137.5% </t>
  </si>
  <si>
    <t>More than 137.5 to 200%</t>
  </si>
  <si>
    <t>137.5% FPL</t>
  </si>
  <si>
    <t>Debt Service (Payment Per Period)</t>
  </si>
  <si>
    <t>Total Principal Paid</t>
  </si>
  <si>
    <t>Principal % of Total Repayment</t>
  </si>
  <si>
    <t>Total Interest Paid</t>
  </si>
  <si>
    <t>Returns for Investing $1 in year zero and at the end of each 2 year cycle, $1 is returned via refinancing</t>
  </si>
  <si>
    <t>A cycle will produce $1, at the end of every 2 Years, after initial investment</t>
  </si>
  <si>
    <t>x</t>
  </si>
  <si>
    <t>Interest % of Total Repayment</t>
  </si>
  <si>
    <t>yellow x = the year at which funds are invested into a new cycle</t>
  </si>
  <si>
    <t>The existing cycles will continue to return $1 every 2 years</t>
  </si>
  <si>
    <t>Sum Repayment</t>
  </si>
  <si>
    <t>Rotating Fund Schedule ($1 initial investment in year 0)</t>
  </si>
  <si>
    <t>Not Eligible</t>
  </si>
  <si>
    <t>Payment Period</t>
  </si>
  <si>
    <t>$15 COPAY</t>
  </si>
  <si>
    <t>$65 COPAY</t>
  </si>
  <si>
    <t>Subtract 137.5% FPL From Countable Income, then Multiply by .50 and Add $65</t>
  </si>
  <si>
    <t xml:space="preserve"> </t>
  </si>
  <si>
    <t>Reinvestment Cycle</t>
  </si>
  <si>
    <t>To Interest</t>
  </si>
  <si>
    <t>To Principal</t>
  </si>
  <si>
    <t>Total Payment</t>
  </si>
  <si>
    <t>% To Interest</t>
  </si>
  <si>
    <t>% To Principal</t>
  </si>
  <si>
    <t>STEPS TO CALCULATE WCCC ELIGIBILITY AND COPAYMENT:</t>
  </si>
  <si>
    <t>1. Determine TOTAL income. This is the sum of all gross earned and unearned income.</t>
  </si>
  <si>
    <t>2. Determine COUNTABLE income. This is TOTAL income minus any child support PAID OUT.</t>
  </si>
  <si>
    <t>3. Compare COUNTABLE income to Column 2. If amount is greater, client is not eligible. If COUNTABLE income is below column 2 then check column 3, 4 or 5 for correct income range and copayment.</t>
  </si>
  <si>
    <t>Total Housing Constructed</t>
  </si>
  <si>
    <t xml:space="preserve">Sum </t>
  </si>
  <si>
    <t>FV Func</t>
  </si>
  <si>
    <t>$1 invested at 100% return every 2 years over 10 years</t>
  </si>
  <si>
    <t>Total Housing Counstructed ($)</t>
  </si>
  <si>
    <t>Rotating Fund Schedule</t>
  </si>
  <si>
    <t>&lt;-small example model we can use to demonstrate the way our future value grows</t>
  </si>
  <si>
    <t>Total House</t>
  </si>
  <si>
    <t>Cycle</t>
  </si>
  <si>
    <t>Total Housing Counstructed $)</t>
  </si>
  <si>
    <t>Sum</t>
  </si>
  <si>
    <t>Assumptions</t>
  </si>
  <si>
    <t>This tab explains the major assumptions going into the current version of the FHCM. Individual tabs will explain more detailed assumptions for the relevant subject area.</t>
  </si>
  <si>
    <t>Assumption 3: In the case of construction costs, we attempt to find a middle ground between "average" and overly optimistic cost assumptions. As such, we look at recent projects in the Seattle Area and use the "25th percentile" of construction costs as our default assumption. Whether these cost savings (relative to average) can be achieved in real life will require additional research. We are working seperately on getting a study funded that will look at under what circumstances we can achieve these savings.</t>
  </si>
  <si>
    <t>Assumption 2: The model represents a cost environment that we can plausibly expect in the 2015-2021 period. This period corresponds to the phase in period of the Seattle minimum wage increase.</t>
  </si>
  <si>
    <t>Assumption 1: The model in its current form is focused on a publicly financed housing program in Seattle. The assumptions are particular to City of Seattle proper. In future versions we'll look at expanding to other cities including those near Seattle and beyond.</t>
  </si>
  <si>
    <t>Assumption 4: The model assumes a minimum of square feet per person requirement. The model uses 110% of the square feet per person requirement of U.S. HUD recommendations, which is in turn based on a british study.</t>
  </si>
  <si>
    <t>land cost per square foot low</t>
  </si>
  <si>
    <t>Assumption 5: The model assumes the construction of housing projects which are ~4-8 stories.</t>
  </si>
  <si>
    <t>Alex Broner</t>
  </si>
  <si>
    <t>Ian Leftcourt</t>
  </si>
  <si>
    <t>Michael Goldman</t>
  </si>
  <si>
    <t>Craig Ratchford</t>
  </si>
  <si>
    <t>Roger Valdez</t>
  </si>
  <si>
    <t>Bill Bradburd</t>
  </si>
  <si>
    <t>Owen Pickford</t>
  </si>
  <si>
    <t>Scott Shapiro</t>
  </si>
  <si>
    <t>contributors:</t>
  </si>
  <si>
    <t>Lead author/modeler:</t>
  </si>
  <si>
    <t>Family Profile</t>
  </si>
  <si>
    <t>Debt Sizing</t>
  </si>
  <si>
    <t>Dropdown</t>
  </si>
  <si>
    <t>Interest Rate</t>
  </si>
  <si>
    <t>Operating Expense (low, medium, high)</t>
  </si>
  <si>
    <t>Term</t>
  </si>
  <si>
    <t>hours worked per week</t>
  </si>
  <si>
    <t>Amortization</t>
  </si>
  <si>
    <t>what else</t>
  </si>
  <si>
    <t>Minimum DCR</t>
  </si>
  <si>
    <t>Max LTV</t>
  </si>
  <si>
    <t>Loan Size</t>
  </si>
  <si>
    <t>??????</t>
  </si>
  <si>
    <t>"UPSIDE DOWN PROFORMA"</t>
  </si>
  <si>
    <t>SOURCES &amp; USES</t>
  </si>
  <si>
    <t>SITE CHARACTERISTICS</t>
  </si>
  <si>
    <t>Project</t>
  </si>
  <si>
    <t>per Unit</t>
  </si>
  <si>
    <t>Lot Size</t>
  </si>
  <si>
    <t>convert to index match function on family size/unit matrix assumptions</t>
  </si>
  <si>
    <t>Debt Sizing, based on Project Costs</t>
  </si>
  <si>
    <t>SOURCES</t>
  </si>
  <si>
    <t>Annual Debt Payment</t>
  </si>
  <si>
    <t>unit cost</t>
  </si>
  <si>
    <t>BUILDING CHARACTERISTICS</t>
  </si>
  <si>
    <t>Annual Operating Expenses</t>
  </si>
  <si>
    <t>Land Cost (sf)</t>
  </si>
  <si>
    <t>Gross Floor Area</t>
  </si>
  <si>
    <t>Construction Contract (sf)</t>
  </si>
  <si>
    <t>Laod Factor</t>
  </si>
  <si>
    <t>Utilities</t>
  </si>
  <si>
    <t>Demolition Costs (??)</t>
  </si>
  <si>
    <t>Rentable Floor Area</t>
  </si>
  <si>
    <t>Electricity</t>
  </si>
  <si>
    <t>Unit Count</t>
  </si>
  <si>
    <t>if you make a more robust calculation, we can link here</t>
  </si>
  <si>
    <t>Soft Costs</t>
  </si>
  <si>
    <t>Vacancy</t>
  </si>
  <si>
    <t>Real Estate Taxes</t>
  </si>
  <si>
    <t>Architecture Fees</t>
  </si>
  <si>
    <t>Replacement Reserves</t>
  </si>
  <si>
    <t>Total Uses</t>
  </si>
  <si>
    <t>Total Operating Expenses</t>
  </si>
  <si>
    <t>USES</t>
  </si>
  <si>
    <t>Total Expenses + Debt</t>
  </si>
  <si>
    <t>Bond Proceeds</t>
  </si>
  <si>
    <t>Gross Annual Revenue REQUIRED</t>
  </si>
  <si>
    <t>Monthly Revenue REQUIRED</t>
  </si>
  <si>
    <t>OPERATING PROFORMA</t>
  </si>
  <si>
    <t>Gross Annual Revenue</t>
  </si>
  <si>
    <t>Less Annual Vacancy</t>
  </si>
  <si>
    <t>Effective Gross Income</t>
  </si>
  <si>
    <t>Net Operating Income</t>
  </si>
  <si>
    <t>Before Tax Cash Flow</t>
  </si>
  <si>
    <t xml:space="preserve">Seattle is booming! A combination of factors has led to this growth. These include economic changes such as the addition of thousands of jobs to the city, demographic changes such as the coming of age of the "Millenial" generation, and cultural shifts away from living in farflung exurbs. Unfortunately, not everyone has benefited equally from the boom, with many low income workers finding that  they have trouble making ends meet as housing costs have risen. </t>
  </si>
  <si>
    <t>A comprehensive cost model for defining, measuring, and improving affordability.  This is a project of Welcoming Communities Washington.</t>
  </si>
  <si>
    <t>Purpose and Need:</t>
  </si>
  <si>
    <t>Even though the need for more affordable housing is clear, the means to achieving this are less clear. The goal of this model is to provide policy makers with a compehensive cost model for making informed affordable housing decisions.</t>
  </si>
  <si>
    <t>In its present form, the model is focused on modeling a hypothetical program to expand publicly financed affordable housing construction. This program is the central focus of Welcoming Communities Washington's "Housing Now - Seattle" campaign. The model itself can (and will) be adapted for modeling other affordability programs. We also look forward to expanding the model to model affordability in other cities.</t>
  </si>
  <si>
    <t>In its present form, the model utilizes the following assumptions:</t>
  </si>
  <si>
    <t>A third assumption is that setting the right price for housing is critical for providing afforable housing to as many people as possible. This is as much about charging to much as it is about charging too litle. In the abstract, we'd all like to pay less for housing, but in the real world we all balance that desire against the need to have adequate housing. Similarly, publicly financed housing programs need to acknowledge tradeoffs imposed by costs and limited public subsidies. These tradeoffs force us to choose options along a spectrum ranging from making housing much more affordable to some to making it moderately more affordable to many. There are many different options along this spectrum, but no matter which one we choose, we're making tradeoffs.</t>
  </si>
  <si>
    <t xml:space="preserve">A fourth assumption is that housing affordability exists within the context of "household affordability" or "holistic" affordability. This means we need to look at the total income and costs that households face in order to make informed decisions about what does or does not constitute affordable housing.  This is in contrast to the longstanding HUD "30% of income standard. </t>
  </si>
  <si>
    <t>This "Family Cost Model" build upon the work of the City Council Minimum Wage committee, which based its deliberations on several cost models developed by different groups. These models, while useful, are begining to show their age due to a shifting cost environment. In particular, government programs such as the Affordable Care Act and Seattle's Preschool Action Plan have provisions for major subsidies for low income people that are defacto income suppliments. King County Metro's low income fare program plays a similar, if less dramatic role.</t>
  </si>
  <si>
    <t>The first such assumption is that below a certain income threshold, it is impossible to provide newely constructed housing affordably without subsidies. Even with subsidies, those subsidies are  limited and therefor it is neccesary to try to reduce costs as much as possible.</t>
  </si>
  <si>
    <t>Old data</t>
  </si>
  <si>
    <t>http://www.seattle.gov/light/rates/docs/2016/Schedule%20RSC%20Jan1%202016.pdf</t>
  </si>
  <si>
    <t>Summer Billing Cycles (April - September)</t>
  </si>
  <si>
    <t>Winter Billing Cycles (October - March)</t>
  </si>
  <si>
    <t>ENERGY CHARGES:</t>
  </si>
  <si>
    <t>First 10 kWh per day at 5.96¢ per kWh</t>
  </si>
  <si>
    <t xml:space="preserve"> First 16 kWh per day at 5.96¢ per kWh</t>
  </si>
  <si>
    <t xml:space="preserve">All additional kWh per day at 12.57¢ per kWh </t>
  </si>
  <si>
    <t>All additional kWh per day at 12.57¢ per kWh</t>
  </si>
  <si>
    <t>Base Service Charge: 14.83¢ per meter per day</t>
  </si>
  <si>
    <t>Build Smart: City Light energy efficiency program for multi-family developers</t>
  </si>
  <si>
    <t>http://www.seattle.gov/light/conserve/multifamily/built_smart.htm</t>
  </si>
  <si>
    <t>2012 info packet</t>
  </si>
  <si>
    <t>http://www.seattle.gov/light/Conserve/multifamily/docs/Built_Smart_Info_Packet_2012_SEC.pdf</t>
  </si>
  <si>
    <t>Max LTC</t>
  </si>
  <si>
    <t>DSCR Test</t>
  </si>
  <si>
    <t>LTC Test</t>
  </si>
  <si>
    <t>Public Equity Investment</t>
  </si>
  <si>
    <t>Bond Proceeds - Permanent</t>
  </si>
  <si>
    <t>Total Sources</t>
  </si>
  <si>
    <t>per unit per month</t>
  </si>
  <si>
    <t>Gross Public Equity Payback Period</t>
  </si>
  <si>
    <t>Years</t>
  </si>
  <si>
    <t>Actual Public Equity Investment Return: 1%, 50 Yr. Am.</t>
  </si>
  <si>
    <t>Ten Year Principal Pay-Down Savings</t>
  </si>
  <si>
    <t>Loan Balance @ Year 10 Refi</t>
  </si>
  <si>
    <t>Less Pay Down</t>
  </si>
  <si>
    <t>Beginning Loan Balance Year 10 Refi</t>
  </si>
  <si>
    <t>Debt Sizing - YEAR 10 REFI</t>
  </si>
  <si>
    <t>LOAN PAYMENT</t>
  </si>
  <si>
    <t>"UPSIDE DOWN PROFORMA" (YEAR 10)</t>
  </si>
  <si>
    <t>Expense Escalation Per Year for 10 yrs</t>
  </si>
  <si>
    <t>Potential Monthly Rent Refund Per Unit:</t>
  </si>
  <si>
    <t>Rent After Refund Per Month Per Unit:</t>
  </si>
</sst>
</file>

<file path=xl/styles.xml><?xml version="1.0" encoding="utf-8"?>
<styleSheet xmlns="http://schemas.openxmlformats.org/spreadsheetml/2006/main">
  <numFmts count="12">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_(* #,##0_);_(* \(#,##0\);_(* &quot;-&quot;??_);_(@_)"/>
    <numFmt numFmtId="169" formatCode="0.000"/>
    <numFmt numFmtId="170" formatCode="0.0"/>
    <numFmt numFmtId="171" formatCode="0_);\(0\)"/>
    <numFmt numFmtId="172" formatCode="_(&quot;$&quot;* #,##0_);_(&quot;$&quot;* \(#,##0\);_(&quot;$&quot;* &quot;-&quot;??_);_(@_)"/>
    <numFmt numFmtId="173" formatCode="0.0%"/>
  </numFmts>
  <fonts count="83">
    <font>
      <sz val="11"/>
      <color rgb="FF000000"/>
      <name val="Calibri"/>
    </font>
    <font>
      <sz val="11"/>
      <name val="Calibri"/>
      <family val="2"/>
    </font>
    <font>
      <b/>
      <sz val="11"/>
      <color rgb="FF000000"/>
      <name val="Calibri"/>
      <family val="2"/>
    </font>
    <font>
      <sz val="11"/>
      <color rgb="FF444444"/>
      <name val="Arial"/>
      <family val="2"/>
    </font>
    <font>
      <sz val="11"/>
      <color rgb="FF202020"/>
      <name val="Arial"/>
      <family val="2"/>
    </font>
    <font>
      <b/>
      <sz val="11"/>
      <name val="Calibri"/>
      <family val="2"/>
    </font>
    <font>
      <sz val="11"/>
      <name val="Calibri"/>
      <family val="2"/>
    </font>
    <font>
      <b/>
      <sz val="16"/>
      <color rgb="FF000000"/>
      <name val="Calibri"/>
      <family val="2"/>
    </font>
    <font>
      <b/>
      <sz val="14"/>
      <color rgb="FF000000"/>
      <name val="Calibri"/>
      <family val="2"/>
    </font>
    <font>
      <b/>
      <sz val="18"/>
      <color rgb="FF000000"/>
      <name val="Calibri"/>
      <family val="2"/>
    </font>
    <font>
      <b/>
      <sz val="9"/>
      <color rgb="FF555555"/>
      <name val="Arial"/>
      <family val="2"/>
    </font>
    <font>
      <b/>
      <sz val="20"/>
      <color rgb="FF000000"/>
      <name val="Calibri"/>
      <family val="2"/>
    </font>
    <font>
      <sz val="9"/>
      <color rgb="FF555555"/>
      <name val="Arial"/>
      <family val="2"/>
    </font>
    <font>
      <sz val="11"/>
      <name val="Calibri"/>
      <family val="2"/>
    </font>
    <font>
      <sz val="9"/>
      <color rgb="FF303030"/>
      <name val="Verdana"/>
      <family val="2"/>
    </font>
    <font>
      <u/>
      <sz val="11"/>
      <color rgb="FF0000FF"/>
      <name val="Calibri"/>
      <family val="2"/>
    </font>
    <font>
      <b/>
      <sz val="11"/>
      <color rgb="FF444444"/>
      <name val="Calibri"/>
      <family val="2"/>
    </font>
    <font>
      <sz val="11"/>
      <color rgb="FF92D050"/>
      <name val="Calibri"/>
      <family val="2"/>
    </font>
    <font>
      <sz val="11"/>
      <color rgb="FFFF0000"/>
      <name val="Calibri"/>
      <family val="2"/>
    </font>
    <font>
      <b/>
      <sz val="14"/>
      <color rgb="FFFFFFFF"/>
      <name val="Arial"/>
      <family val="2"/>
    </font>
    <font>
      <b/>
      <sz val="8"/>
      <color rgb="FF284D72"/>
      <name val="Arial"/>
      <family val="2"/>
    </font>
    <font>
      <b/>
      <sz val="14"/>
      <name val="Calibri"/>
      <family val="2"/>
    </font>
    <font>
      <u/>
      <sz val="11"/>
      <color rgb="FF0000FF"/>
      <name val="Calibri"/>
      <family val="2"/>
    </font>
    <font>
      <b/>
      <sz val="14"/>
      <color rgb="FF1F497D"/>
      <name val="Calibri"/>
      <family val="2"/>
    </font>
    <font>
      <sz val="9"/>
      <color rgb="FF000000"/>
      <name val="Arial"/>
      <family val="2"/>
    </font>
    <font>
      <u/>
      <sz val="11"/>
      <color rgb="FF0000FF"/>
      <name val="Calibri"/>
      <family val="2"/>
    </font>
    <font>
      <sz val="11"/>
      <color rgb="FFFFC000"/>
      <name val="Calibri"/>
      <family val="2"/>
    </font>
    <font>
      <u/>
      <sz val="11"/>
      <color rgb="FF0000FF"/>
      <name val="Calibri"/>
      <family val="2"/>
    </font>
    <font>
      <u/>
      <sz val="11"/>
      <color rgb="FF0000FF"/>
      <name val="Calibri"/>
      <family val="2"/>
    </font>
    <font>
      <sz val="11"/>
      <color rgb="FF000000"/>
      <name val="Georgia"/>
      <family val="1"/>
    </font>
    <font>
      <sz val="11"/>
      <name val="Times New Roman"/>
      <family val="1"/>
    </font>
    <font>
      <sz val="10"/>
      <color rgb="FF444444"/>
      <name val="Inherit"/>
    </font>
    <font>
      <sz val="10"/>
      <color rgb="FF333333"/>
      <name val="Quattrocento Sans"/>
    </font>
    <font>
      <u/>
      <sz val="11"/>
      <color rgb="FF000000"/>
      <name val="Calibri"/>
      <family val="2"/>
    </font>
    <font>
      <sz val="9"/>
      <color rgb="FF505050"/>
      <name val="Arial"/>
      <family val="2"/>
    </font>
    <font>
      <b/>
      <sz val="9"/>
      <name val="Arial"/>
      <family val="2"/>
    </font>
    <font>
      <b/>
      <sz val="9"/>
      <color rgb="FFFFFFFF"/>
      <name val="Arial"/>
      <family val="2"/>
    </font>
    <font>
      <sz val="9"/>
      <color rgb="FF6D6D6D"/>
      <name val="Arial"/>
      <family val="2"/>
    </font>
    <font>
      <sz val="9"/>
      <color rgb="FF141823"/>
      <name val="Arial"/>
      <family val="2"/>
    </font>
    <font>
      <b/>
      <sz val="16"/>
      <color rgb="FF1F497D"/>
      <name val="Calibri"/>
      <family val="2"/>
    </font>
    <font>
      <sz val="14"/>
      <color rgb="FF000000"/>
      <name val="Arial"/>
      <family val="2"/>
    </font>
    <font>
      <sz val="10"/>
      <color rgb="FF000000"/>
      <name val="Calibri"/>
      <family val="2"/>
    </font>
    <font>
      <sz val="11"/>
      <color rgb="FFDDD9C3"/>
      <name val="Calibri"/>
      <family val="2"/>
    </font>
    <font>
      <sz val="10"/>
      <color rgb="FF000000"/>
      <name val="Arial"/>
      <family val="2"/>
    </font>
    <font>
      <b/>
      <sz val="11"/>
      <color rgb="FF333333"/>
      <name val="Arial"/>
      <family val="2"/>
    </font>
    <font>
      <sz val="11"/>
      <color rgb="FF333333"/>
      <name val="Arial"/>
      <family val="2"/>
    </font>
    <font>
      <sz val="11"/>
      <color rgb="FFEEECE1"/>
      <name val="Calibri"/>
      <family val="2"/>
    </font>
    <font>
      <b/>
      <sz val="11"/>
      <color rgb="FF92D050"/>
      <name val="Calibri"/>
      <family val="2"/>
    </font>
    <font>
      <b/>
      <sz val="11"/>
      <color rgb="FFFFC000"/>
      <name val="Calibri"/>
      <family val="2"/>
    </font>
    <font>
      <sz val="11"/>
      <color rgb="FFD8D8D8"/>
      <name val="Calibri"/>
      <family val="2"/>
    </font>
    <font>
      <sz val="11"/>
      <color rgb="FFBFBFBF"/>
      <name val="Calibri"/>
      <family val="2"/>
    </font>
    <font>
      <sz val="10"/>
      <color rgb="FF333333"/>
      <name val="Arial"/>
      <family val="2"/>
    </font>
    <font>
      <sz val="13"/>
      <color rgb="FF888888"/>
      <name val="Arial"/>
      <family val="2"/>
    </font>
    <font>
      <b/>
      <sz val="10"/>
      <color rgb="FF333333"/>
      <name val="Inherit"/>
    </font>
    <font>
      <sz val="10"/>
      <color rgb="FF333333"/>
      <name val="Inherit"/>
    </font>
    <font>
      <sz val="6"/>
      <color rgb="FF000000"/>
      <name val="Times New Roman"/>
      <family val="1"/>
    </font>
    <font>
      <sz val="9"/>
      <color rgb="FF000000"/>
      <name val="Times New Roman"/>
      <family val="1"/>
    </font>
    <font>
      <sz val="10"/>
      <color rgb="FF000000"/>
      <name val="Times New Roman"/>
      <family val="1"/>
    </font>
    <font>
      <u/>
      <sz val="11"/>
      <color rgb="FF0000FF"/>
      <name val="Calibri"/>
      <family val="2"/>
    </font>
    <font>
      <b/>
      <sz val="10"/>
      <color rgb="FF444444"/>
      <name val="Inherit"/>
    </font>
    <font>
      <b/>
      <sz val="9"/>
      <color rgb="FF444444"/>
      <name val="Inherit"/>
    </font>
    <font>
      <sz val="9"/>
      <color rgb="FF444444"/>
      <name val="Inherit"/>
    </font>
    <font>
      <b/>
      <sz val="11"/>
      <color rgb="FFFF0000"/>
      <name val="Calibri"/>
      <family val="2"/>
    </font>
    <font>
      <sz val="12"/>
      <color rgb="FF000000"/>
      <name val="Calibri"/>
      <family val="2"/>
    </font>
    <font>
      <u/>
      <sz val="11"/>
      <color rgb="FF0000FF"/>
      <name val="Calibri"/>
      <family val="2"/>
    </font>
    <font>
      <b/>
      <sz val="12"/>
      <name val="Calibri"/>
      <family val="2"/>
    </font>
    <font>
      <sz val="12"/>
      <name val="Calibri"/>
      <family val="2"/>
    </font>
    <font>
      <b/>
      <sz val="12"/>
      <color rgb="FF000000"/>
      <name val="Calibri"/>
      <family val="2"/>
    </font>
    <font>
      <sz val="11"/>
      <color rgb="FF9C6500"/>
      <name val="Calibri"/>
      <family val="2"/>
    </font>
    <font>
      <sz val="11"/>
      <color rgb="FF000000"/>
      <name val="Calibri"/>
      <family val="2"/>
    </font>
    <font>
      <i/>
      <sz val="11"/>
      <color rgb="FF000000"/>
      <name val="Calibri"/>
      <family val="2"/>
    </font>
    <font>
      <sz val="11"/>
      <color rgb="FF000000"/>
      <name val="Calibri"/>
      <family val="2"/>
    </font>
    <font>
      <b/>
      <sz val="8"/>
      <color theme="1"/>
      <name val="Times New Roman"/>
      <family val="1"/>
    </font>
    <font>
      <sz val="8"/>
      <color theme="1"/>
      <name val="Times New Roman"/>
      <family val="1"/>
    </font>
    <font>
      <sz val="8"/>
      <color theme="9" tint="-0.249977111117893"/>
      <name val="Times New Roman"/>
      <family val="1"/>
    </font>
    <font>
      <sz val="8"/>
      <color rgb="FFFF0000"/>
      <name val="Times New Roman"/>
      <family val="1"/>
    </font>
    <font>
      <sz val="8"/>
      <name val="Times New Roman"/>
      <family val="1"/>
    </font>
    <font>
      <b/>
      <sz val="9"/>
      <color indexed="81"/>
      <name val="Tahoma"/>
      <family val="2"/>
    </font>
    <font>
      <sz val="9"/>
      <color indexed="81"/>
      <name val="Tahoma"/>
      <family val="2"/>
    </font>
    <font>
      <b/>
      <sz val="11"/>
      <color rgb="FF000000"/>
      <name val="Calibri"/>
      <family val="2"/>
    </font>
    <font>
      <sz val="11"/>
      <color rgb="FF000000"/>
      <name val="Calibri"/>
    </font>
    <font>
      <b/>
      <sz val="8"/>
      <color rgb="FF0000FF"/>
      <name val="Times New Roman"/>
      <family val="1"/>
    </font>
    <font>
      <sz val="8"/>
      <color rgb="FF0000FF"/>
      <name val="Times New Roman"/>
      <family val="1"/>
    </font>
  </fonts>
  <fills count="45">
    <fill>
      <patternFill patternType="none"/>
    </fill>
    <fill>
      <patternFill patternType="gray125"/>
    </fill>
    <fill>
      <patternFill patternType="solid">
        <fgColor rgb="FFFFFFFF"/>
        <bgColor rgb="FFFFFFFF"/>
      </patternFill>
    </fill>
    <fill>
      <patternFill patternType="solid">
        <fgColor rgb="FFD9EAD3"/>
        <bgColor rgb="FFD9EAD3"/>
      </patternFill>
    </fill>
    <fill>
      <patternFill patternType="solid">
        <fgColor rgb="FFD5A6BD"/>
        <bgColor rgb="FFD5A6BD"/>
      </patternFill>
    </fill>
    <fill>
      <patternFill patternType="solid">
        <fgColor rgb="FF548DD4"/>
        <bgColor rgb="FF548DD4"/>
      </patternFill>
    </fill>
    <fill>
      <patternFill patternType="solid">
        <fgColor rgb="FF6D9EEB"/>
        <bgColor rgb="FF6D9EEB"/>
      </patternFill>
    </fill>
    <fill>
      <patternFill patternType="solid">
        <fgColor rgb="FFF7F7F7"/>
        <bgColor rgb="FFF7F7F7"/>
      </patternFill>
    </fill>
    <fill>
      <patternFill patternType="solid">
        <fgColor rgb="FFE7ECF2"/>
        <bgColor rgb="FFE7ECF2"/>
      </patternFill>
    </fill>
    <fill>
      <patternFill patternType="solid">
        <fgColor rgb="FFEEECE1"/>
        <bgColor rgb="FFEEECE1"/>
      </patternFill>
    </fill>
    <fill>
      <patternFill patternType="solid">
        <fgColor rgb="FFEEEEEE"/>
        <bgColor rgb="FFEEEEEE"/>
      </patternFill>
    </fill>
    <fill>
      <patternFill patternType="solid">
        <fgColor rgb="FF8DB3E2"/>
        <bgColor rgb="FF8DB3E2"/>
      </patternFill>
    </fill>
    <fill>
      <patternFill patternType="solid">
        <fgColor rgb="FFFFE599"/>
        <bgColor rgb="FFFFE599"/>
      </patternFill>
    </fill>
    <fill>
      <patternFill patternType="solid">
        <fgColor rgb="FFE06666"/>
        <bgColor rgb="FFE06666"/>
      </patternFill>
    </fill>
    <fill>
      <patternFill patternType="solid">
        <fgColor rgb="FFD6E3BC"/>
        <bgColor rgb="FFD6E3BC"/>
      </patternFill>
    </fill>
    <fill>
      <patternFill patternType="solid">
        <fgColor rgb="FFFFFF00"/>
        <bgColor rgb="FFFFFF00"/>
      </patternFill>
    </fill>
    <fill>
      <patternFill patternType="solid">
        <fgColor rgb="FFC4BD97"/>
        <bgColor rgb="FFC4BD97"/>
      </patternFill>
    </fill>
    <fill>
      <patternFill patternType="solid">
        <fgColor rgb="FFE36C09"/>
        <bgColor rgb="FFE36C09"/>
      </patternFill>
    </fill>
    <fill>
      <patternFill patternType="solid">
        <fgColor rgb="FFE5B8B7"/>
        <bgColor rgb="FFE5B8B7"/>
      </patternFill>
    </fill>
    <fill>
      <patternFill patternType="solid">
        <fgColor rgb="FFF79646"/>
        <bgColor rgb="FFF79646"/>
      </patternFill>
    </fill>
    <fill>
      <patternFill patternType="solid">
        <fgColor rgb="FFC0504D"/>
        <bgColor rgb="FFC0504D"/>
      </patternFill>
    </fill>
    <fill>
      <patternFill patternType="solid">
        <fgColor rgb="FFD99594"/>
        <bgColor rgb="FFD99594"/>
      </patternFill>
    </fill>
    <fill>
      <patternFill patternType="solid">
        <fgColor rgb="FFB8CCE4"/>
        <bgColor rgb="FFB8CCE4"/>
      </patternFill>
    </fill>
    <fill>
      <patternFill patternType="solid">
        <fgColor rgb="FFDBE5F1"/>
        <bgColor rgb="FFDBE5F1"/>
      </patternFill>
    </fill>
    <fill>
      <patternFill patternType="solid">
        <fgColor rgb="FFF0F0F0"/>
        <bgColor rgb="FFF0F0F0"/>
      </patternFill>
    </fill>
    <fill>
      <patternFill patternType="solid">
        <fgColor rgb="FFE4E4E4"/>
        <bgColor rgb="FFE4E4E4"/>
      </patternFill>
    </fill>
    <fill>
      <patternFill patternType="solid">
        <fgColor rgb="FFBDD6EE"/>
        <bgColor rgb="FFBDD6EE"/>
      </patternFill>
    </fill>
    <fill>
      <patternFill patternType="solid">
        <fgColor rgb="FFF7CAAC"/>
        <bgColor rgb="FFF7CAAC"/>
      </patternFill>
    </fill>
    <fill>
      <patternFill patternType="solid">
        <fgColor rgb="FFFBE4D5"/>
        <bgColor rgb="FFFBE4D5"/>
      </patternFill>
    </fill>
    <fill>
      <patternFill patternType="solid">
        <fgColor rgb="FFE2EFD9"/>
        <bgColor rgb="FFE2EFD9"/>
      </patternFill>
    </fill>
    <fill>
      <patternFill patternType="solid">
        <fgColor rgb="FFDADADA"/>
        <bgColor rgb="FFDADADA"/>
      </patternFill>
    </fill>
    <fill>
      <patternFill patternType="solid">
        <fgColor rgb="FFECECEC"/>
        <bgColor rgb="FFECECEC"/>
      </patternFill>
    </fill>
    <fill>
      <patternFill patternType="solid">
        <fgColor rgb="FFFFE598"/>
        <bgColor rgb="FFFFE598"/>
      </patternFill>
    </fill>
    <fill>
      <patternFill patternType="solid">
        <fgColor rgb="FFFFEB9C"/>
        <bgColor rgb="FFFFEB9C"/>
      </patternFill>
    </fill>
    <fill>
      <patternFill patternType="solid">
        <fgColor rgb="FFFEF2CB"/>
        <bgColor rgb="FFFEF2CB"/>
      </patternFill>
    </fill>
    <fill>
      <patternFill patternType="solid">
        <fgColor rgb="FFC5E0B3"/>
        <bgColor rgb="FFC5E0B3"/>
      </patternFill>
    </fill>
    <fill>
      <patternFill patternType="solid">
        <fgColor theme="0"/>
        <bgColor indexed="64"/>
      </patternFill>
    </fill>
    <fill>
      <patternFill patternType="solid">
        <fgColor theme="0"/>
        <bgColor rgb="FFFFFFFF"/>
      </patternFill>
    </fill>
    <fill>
      <patternFill patternType="solid">
        <fgColor rgb="FFFFFF0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6" tint="0.59999389629810485"/>
        <bgColor rgb="FFD9EAD3"/>
      </patternFill>
    </fill>
    <fill>
      <patternFill patternType="solid">
        <fgColor theme="4" tint="0.59999389629810485"/>
        <bgColor indexed="64"/>
      </patternFill>
    </fill>
    <fill>
      <patternFill patternType="solid">
        <fgColor rgb="FFFFC000"/>
        <bgColor indexed="64"/>
      </patternFill>
    </fill>
  </fills>
  <borders count="42">
    <border>
      <left/>
      <right/>
      <top/>
      <bottom/>
      <diagonal/>
    </border>
    <border>
      <left style="thick">
        <color rgb="FFFFFFFF"/>
      </left>
      <right style="thick">
        <color rgb="FFFFFFFF"/>
      </right>
      <top/>
      <bottom/>
      <diagonal/>
    </border>
    <border>
      <left style="thick">
        <color rgb="FFFFFFFF"/>
      </left>
      <right style="thick">
        <color rgb="FFFFFFFF"/>
      </right>
      <top style="thick">
        <color rgb="FFFFFFFF"/>
      </top>
      <bottom style="thick">
        <color rgb="FFFFFFFF"/>
      </bottom>
      <diagonal/>
    </border>
    <border>
      <left/>
      <right/>
      <top/>
      <bottom style="thick">
        <color rgb="FFFFFFFF"/>
      </bottom>
      <diagonal/>
    </border>
    <border>
      <left style="thick">
        <color rgb="FFFFFFFF"/>
      </left>
      <right/>
      <top/>
      <bottom/>
      <diagonal/>
    </border>
    <border>
      <left style="medium">
        <color rgb="FFAFAFAF"/>
      </left>
      <right/>
      <top/>
      <bottom/>
      <diagonal/>
    </border>
    <border>
      <left/>
      <right style="medium">
        <color rgb="FFAFAFAF"/>
      </right>
      <top/>
      <bottom/>
      <diagonal/>
    </border>
    <border>
      <left style="medium">
        <color rgb="FFAFAFAF"/>
      </left>
      <right/>
      <top/>
      <bottom style="medium">
        <color rgb="FFAFAFAF"/>
      </bottom>
      <diagonal/>
    </border>
    <border>
      <left/>
      <right style="medium">
        <color rgb="FFAFAFAF"/>
      </right>
      <top/>
      <bottom style="medium">
        <color rgb="FFAFAFAF"/>
      </bottom>
      <diagonal/>
    </border>
    <border>
      <left style="medium">
        <color rgb="FFE1E1E1"/>
      </left>
      <right style="medium">
        <color rgb="FFE1E1E1"/>
      </right>
      <top style="medium">
        <color rgb="FFE1E1E1"/>
      </top>
      <bottom style="medium">
        <color rgb="FFE1E1E1"/>
      </bottom>
      <diagonal/>
    </border>
    <border>
      <left style="medium">
        <color rgb="FFCCCCCC"/>
      </left>
      <right/>
      <top style="medium">
        <color rgb="FFCCCCCC"/>
      </top>
      <bottom style="medium">
        <color rgb="FF333333"/>
      </bottom>
      <diagonal/>
    </border>
    <border>
      <left style="medium">
        <color rgb="FFCCCCCC"/>
      </left>
      <right style="medium">
        <color rgb="FFCCCCCC"/>
      </right>
      <top style="medium">
        <color rgb="FFCCCCCC"/>
      </top>
      <bottom style="medium">
        <color rgb="FF333333"/>
      </bottom>
      <diagonal/>
    </border>
    <border>
      <left style="medium">
        <color rgb="FFCCCCCC"/>
      </left>
      <right/>
      <top style="medium">
        <color rgb="FFCCCCCC"/>
      </top>
      <bottom/>
      <diagonal/>
    </border>
    <border>
      <left style="medium">
        <color rgb="FFCCCCCC"/>
      </left>
      <right style="medium">
        <color rgb="FFCCCCCC"/>
      </right>
      <top style="medium">
        <color rgb="FFCCCCCC"/>
      </top>
      <bottom/>
      <diagonal/>
    </border>
    <border>
      <left style="medium">
        <color rgb="FFCCCCCC"/>
      </left>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right/>
      <top/>
      <bottom style="double">
        <color rgb="FF000000"/>
      </bottom>
      <diagonal/>
    </border>
    <border>
      <left/>
      <right/>
      <top style="double">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right/>
      <top/>
      <bottom style="thin">
        <color rgb="FF000000"/>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s>
  <cellStyleXfs count="4">
    <xf numFmtId="0" fontId="0" fillId="0" borderId="0"/>
    <xf numFmtId="43" fontId="69" fillId="0" borderId="0" applyFont="0" applyFill="0" applyBorder="0" applyAlignment="0" applyProtection="0"/>
    <xf numFmtId="9" fontId="69" fillId="0" borderId="0" applyFont="0" applyFill="0" applyBorder="0" applyAlignment="0" applyProtection="0"/>
    <xf numFmtId="44" fontId="80" fillId="0" borderId="0" applyFont="0" applyFill="0" applyBorder="0" applyAlignment="0" applyProtection="0"/>
  </cellStyleXfs>
  <cellXfs count="514">
    <xf numFmtId="0" fontId="0" fillId="0" borderId="0" xfId="0" applyFont="1" applyAlignment="1"/>
    <xf numFmtId="0" fontId="0" fillId="2" borderId="0" xfId="0" applyFont="1" applyFill="1" applyBorder="1"/>
    <xf numFmtId="0" fontId="0" fillId="2" borderId="0" xfId="0" applyFont="1" applyFill="1" applyBorder="1" applyAlignment="1">
      <alignment vertical="top" wrapText="1"/>
    </xf>
    <xf numFmtId="0" fontId="2" fillId="3" borderId="0" xfId="0" applyFont="1" applyFill="1" applyAlignment="1"/>
    <xf numFmtId="0" fontId="2" fillId="3" borderId="0" xfId="0" applyFont="1" applyFill="1" applyAlignment="1"/>
    <xf numFmtId="0" fontId="0" fillId="0" borderId="0" xfId="0" applyFont="1"/>
    <xf numFmtId="0" fontId="0" fillId="0" borderId="0" xfId="0" applyFont="1" applyAlignment="1">
      <alignment horizontal="left"/>
    </xf>
    <xf numFmtId="0" fontId="0" fillId="3" borderId="0" xfId="0" applyFont="1" applyFill="1" applyAlignment="1">
      <alignment wrapText="1"/>
    </xf>
    <xf numFmtId="0" fontId="3" fillId="0" borderId="0" xfId="0" applyFont="1" applyAlignment="1">
      <alignment horizontal="left" wrapText="1"/>
    </xf>
    <xf numFmtId="0" fontId="4" fillId="0" borderId="0" xfId="0" applyFont="1" applyAlignment="1">
      <alignment horizontal="left" wrapText="1"/>
    </xf>
    <xf numFmtId="0" fontId="5" fillId="0" borderId="0" xfId="0" applyFont="1" applyAlignment="1">
      <alignment horizontal="left" wrapText="1"/>
    </xf>
    <xf numFmtId="0" fontId="0" fillId="0" borderId="0" xfId="0" applyFont="1" applyAlignment="1">
      <alignment horizontal="left" vertical="top" wrapText="1"/>
    </xf>
    <xf numFmtId="0" fontId="0" fillId="0" borderId="0" xfId="0" applyFont="1" applyAlignment="1">
      <alignment wrapText="1"/>
    </xf>
    <xf numFmtId="0" fontId="0" fillId="0" borderId="0" xfId="0" applyFont="1" applyAlignment="1">
      <alignment wrapText="1"/>
    </xf>
    <xf numFmtId="0" fontId="0" fillId="0" borderId="0" xfId="0" applyFont="1" applyAlignment="1">
      <alignment vertical="top" wrapText="1"/>
    </xf>
    <xf numFmtId="0" fontId="0" fillId="0" borderId="0" xfId="0" applyFont="1"/>
    <xf numFmtId="0" fontId="0" fillId="2" borderId="0" xfId="0" applyFont="1" applyFill="1"/>
    <xf numFmtId="3" fontId="0" fillId="0" borderId="0" xfId="0" applyNumberFormat="1" applyFont="1"/>
    <xf numFmtId="0" fontId="0" fillId="0" borderId="0" xfId="0" applyFont="1"/>
    <xf numFmtId="0" fontId="2" fillId="0" borderId="0" xfId="0" applyFont="1" applyAlignment="1">
      <alignment horizontal="center" vertical="top" wrapText="1"/>
    </xf>
    <xf numFmtId="9" fontId="0" fillId="0" borderId="0" xfId="0" applyNumberFormat="1" applyFont="1"/>
    <xf numFmtId="0" fontId="0" fillId="4" borderId="0" xfId="0" applyFont="1" applyFill="1" applyAlignment="1">
      <alignment wrapText="1"/>
    </xf>
    <xf numFmtId="3" fontId="0" fillId="0" borderId="0" xfId="0" applyNumberFormat="1" applyFont="1" applyAlignment="1">
      <alignment horizontal="left"/>
    </xf>
    <xf numFmtId="0" fontId="0" fillId="2" borderId="0" xfId="0" applyFont="1" applyFill="1" applyBorder="1" applyAlignment="1">
      <alignment wrapText="1"/>
    </xf>
    <xf numFmtId="0" fontId="6" fillId="0" borderId="0" xfId="0" applyFont="1"/>
    <xf numFmtId="0" fontId="5" fillId="0" borderId="1" xfId="0" applyFont="1" applyBorder="1" applyAlignment="1">
      <alignment horizontal="right" wrapText="1"/>
    </xf>
    <xf numFmtId="165" fontId="0" fillId="2" borderId="0" xfId="0" applyNumberFormat="1" applyFont="1" applyFill="1" applyBorder="1"/>
    <xf numFmtId="0" fontId="2" fillId="2" borderId="0" xfId="0" applyFont="1" applyFill="1" applyBorder="1"/>
    <xf numFmtId="0" fontId="10" fillId="2" borderId="0" xfId="0" applyFont="1" applyFill="1" applyAlignment="1">
      <alignment horizontal="left" wrapText="1"/>
    </xf>
    <xf numFmtId="164" fontId="0" fillId="2" borderId="0" xfId="0" applyNumberFormat="1" applyFont="1" applyFill="1" applyBorder="1"/>
    <xf numFmtId="0" fontId="0" fillId="5" borderId="0" xfId="0" applyFont="1" applyFill="1" applyBorder="1"/>
    <xf numFmtId="164" fontId="0" fillId="5" borderId="0" xfId="0" applyNumberFormat="1" applyFont="1" applyFill="1" applyBorder="1"/>
    <xf numFmtId="0" fontId="0" fillId="4" borderId="0" xfId="0" applyFont="1" applyFill="1" applyAlignment="1">
      <alignment wrapText="1"/>
    </xf>
    <xf numFmtId="0" fontId="5" fillId="4" borderId="0" xfId="0" applyFont="1" applyFill="1" applyAlignment="1">
      <alignment horizontal="left" wrapText="1"/>
    </xf>
    <xf numFmtId="8" fontId="12" fillId="2" borderId="0" xfId="0" applyNumberFormat="1" applyFont="1" applyFill="1" applyAlignment="1">
      <alignment horizontal="left" wrapText="1"/>
    </xf>
    <xf numFmtId="0" fontId="5" fillId="0" borderId="2" xfId="0" applyFont="1" applyBorder="1" applyAlignment="1">
      <alignment horizontal="right" wrapText="1"/>
    </xf>
    <xf numFmtId="8" fontId="0" fillId="0" borderId="0" xfId="0" applyNumberFormat="1" applyFont="1"/>
    <xf numFmtId="0" fontId="0" fillId="0" borderId="0" xfId="0" applyFont="1" applyAlignment="1">
      <alignment wrapText="1"/>
    </xf>
    <xf numFmtId="0" fontId="0" fillId="0" borderId="0" xfId="0" applyFont="1" applyAlignment="1"/>
    <xf numFmtId="3" fontId="13" fillId="0" borderId="2" xfId="0" applyNumberFormat="1" applyFont="1" applyBorder="1" applyAlignment="1">
      <alignment horizontal="right" wrapText="1"/>
    </xf>
    <xf numFmtId="0" fontId="8" fillId="6" borderId="0" xfId="0" applyFont="1" applyFill="1" applyAlignment="1">
      <alignment wrapText="1"/>
    </xf>
    <xf numFmtId="0" fontId="8" fillId="6" borderId="0" xfId="0" applyFont="1" applyFill="1" applyAlignment="1">
      <alignment horizontal="center"/>
    </xf>
    <xf numFmtId="0" fontId="0" fillId="0" borderId="0" xfId="0" applyFont="1" applyAlignment="1">
      <alignment horizontal="left"/>
    </xf>
    <xf numFmtId="0" fontId="14" fillId="0" borderId="0" xfId="0" applyFont="1" applyAlignment="1">
      <alignment wrapText="1"/>
    </xf>
    <xf numFmtId="3" fontId="13" fillId="0" borderId="0" xfId="0" applyNumberFormat="1" applyFont="1"/>
    <xf numFmtId="0" fontId="1" fillId="0" borderId="0" xfId="0" applyFont="1" applyAlignment="1"/>
    <xf numFmtId="0" fontId="15" fillId="0" borderId="0" xfId="0" applyFont="1" applyAlignment="1">
      <alignment vertical="top"/>
    </xf>
    <xf numFmtId="0" fontId="5" fillId="3" borderId="0" xfId="0" applyFont="1" applyFill="1" applyAlignment="1">
      <alignment horizontal="center"/>
    </xf>
    <xf numFmtId="0" fontId="13" fillId="0" borderId="0" xfId="0" applyFont="1" applyAlignment="1">
      <alignment horizontal="center"/>
    </xf>
    <xf numFmtId="0" fontId="5" fillId="0" borderId="0" xfId="0" applyFont="1" applyAlignment="1">
      <alignment horizontal="right" wrapText="1"/>
    </xf>
    <xf numFmtId="0" fontId="5" fillId="0" borderId="4" xfId="0" applyFont="1" applyBorder="1" applyAlignment="1">
      <alignment horizontal="right" wrapText="1"/>
    </xf>
    <xf numFmtId="0" fontId="5" fillId="0" borderId="0" xfId="0" applyFont="1"/>
    <xf numFmtId="0" fontId="5" fillId="0" borderId="2" xfId="0" applyFont="1" applyBorder="1" applyAlignment="1">
      <alignment horizontal="left" wrapText="1"/>
    </xf>
    <xf numFmtId="0" fontId="16" fillId="0" borderId="2" xfId="0" applyFont="1" applyBorder="1" applyAlignment="1">
      <alignment horizontal="left" wrapText="1"/>
    </xf>
    <xf numFmtId="4" fontId="17" fillId="7" borderId="2" xfId="0" applyNumberFormat="1" applyFont="1" applyFill="1" applyBorder="1" applyAlignment="1">
      <alignment horizontal="left"/>
    </xf>
    <xf numFmtId="4" fontId="18" fillId="7" borderId="2" xfId="0" applyNumberFormat="1" applyFont="1" applyFill="1" applyBorder="1" applyAlignment="1">
      <alignment horizontal="left"/>
    </xf>
    <xf numFmtId="0" fontId="0" fillId="0" borderId="0" xfId="0" applyFont="1" applyAlignment="1">
      <alignment horizontal="left" wrapText="1"/>
    </xf>
    <xf numFmtId="164" fontId="0" fillId="0" borderId="0" xfId="0" applyNumberFormat="1" applyFont="1"/>
    <xf numFmtId="0" fontId="2" fillId="0" borderId="0" xfId="0" applyFont="1" applyAlignment="1">
      <alignment horizontal="left" wrapText="1"/>
    </xf>
    <xf numFmtId="0" fontId="2" fillId="0" borderId="0" xfId="0" applyFont="1" applyAlignment="1">
      <alignment wrapText="1"/>
    </xf>
    <xf numFmtId="0" fontId="0" fillId="0" borderId="0" xfId="0" applyFont="1" applyAlignment="1">
      <alignment wrapText="1"/>
    </xf>
    <xf numFmtId="4" fontId="0" fillId="0" borderId="0" xfId="0" applyNumberFormat="1" applyFont="1" applyAlignment="1">
      <alignment vertical="top" wrapText="1"/>
    </xf>
    <xf numFmtId="0" fontId="0" fillId="0" borderId="0" xfId="0" applyFont="1"/>
    <xf numFmtId="0" fontId="19" fillId="0" borderId="0" xfId="0" applyFont="1" applyAlignment="1">
      <alignment horizontal="left" wrapText="1"/>
    </xf>
    <xf numFmtId="0" fontId="5" fillId="2" borderId="2" xfId="0" applyFont="1" applyFill="1" applyBorder="1" applyAlignment="1">
      <alignment horizontal="left" wrapText="1"/>
    </xf>
    <xf numFmtId="0" fontId="20" fillId="2" borderId="0" xfId="0" applyFont="1" applyFill="1" applyBorder="1" applyAlignment="1">
      <alignment horizontal="center" wrapText="1"/>
    </xf>
    <xf numFmtId="0" fontId="21" fillId="6" borderId="0" xfId="0" applyFont="1" applyFill="1" applyAlignment="1">
      <alignment vertical="center"/>
    </xf>
    <xf numFmtId="0" fontId="22" fillId="8" borderId="0" xfId="0" applyFont="1" applyFill="1" applyBorder="1" applyAlignment="1">
      <alignment horizontal="left" vertical="top" wrapText="1"/>
    </xf>
    <xf numFmtId="0" fontId="23" fillId="2" borderId="0" xfId="0" applyFont="1" applyFill="1" applyBorder="1" applyAlignment="1">
      <alignment wrapText="1"/>
    </xf>
    <xf numFmtId="0" fontId="24" fillId="8" borderId="0" xfId="0" applyFont="1" applyFill="1" applyBorder="1" applyAlignment="1">
      <alignment horizontal="center" wrapText="1"/>
    </xf>
    <xf numFmtId="0" fontId="5" fillId="2" borderId="0" xfId="0" applyFont="1" applyFill="1" applyBorder="1" applyAlignment="1">
      <alignment horizontal="left" wrapText="1"/>
    </xf>
    <xf numFmtId="0" fontId="0" fillId="2" borderId="0" xfId="0" applyFont="1" applyFill="1" applyBorder="1" applyAlignment="1">
      <alignment horizontal="center"/>
    </xf>
    <xf numFmtId="4" fontId="0" fillId="4" borderId="0" xfId="0" applyNumberFormat="1" applyFont="1" applyFill="1"/>
    <xf numFmtId="0" fontId="0" fillId="4" borderId="0" xfId="0" applyFont="1" applyFill="1"/>
    <xf numFmtId="4" fontId="0" fillId="0" borderId="0" xfId="0" applyNumberFormat="1" applyFont="1"/>
    <xf numFmtId="0" fontId="25" fillId="0" borderId="0" xfId="0" applyFont="1" applyAlignment="1">
      <alignment vertical="top"/>
    </xf>
    <xf numFmtId="0" fontId="0" fillId="9" borderId="0" xfId="0" applyFont="1" applyFill="1"/>
    <xf numFmtId="0" fontId="9" fillId="9" borderId="0" xfId="0" applyFont="1" applyFill="1"/>
    <xf numFmtId="4" fontId="17" fillId="10" borderId="2" xfId="0" applyNumberFormat="1" applyFont="1" applyFill="1" applyBorder="1" applyAlignment="1">
      <alignment horizontal="left"/>
    </xf>
    <xf numFmtId="0" fontId="0" fillId="4" borderId="0" xfId="0" applyFont="1" applyFill="1"/>
    <xf numFmtId="0" fontId="0" fillId="2" borderId="0" xfId="0" applyFont="1" applyFill="1" applyBorder="1"/>
    <xf numFmtId="169" fontId="0" fillId="0" borderId="0" xfId="0" applyNumberFormat="1" applyFont="1"/>
    <xf numFmtId="0" fontId="0" fillId="9" borderId="0" xfId="0" applyFont="1" applyFill="1" applyBorder="1"/>
    <xf numFmtId="0" fontId="0" fillId="11" borderId="0" xfId="0" applyFont="1" applyFill="1"/>
    <xf numFmtId="0" fontId="2" fillId="11" borderId="0" xfId="0" applyFont="1" applyFill="1"/>
    <xf numFmtId="0" fontId="0" fillId="12" borderId="0" xfId="0" applyFont="1" applyFill="1" applyAlignment="1">
      <alignment wrapText="1"/>
    </xf>
    <xf numFmtId="164" fontId="2" fillId="11" borderId="0" xfId="0" applyNumberFormat="1" applyFont="1" applyFill="1"/>
    <xf numFmtId="0" fontId="0" fillId="12" borderId="0" xfId="0" applyFont="1" applyFill="1" applyAlignment="1">
      <alignment vertical="top" wrapText="1"/>
    </xf>
    <xf numFmtId="164" fontId="2" fillId="11" borderId="0" xfId="0" applyNumberFormat="1" applyFont="1" applyFill="1" applyAlignment="1">
      <alignment horizontal="right" wrapText="1"/>
    </xf>
    <xf numFmtId="164" fontId="2" fillId="11" borderId="0" xfId="0" applyNumberFormat="1" applyFont="1" applyFill="1" applyAlignment="1">
      <alignment horizontal="right"/>
    </xf>
    <xf numFmtId="4" fontId="26" fillId="10" borderId="2" xfId="0" applyNumberFormat="1" applyFont="1" applyFill="1" applyBorder="1" applyAlignment="1">
      <alignment horizontal="left"/>
    </xf>
    <xf numFmtId="4" fontId="18" fillId="10" borderId="2" xfId="0" applyNumberFormat="1" applyFont="1" applyFill="1" applyBorder="1" applyAlignment="1">
      <alignment horizontal="left"/>
    </xf>
    <xf numFmtId="0" fontId="27" fillId="0" borderId="0" xfId="0" applyFont="1" applyAlignment="1"/>
    <xf numFmtId="0" fontId="28" fillId="2" borderId="0" xfId="0" applyFont="1" applyFill="1" applyBorder="1" applyAlignment="1">
      <alignment horizontal="left" vertical="top" wrapText="1"/>
    </xf>
    <xf numFmtId="164" fontId="13" fillId="2" borderId="0" xfId="0" applyNumberFormat="1" applyFont="1" applyFill="1" applyBorder="1" applyAlignment="1">
      <alignment horizontal="right" wrapText="1"/>
    </xf>
    <xf numFmtId="2" fontId="0" fillId="0" borderId="0" xfId="0" applyNumberFormat="1" applyFont="1"/>
    <xf numFmtId="0" fontId="24" fillId="13" borderId="0" xfId="0" applyFont="1" applyFill="1" applyAlignment="1">
      <alignment wrapText="1"/>
    </xf>
    <xf numFmtId="0" fontId="0" fillId="13" borderId="0" xfId="0" applyFont="1" applyFill="1" applyAlignment="1">
      <alignment wrapText="1"/>
    </xf>
    <xf numFmtId="0" fontId="29" fillId="0" borderId="0" xfId="0" applyFont="1"/>
    <xf numFmtId="0" fontId="13" fillId="14" borderId="0" xfId="0" applyFont="1" applyFill="1"/>
    <xf numFmtId="6" fontId="30" fillId="0" borderId="0" xfId="0" applyNumberFormat="1" applyFont="1"/>
    <xf numFmtId="0" fontId="0" fillId="15" borderId="0" xfId="0" applyFont="1" applyFill="1" applyBorder="1"/>
    <xf numFmtId="3" fontId="31" fillId="7" borderId="2" xfId="0" applyNumberFormat="1" applyFont="1" applyFill="1" applyBorder="1" applyAlignment="1">
      <alignment horizontal="right" wrapText="1"/>
    </xf>
    <xf numFmtId="3" fontId="31" fillId="10" borderId="2" xfId="0" applyNumberFormat="1" applyFont="1" applyFill="1" applyBorder="1" applyAlignment="1">
      <alignment horizontal="right" wrapText="1"/>
    </xf>
    <xf numFmtId="0" fontId="23" fillId="2" borderId="0" xfId="0" applyFont="1" applyFill="1" applyBorder="1" applyAlignment="1">
      <alignment wrapText="1"/>
    </xf>
    <xf numFmtId="0" fontId="32" fillId="0" borderId="0" xfId="0" applyFont="1"/>
    <xf numFmtId="3" fontId="0" fillId="0" borderId="0" xfId="0" applyNumberFormat="1" applyFont="1" applyAlignment="1">
      <alignment horizontal="center"/>
    </xf>
    <xf numFmtId="0" fontId="1" fillId="4" borderId="0" xfId="0" applyFont="1" applyFill="1"/>
    <xf numFmtId="0" fontId="0" fillId="0" borderId="0" xfId="0" applyFont="1" applyAlignment="1">
      <alignment horizontal="right"/>
    </xf>
    <xf numFmtId="0" fontId="1" fillId="0" borderId="0" xfId="0" applyFont="1" applyAlignment="1">
      <alignment wrapText="1"/>
    </xf>
    <xf numFmtId="0" fontId="9" fillId="9" borderId="0" xfId="0" applyFont="1" applyFill="1" applyBorder="1"/>
    <xf numFmtId="0" fontId="0" fillId="0" borderId="0" xfId="0" applyFont="1" applyAlignment="1">
      <alignment horizontal="center"/>
    </xf>
    <xf numFmtId="3" fontId="1" fillId="0" borderId="0" xfId="0" applyNumberFormat="1" applyFont="1"/>
    <xf numFmtId="0" fontId="0" fillId="0" borderId="0" xfId="0" applyFont="1" applyAlignment="1">
      <alignment vertical="top"/>
    </xf>
    <xf numFmtId="165" fontId="0" fillId="0" borderId="0" xfId="0" applyNumberFormat="1" applyFont="1"/>
    <xf numFmtId="0" fontId="33" fillId="0" borderId="0" xfId="0" applyFont="1" applyAlignment="1"/>
    <xf numFmtId="0" fontId="5" fillId="0" borderId="4" xfId="0" applyFont="1" applyBorder="1" applyAlignment="1">
      <alignment horizontal="left" wrapText="1"/>
    </xf>
    <xf numFmtId="0" fontId="13" fillId="9" borderId="0" xfId="0" applyFont="1" applyFill="1" applyBorder="1" applyAlignment="1">
      <alignment wrapText="1"/>
    </xf>
    <xf numFmtId="0" fontId="34" fillId="0" borderId="0" xfId="0" applyFont="1" applyAlignment="1">
      <alignment wrapText="1"/>
    </xf>
    <xf numFmtId="0" fontId="0" fillId="9" borderId="0" xfId="0" applyFont="1" applyFill="1" applyBorder="1" applyAlignment="1">
      <alignment wrapText="1"/>
    </xf>
    <xf numFmtId="3" fontId="35" fillId="0" borderId="5" xfId="0" applyNumberFormat="1" applyFont="1" applyBorder="1" applyAlignment="1">
      <alignment vertical="center" wrapText="1"/>
    </xf>
    <xf numFmtId="0" fontId="2" fillId="9" borderId="0" xfId="0" applyFont="1" applyFill="1" applyBorder="1"/>
    <xf numFmtId="3" fontId="35" fillId="0" borderId="0" xfId="0" applyNumberFormat="1" applyFont="1" applyAlignment="1">
      <alignment vertical="center" wrapText="1"/>
    </xf>
    <xf numFmtId="164" fontId="2" fillId="9" borderId="0" xfId="0" applyNumberFormat="1" applyFont="1" applyFill="1" applyBorder="1" applyAlignment="1">
      <alignment horizontal="right" wrapText="1"/>
    </xf>
    <xf numFmtId="3" fontId="36" fillId="0" borderId="0" xfId="0" applyNumberFormat="1" applyFont="1" applyAlignment="1">
      <alignment vertical="center" wrapText="1"/>
    </xf>
    <xf numFmtId="164" fontId="2" fillId="9" borderId="0" xfId="0" applyNumberFormat="1" applyFont="1" applyFill="1" applyBorder="1" applyAlignment="1">
      <alignment horizontal="right"/>
    </xf>
    <xf numFmtId="0" fontId="0" fillId="9" borderId="0" xfId="0" applyFont="1" applyFill="1" applyBorder="1" applyAlignment="1">
      <alignment horizontal="center"/>
    </xf>
    <xf numFmtId="0" fontId="0" fillId="2" borderId="0" xfId="0" applyFont="1" applyFill="1" applyBorder="1" applyAlignment="1">
      <alignment horizontal="right"/>
    </xf>
    <xf numFmtId="0" fontId="0" fillId="11" borderId="0" xfId="0" applyFont="1" applyFill="1" applyBorder="1"/>
    <xf numFmtId="0" fontId="2" fillId="0" borderId="0" xfId="0" applyFont="1"/>
    <xf numFmtId="0" fontId="2" fillId="11" borderId="0" xfId="0" applyFont="1" applyFill="1" applyBorder="1"/>
    <xf numFmtId="164" fontId="0" fillId="2" borderId="0" xfId="0" applyNumberFormat="1" applyFont="1" applyFill="1" applyBorder="1" applyAlignment="1">
      <alignment horizontal="right"/>
    </xf>
    <xf numFmtId="164" fontId="2" fillId="11" borderId="0" xfId="0" applyNumberFormat="1" applyFont="1" applyFill="1" applyBorder="1"/>
    <xf numFmtId="6" fontId="18" fillId="0" borderId="0" xfId="0" applyNumberFormat="1" applyFont="1"/>
    <xf numFmtId="0" fontId="0" fillId="16" borderId="0" xfId="0" applyFont="1" applyFill="1" applyBorder="1"/>
    <xf numFmtId="164" fontId="2" fillId="11" borderId="0" xfId="0" applyNumberFormat="1" applyFont="1" applyFill="1" applyBorder="1" applyAlignment="1">
      <alignment horizontal="right" wrapText="1"/>
    </xf>
    <xf numFmtId="164" fontId="2" fillId="11" borderId="0" xfId="0" applyNumberFormat="1" applyFont="1" applyFill="1" applyBorder="1" applyAlignment="1">
      <alignment horizontal="right"/>
    </xf>
    <xf numFmtId="8" fontId="0" fillId="0" borderId="0" xfId="0" applyNumberFormat="1" applyFont="1" applyAlignment="1">
      <alignment horizontal="left" vertical="top" wrapText="1"/>
    </xf>
    <xf numFmtId="0" fontId="13" fillId="14" borderId="0" xfId="0" applyFont="1" applyFill="1" applyBorder="1"/>
    <xf numFmtId="0" fontId="24" fillId="2" borderId="0" xfId="0" applyFont="1" applyFill="1" applyBorder="1" applyAlignment="1">
      <alignment horizontal="center" wrapText="1"/>
    </xf>
    <xf numFmtId="0" fontId="0" fillId="0" borderId="0" xfId="0" applyFont="1" applyAlignment="1">
      <alignment horizontal="center" wrapText="1"/>
    </xf>
    <xf numFmtId="4" fontId="17" fillId="0" borderId="0" xfId="0" applyNumberFormat="1" applyFont="1" applyAlignment="1">
      <alignment horizontal="left"/>
    </xf>
    <xf numFmtId="2" fontId="0" fillId="0" borderId="0" xfId="0" applyNumberFormat="1" applyFont="1" applyAlignment="1">
      <alignment wrapText="1"/>
    </xf>
    <xf numFmtId="4" fontId="18" fillId="0" borderId="0" xfId="0" applyNumberFormat="1" applyFont="1" applyAlignment="1">
      <alignment horizontal="left"/>
    </xf>
    <xf numFmtId="170" fontId="0" fillId="11" borderId="0" xfId="0" applyNumberFormat="1" applyFont="1" applyFill="1" applyBorder="1"/>
    <xf numFmtId="170" fontId="13" fillId="11" borderId="0" xfId="0" applyNumberFormat="1" applyFont="1" applyFill="1" applyBorder="1"/>
    <xf numFmtId="6" fontId="0" fillId="0" borderId="0" xfId="0" applyNumberFormat="1" applyFont="1"/>
    <xf numFmtId="0" fontId="0" fillId="9" borderId="0" xfId="0" applyFont="1" applyFill="1" applyBorder="1" applyAlignment="1">
      <alignment horizontal="center" wrapText="1"/>
    </xf>
    <xf numFmtId="164" fontId="2" fillId="9" borderId="0" xfId="0" applyNumberFormat="1" applyFont="1" applyFill="1" applyBorder="1"/>
    <xf numFmtId="0" fontId="9" fillId="11" borderId="0" xfId="0" applyFont="1" applyFill="1" applyBorder="1"/>
    <xf numFmtId="164" fontId="13" fillId="11" borderId="0" xfId="0" applyNumberFormat="1" applyFont="1" applyFill="1" applyBorder="1"/>
    <xf numFmtId="0" fontId="37" fillId="10" borderId="5" xfId="0" applyFont="1" applyFill="1" applyBorder="1" applyAlignment="1">
      <alignment wrapText="1"/>
    </xf>
    <xf numFmtId="164" fontId="0" fillId="11" borderId="0" xfId="0" applyNumberFormat="1" applyFont="1" applyFill="1" applyBorder="1"/>
    <xf numFmtId="6" fontId="37" fillId="10" borderId="6" xfId="0" applyNumberFormat="1" applyFont="1" applyFill="1" applyBorder="1" applyAlignment="1">
      <alignment horizontal="right" wrapText="1"/>
    </xf>
    <xf numFmtId="1" fontId="0" fillId="0" borderId="0" xfId="0" applyNumberFormat="1" applyFont="1"/>
    <xf numFmtId="0" fontId="38" fillId="0" borderId="0" xfId="0" applyFont="1"/>
    <xf numFmtId="0" fontId="37" fillId="2" borderId="5" xfId="0" applyFont="1" applyFill="1" applyBorder="1" applyAlignment="1">
      <alignment wrapText="1"/>
    </xf>
    <xf numFmtId="6" fontId="37" fillId="2" borderId="6" xfId="0" applyNumberFormat="1" applyFont="1" applyFill="1" applyBorder="1" applyAlignment="1">
      <alignment horizontal="right" wrapText="1"/>
    </xf>
    <xf numFmtId="0" fontId="39" fillId="2" borderId="0" xfId="0" applyFont="1" applyFill="1" applyBorder="1"/>
    <xf numFmtId="0" fontId="37" fillId="10" borderId="7" xfId="0" applyFont="1" applyFill="1" applyBorder="1" applyAlignment="1">
      <alignment wrapText="1"/>
    </xf>
    <xf numFmtId="0" fontId="0" fillId="11" borderId="0" xfId="0" applyFont="1" applyFill="1" applyBorder="1"/>
    <xf numFmtId="0" fontId="0" fillId="2" borderId="0" xfId="0" applyFont="1" applyFill="1" applyBorder="1" applyAlignment="1">
      <alignment vertical="top"/>
    </xf>
    <xf numFmtId="0" fontId="13" fillId="11" borderId="0" xfId="0" applyFont="1" applyFill="1" applyBorder="1"/>
    <xf numFmtId="0" fontId="40" fillId="0" borderId="0" xfId="0" applyFont="1"/>
    <xf numFmtId="0" fontId="0" fillId="11" borderId="0" xfId="0" applyFont="1" applyFill="1" applyBorder="1" applyAlignment="1">
      <alignment horizontal="left" wrapText="1"/>
    </xf>
    <xf numFmtId="4" fontId="0" fillId="0" borderId="0" xfId="0" applyNumberFormat="1" applyFont="1" applyAlignment="1">
      <alignment horizontal="left"/>
    </xf>
    <xf numFmtId="0" fontId="13" fillId="14" borderId="0" xfId="0" applyFont="1" applyFill="1" applyBorder="1" applyAlignment="1">
      <alignment wrapText="1"/>
    </xf>
    <xf numFmtId="4" fontId="26" fillId="0" borderId="0" xfId="0" applyNumberFormat="1" applyFont="1" applyAlignment="1">
      <alignment horizontal="left"/>
    </xf>
    <xf numFmtId="6" fontId="41" fillId="2" borderId="0" xfId="0" applyNumberFormat="1" applyFont="1" applyFill="1" applyBorder="1" applyAlignment="1">
      <alignment horizontal="right" wrapText="1"/>
    </xf>
    <xf numFmtId="0" fontId="0" fillId="11" borderId="0" xfId="0" applyFont="1" applyFill="1" applyBorder="1" applyAlignment="1">
      <alignment wrapText="1"/>
    </xf>
    <xf numFmtId="3" fontId="41" fillId="2" borderId="0" xfId="0" applyNumberFormat="1" applyFont="1" applyFill="1" applyBorder="1" applyAlignment="1">
      <alignment horizontal="right"/>
    </xf>
    <xf numFmtId="0" fontId="0" fillId="11" borderId="0" xfId="0" applyFont="1" applyFill="1" applyBorder="1" applyAlignment="1">
      <alignment horizontal="center"/>
    </xf>
    <xf numFmtId="6" fontId="41" fillId="2" borderId="0" xfId="0" applyNumberFormat="1" applyFont="1" applyFill="1" applyBorder="1" applyAlignment="1">
      <alignment horizontal="right"/>
    </xf>
    <xf numFmtId="0" fontId="13" fillId="11" borderId="0" xfId="0" applyFont="1" applyFill="1" applyBorder="1" applyAlignment="1">
      <alignment horizontal="center"/>
    </xf>
    <xf numFmtId="0" fontId="13" fillId="11" borderId="0" xfId="0" applyFont="1" applyFill="1" applyBorder="1" applyAlignment="1">
      <alignment horizontal="left"/>
    </xf>
    <xf numFmtId="6" fontId="37" fillId="10" borderId="8" xfId="0" applyNumberFormat="1" applyFont="1" applyFill="1" applyBorder="1" applyAlignment="1">
      <alignment horizontal="right" wrapText="1"/>
    </xf>
    <xf numFmtId="0" fontId="13" fillId="11" borderId="0" xfId="0" applyFont="1" applyFill="1" applyBorder="1" applyAlignment="1">
      <alignment wrapText="1"/>
    </xf>
    <xf numFmtId="164" fontId="0" fillId="2" borderId="0" xfId="0" applyNumberFormat="1" applyFont="1" applyFill="1" applyBorder="1" applyAlignment="1">
      <alignment horizontal="right" vertical="top"/>
    </xf>
    <xf numFmtId="9" fontId="0" fillId="11" borderId="0" xfId="0" applyNumberFormat="1" applyFont="1" applyFill="1" applyBorder="1"/>
    <xf numFmtId="8" fontId="18" fillId="0" borderId="0" xfId="0" applyNumberFormat="1" applyFont="1"/>
    <xf numFmtId="4" fontId="42" fillId="0" borderId="0" xfId="0" applyNumberFormat="1" applyFont="1" applyAlignment="1">
      <alignment horizontal="left"/>
    </xf>
    <xf numFmtId="0" fontId="13" fillId="14" borderId="0" xfId="0" applyFont="1" applyFill="1" applyBorder="1"/>
    <xf numFmtId="6" fontId="43" fillId="0" borderId="0" xfId="0" applyNumberFormat="1" applyFont="1" applyAlignment="1">
      <alignment wrapText="1"/>
    </xf>
    <xf numFmtId="6" fontId="0" fillId="2" borderId="0" xfId="0" applyNumberFormat="1" applyFont="1" applyFill="1" applyBorder="1" applyAlignment="1">
      <alignment horizontal="right"/>
    </xf>
    <xf numFmtId="0" fontId="0" fillId="17" borderId="0" xfId="0" applyFont="1" applyFill="1" applyBorder="1"/>
    <xf numFmtId="0" fontId="0" fillId="2" borderId="0" xfId="0" applyFont="1" applyFill="1" applyBorder="1" applyAlignment="1">
      <alignment horizontal="right"/>
    </xf>
    <xf numFmtId="2" fontId="0" fillId="0" borderId="0" xfId="0" applyNumberFormat="1" applyFont="1" applyAlignment="1">
      <alignment horizontal="center"/>
    </xf>
    <xf numFmtId="0" fontId="0" fillId="5" borderId="0" xfId="0" applyFont="1" applyFill="1" applyBorder="1" applyAlignment="1">
      <alignment wrapText="1"/>
    </xf>
    <xf numFmtId="3" fontId="43" fillId="0" borderId="0" xfId="0" applyNumberFormat="1" applyFont="1"/>
    <xf numFmtId="6" fontId="43" fillId="0" borderId="0" xfId="0" applyNumberFormat="1" applyFont="1"/>
    <xf numFmtId="0" fontId="44" fillId="0" borderId="9" xfId="0" applyFont="1" applyBorder="1" applyAlignment="1">
      <alignment horizontal="center" vertical="center" wrapText="1"/>
    </xf>
    <xf numFmtId="165" fontId="0" fillId="11" borderId="0" xfId="0" applyNumberFormat="1" applyFont="1" applyFill="1" applyBorder="1"/>
    <xf numFmtId="0" fontId="45" fillId="0" borderId="9" xfId="0" applyFont="1" applyBorder="1" applyAlignment="1">
      <alignment horizontal="center" wrapText="1"/>
    </xf>
    <xf numFmtId="0" fontId="0" fillId="18" borderId="0" xfId="0" applyFont="1" applyFill="1" applyBorder="1"/>
    <xf numFmtId="6" fontId="45" fillId="0" borderId="9" xfId="0" applyNumberFormat="1" applyFont="1" applyBorder="1" applyAlignment="1">
      <alignment horizontal="center" wrapText="1"/>
    </xf>
    <xf numFmtId="164" fontId="0" fillId="18" borderId="0" xfId="0" applyNumberFormat="1" applyFont="1" applyFill="1" applyBorder="1"/>
    <xf numFmtId="164" fontId="2" fillId="18" borderId="0" xfId="0" applyNumberFormat="1" applyFont="1" applyFill="1" applyBorder="1"/>
    <xf numFmtId="164" fontId="13" fillId="18" borderId="0" xfId="0" applyNumberFormat="1" applyFont="1" applyFill="1" applyBorder="1"/>
    <xf numFmtId="0" fontId="0" fillId="18" borderId="0" xfId="0" applyFont="1" applyFill="1" applyBorder="1"/>
    <xf numFmtId="9" fontId="0" fillId="2" borderId="0" xfId="0" applyNumberFormat="1" applyFont="1" applyFill="1" applyBorder="1" applyAlignment="1">
      <alignment horizontal="right"/>
    </xf>
    <xf numFmtId="0" fontId="5" fillId="17" borderId="2" xfId="0" applyFont="1" applyFill="1" applyBorder="1" applyAlignment="1">
      <alignment horizontal="left" wrapText="1"/>
    </xf>
    <xf numFmtId="0" fontId="0" fillId="9" borderId="0" xfId="0" applyFont="1" applyFill="1" applyBorder="1"/>
    <xf numFmtId="164" fontId="0" fillId="17" borderId="0" xfId="0" applyNumberFormat="1" applyFont="1" applyFill="1" applyBorder="1"/>
    <xf numFmtId="164" fontId="2" fillId="2" borderId="0" xfId="0" applyNumberFormat="1" applyFont="1" applyFill="1" applyBorder="1" applyAlignment="1">
      <alignment horizontal="right"/>
    </xf>
    <xf numFmtId="0" fontId="2" fillId="18" borderId="0" xfId="0" applyFont="1" applyFill="1" applyBorder="1"/>
    <xf numFmtId="0" fontId="0" fillId="2" borderId="0" xfId="0" applyFont="1" applyFill="1" applyBorder="1" applyAlignment="1">
      <alignment horizontal="left"/>
    </xf>
    <xf numFmtId="0" fontId="13" fillId="11" borderId="0" xfId="0" applyFont="1" applyFill="1" applyBorder="1"/>
    <xf numFmtId="3" fontId="0" fillId="2" borderId="0" xfId="0" applyNumberFormat="1" applyFont="1" applyFill="1" applyBorder="1" applyAlignment="1">
      <alignment horizontal="left"/>
    </xf>
    <xf numFmtId="0" fontId="0" fillId="11" borderId="0" xfId="0" applyFont="1" applyFill="1" applyBorder="1" applyAlignment="1">
      <alignment vertical="top" wrapText="1"/>
    </xf>
    <xf numFmtId="1" fontId="0" fillId="2" borderId="0" xfId="0" applyNumberFormat="1" applyFont="1" applyFill="1" applyBorder="1" applyAlignment="1">
      <alignment horizontal="left"/>
    </xf>
    <xf numFmtId="0" fontId="0" fillId="16" borderId="0" xfId="0" applyFont="1" applyFill="1" applyBorder="1" applyAlignment="1">
      <alignment wrapText="1"/>
    </xf>
    <xf numFmtId="6" fontId="46" fillId="0" borderId="0" xfId="0" applyNumberFormat="1" applyFont="1"/>
    <xf numFmtId="164" fontId="0" fillId="16" borderId="0" xfId="0" applyNumberFormat="1" applyFont="1" applyFill="1" applyBorder="1"/>
    <xf numFmtId="0" fontId="0" fillId="19" borderId="0" xfId="0" applyFont="1" applyFill="1" applyBorder="1"/>
    <xf numFmtId="0" fontId="0" fillId="20" borderId="0" xfId="0" applyFont="1" applyFill="1" applyBorder="1"/>
    <xf numFmtId="164" fontId="13" fillId="16" borderId="0" xfId="0" applyNumberFormat="1" applyFont="1" applyFill="1" applyBorder="1"/>
    <xf numFmtId="0" fontId="47" fillId="0" borderId="2" xfId="0" applyFont="1" applyBorder="1" applyAlignment="1">
      <alignment horizontal="left" wrapText="1"/>
    </xf>
    <xf numFmtId="0" fontId="48" fillId="0" borderId="2" xfId="0" applyFont="1" applyBorder="1" applyAlignment="1">
      <alignment horizontal="left" wrapText="1"/>
    </xf>
    <xf numFmtId="165" fontId="0" fillId="20" borderId="0" xfId="0" applyNumberFormat="1" applyFont="1" applyFill="1" applyBorder="1"/>
    <xf numFmtId="4" fontId="42" fillId="0" borderId="0" xfId="0" applyNumberFormat="1" applyFont="1"/>
    <xf numFmtId="3" fontId="0" fillId="7" borderId="2" xfId="0" applyNumberFormat="1" applyFont="1" applyFill="1" applyBorder="1" applyAlignment="1">
      <alignment horizontal="right"/>
    </xf>
    <xf numFmtId="3" fontId="0" fillId="10" borderId="2" xfId="0" applyNumberFormat="1" applyFont="1" applyFill="1" applyBorder="1" applyAlignment="1">
      <alignment horizontal="right"/>
    </xf>
    <xf numFmtId="3" fontId="0" fillId="0" borderId="0" xfId="0" applyNumberFormat="1" applyFont="1" applyAlignment="1">
      <alignment horizontal="right"/>
    </xf>
    <xf numFmtId="0" fontId="0" fillId="16" borderId="0" xfId="0" applyFont="1" applyFill="1" applyBorder="1"/>
    <xf numFmtId="164" fontId="2" fillId="16" borderId="0" xfId="0" applyNumberFormat="1" applyFont="1" applyFill="1" applyBorder="1"/>
    <xf numFmtId="0" fontId="2" fillId="16" borderId="0" xfId="0" applyFont="1" applyFill="1" applyBorder="1"/>
    <xf numFmtId="3" fontId="49" fillId="0" borderId="0" xfId="0" applyNumberFormat="1" applyFont="1" applyAlignment="1">
      <alignment horizontal="right"/>
    </xf>
    <xf numFmtId="171" fontId="0" fillId="2" borderId="0" xfId="0" applyNumberFormat="1" applyFont="1" applyFill="1" applyBorder="1" applyAlignment="1">
      <alignment horizontal="left"/>
    </xf>
    <xf numFmtId="0" fontId="0" fillId="0" borderId="0" xfId="0" applyFont="1" applyAlignment="1">
      <alignment horizontal="right"/>
    </xf>
    <xf numFmtId="0" fontId="0" fillId="2" borderId="0" xfId="0" applyFont="1" applyFill="1" applyBorder="1" applyAlignment="1">
      <alignment horizontal="left"/>
    </xf>
    <xf numFmtId="3" fontId="50" fillId="7" borderId="2" xfId="0" applyNumberFormat="1" applyFont="1" applyFill="1" applyBorder="1" applyAlignment="1">
      <alignment horizontal="right"/>
    </xf>
    <xf numFmtId="3" fontId="50" fillId="0" borderId="0" xfId="0" applyNumberFormat="1" applyFont="1" applyAlignment="1">
      <alignment horizontal="right"/>
    </xf>
    <xf numFmtId="0" fontId="17" fillId="0" borderId="0" xfId="0" applyFont="1" applyAlignment="1">
      <alignment horizontal="left"/>
    </xf>
    <xf numFmtId="165" fontId="17" fillId="0" borderId="0" xfId="0" applyNumberFormat="1" applyFont="1" applyAlignment="1">
      <alignment horizontal="left"/>
    </xf>
    <xf numFmtId="164" fontId="0" fillId="0" borderId="0" xfId="0" applyNumberFormat="1" applyFont="1" applyAlignment="1">
      <alignment horizontal="right" wrapText="1"/>
    </xf>
    <xf numFmtId="164" fontId="0" fillId="0" borderId="0" xfId="0" applyNumberFormat="1" applyFont="1" applyAlignment="1">
      <alignment horizontal="right"/>
    </xf>
    <xf numFmtId="3" fontId="13" fillId="0" borderId="0" xfId="0" applyNumberFormat="1" applyFont="1" applyAlignment="1">
      <alignment horizontal="left"/>
    </xf>
    <xf numFmtId="0" fontId="8" fillId="0" borderId="0" xfId="0" applyFont="1"/>
    <xf numFmtId="6" fontId="18" fillId="0" borderId="0" xfId="0" applyNumberFormat="1" applyFont="1" applyAlignment="1">
      <alignment horizontal="left"/>
    </xf>
    <xf numFmtId="3" fontId="17" fillId="0" borderId="0" xfId="0" applyNumberFormat="1" applyFont="1" applyAlignment="1">
      <alignment horizontal="left"/>
    </xf>
    <xf numFmtId="172" fontId="0" fillId="0" borderId="0" xfId="0" applyNumberFormat="1" applyFont="1"/>
    <xf numFmtId="164" fontId="0" fillId="0" borderId="0" xfId="0" applyNumberFormat="1" applyFont="1" applyAlignment="1">
      <alignment wrapText="1"/>
    </xf>
    <xf numFmtId="6" fontId="0" fillId="0" borderId="0" xfId="0" applyNumberFormat="1" applyFont="1" applyAlignment="1">
      <alignment horizontal="left"/>
    </xf>
    <xf numFmtId="164" fontId="0" fillId="0" borderId="0" xfId="0" applyNumberFormat="1" applyFont="1" applyAlignment="1">
      <alignment horizontal="left"/>
    </xf>
    <xf numFmtId="0" fontId="0" fillId="18" borderId="0" xfId="0" applyFont="1" applyFill="1" applyBorder="1" applyAlignment="1">
      <alignment wrapText="1"/>
    </xf>
    <xf numFmtId="10" fontId="2" fillId="0" borderId="0" xfId="0" applyNumberFormat="1" applyFont="1" applyAlignment="1">
      <alignment horizontal="left" wrapText="1"/>
    </xf>
    <xf numFmtId="0" fontId="0" fillId="21" borderId="0" xfId="0" applyFont="1" applyFill="1" applyBorder="1"/>
    <xf numFmtId="0" fontId="0" fillId="21" borderId="0" xfId="0" applyFont="1" applyFill="1" applyBorder="1" applyAlignment="1">
      <alignment vertical="top" wrapText="1"/>
    </xf>
    <xf numFmtId="0" fontId="7" fillId="0" borderId="0" xfId="0" applyFont="1"/>
    <xf numFmtId="0" fontId="0" fillId="21" borderId="0" xfId="0" applyFont="1" applyFill="1" applyBorder="1"/>
    <xf numFmtId="164" fontId="0" fillId="21" borderId="0" xfId="0" applyNumberFormat="1" applyFont="1" applyFill="1" applyBorder="1"/>
    <xf numFmtId="164" fontId="13" fillId="21" borderId="0" xfId="0" applyNumberFormat="1" applyFont="1" applyFill="1" applyBorder="1"/>
    <xf numFmtId="165" fontId="0" fillId="21" borderId="0" xfId="0" applyNumberFormat="1" applyFont="1" applyFill="1" applyBorder="1"/>
    <xf numFmtId="164" fontId="2" fillId="21" borderId="0" xfId="0" applyNumberFormat="1" applyFont="1" applyFill="1" applyBorder="1"/>
    <xf numFmtId="0" fontId="2" fillId="21" borderId="0" xfId="0" applyFont="1" applyFill="1" applyBorder="1"/>
    <xf numFmtId="0" fontId="0" fillId="21" borderId="0" xfId="0" applyFont="1" applyFill="1" applyBorder="1" applyAlignment="1">
      <alignment horizontal="center" vertical="top" wrapText="1"/>
    </xf>
    <xf numFmtId="0" fontId="0" fillId="22" borderId="0" xfId="0" applyFont="1" applyFill="1" applyBorder="1"/>
    <xf numFmtId="0" fontId="0" fillId="22" borderId="0" xfId="0" applyFont="1" applyFill="1" applyBorder="1" applyAlignment="1">
      <alignment wrapText="1"/>
    </xf>
    <xf numFmtId="0" fontId="0" fillId="14" borderId="0" xfId="0" applyFont="1" applyFill="1" applyBorder="1"/>
    <xf numFmtId="0" fontId="0" fillId="22" borderId="0" xfId="0" applyFont="1" applyFill="1" applyBorder="1"/>
    <xf numFmtId="3" fontId="18" fillId="0" borderId="0" xfId="0" applyNumberFormat="1" applyFont="1" applyAlignment="1">
      <alignment horizontal="left"/>
    </xf>
    <xf numFmtId="0" fontId="0" fillId="14" borderId="0" xfId="0" applyFont="1" applyFill="1" applyBorder="1" applyAlignment="1">
      <alignment wrapText="1"/>
    </xf>
    <xf numFmtId="0" fontId="0" fillId="14" borderId="0" xfId="0" applyFont="1" applyFill="1" applyBorder="1"/>
    <xf numFmtId="0" fontId="13" fillId="16" borderId="0" xfId="0" applyFont="1" applyFill="1" applyBorder="1"/>
    <xf numFmtId="0" fontId="0" fillId="16" borderId="0" xfId="0" applyFont="1" applyFill="1" applyBorder="1" applyAlignment="1">
      <alignment horizontal="center" vertical="top" wrapText="1"/>
    </xf>
    <xf numFmtId="165" fontId="0" fillId="16" borderId="0" xfId="0" applyNumberFormat="1" applyFont="1" applyFill="1" applyBorder="1"/>
    <xf numFmtId="164" fontId="2" fillId="16" borderId="0" xfId="0" applyNumberFormat="1" applyFont="1" applyFill="1" applyBorder="1" applyAlignment="1">
      <alignment horizontal="right"/>
    </xf>
    <xf numFmtId="6" fontId="31" fillId="7" borderId="2" xfId="0" applyNumberFormat="1" applyFont="1" applyFill="1" applyBorder="1" applyAlignment="1">
      <alignment horizontal="right" wrapText="1"/>
    </xf>
    <xf numFmtId="164" fontId="0" fillId="16" borderId="0" xfId="0" applyNumberFormat="1" applyFont="1" applyFill="1" applyBorder="1" applyAlignment="1">
      <alignment horizontal="right"/>
    </xf>
    <xf numFmtId="6" fontId="31" fillId="10" borderId="2" xfId="0" applyNumberFormat="1" applyFont="1" applyFill="1" applyBorder="1" applyAlignment="1">
      <alignment horizontal="right" wrapText="1"/>
    </xf>
    <xf numFmtId="0" fontId="51" fillId="0" borderId="0" xfId="0" applyFont="1" applyAlignment="1">
      <alignment wrapText="1"/>
    </xf>
    <xf numFmtId="6" fontId="52" fillId="0" borderId="0" xfId="0" applyNumberFormat="1" applyFont="1"/>
    <xf numFmtId="6" fontId="31" fillId="2" borderId="2" xfId="0" applyNumberFormat="1" applyFont="1" applyFill="1" applyBorder="1" applyAlignment="1">
      <alignment horizontal="right" wrapText="1"/>
    </xf>
    <xf numFmtId="0" fontId="52" fillId="0" borderId="0" xfId="0" applyFont="1"/>
    <xf numFmtId="0" fontId="13" fillId="23" borderId="0" xfId="0" applyFont="1" applyFill="1" applyBorder="1"/>
    <xf numFmtId="0" fontId="53" fillId="24" borderId="10" xfId="0" applyFont="1" applyFill="1" applyBorder="1" applyAlignment="1">
      <alignment horizontal="left" wrapText="1"/>
    </xf>
    <xf numFmtId="9" fontId="53" fillId="24" borderId="11" xfId="0" applyNumberFormat="1" applyFont="1" applyFill="1" applyBorder="1" applyAlignment="1">
      <alignment horizontal="left" wrapText="1"/>
    </xf>
    <xf numFmtId="0" fontId="43" fillId="0" borderId="0" xfId="0" applyFont="1"/>
    <xf numFmtId="0" fontId="54" fillId="25" borderId="12" xfId="0" applyFont="1" applyFill="1" applyBorder="1" applyAlignment="1">
      <alignment horizontal="left" wrapText="1"/>
    </xf>
    <xf numFmtId="6" fontId="54" fillId="25" borderId="13" xfId="0" applyNumberFormat="1" applyFont="1" applyFill="1" applyBorder="1" applyAlignment="1">
      <alignment horizontal="left" wrapText="1"/>
    </xf>
    <xf numFmtId="0" fontId="54" fillId="24" borderId="12" xfId="0" applyFont="1" applyFill="1" applyBorder="1" applyAlignment="1">
      <alignment horizontal="left" wrapText="1"/>
    </xf>
    <xf numFmtId="6" fontId="54" fillId="24" borderId="13" xfId="0" applyNumberFormat="1" applyFont="1" applyFill="1" applyBorder="1" applyAlignment="1">
      <alignment horizontal="left" wrapText="1"/>
    </xf>
    <xf numFmtId="0" fontId="48" fillId="0" borderId="0" xfId="0" applyFont="1" applyAlignment="1">
      <alignment horizontal="left" wrapText="1"/>
    </xf>
    <xf numFmtId="0" fontId="55" fillId="0" borderId="0" xfId="0" applyFont="1" applyAlignment="1">
      <alignment horizontal="left"/>
    </xf>
    <xf numFmtId="0" fontId="0" fillId="15" borderId="0" xfId="0" applyFont="1" applyFill="1" applyBorder="1"/>
    <xf numFmtId="0" fontId="56" fillId="0" borderId="0" xfId="0" applyFont="1" applyAlignment="1">
      <alignment horizontal="left"/>
    </xf>
    <xf numFmtId="0" fontId="57" fillId="0" borderId="0" xfId="0" applyFont="1"/>
    <xf numFmtId="0" fontId="58" fillId="0" borderId="0" xfId="0" applyFont="1" applyAlignment="1">
      <alignment horizontal="left" vertical="top"/>
    </xf>
    <xf numFmtId="0" fontId="13" fillId="15" borderId="0" xfId="0" applyFont="1" applyFill="1" applyBorder="1"/>
    <xf numFmtId="164" fontId="13" fillId="15" borderId="0" xfId="0" applyNumberFormat="1" applyFont="1" applyFill="1" applyBorder="1"/>
    <xf numFmtId="164" fontId="0" fillId="15" borderId="0" xfId="0" applyNumberFormat="1" applyFont="1" applyFill="1" applyBorder="1"/>
    <xf numFmtId="0" fontId="0" fillId="15" borderId="0" xfId="0" applyFont="1" applyFill="1" applyBorder="1" applyAlignment="1">
      <alignment horizontal="center" vertical="top" wrapText="1"/>
    </xf>
    <xf numFmtId="0" fontId="54" fillId="24" borderId="14" xfId="0" applyFont="1" applyFill="1" applyBorder="1" applyAlignment="1">
      <alignment horizontal="left" wrapText="1"/>
    </xf>
    <xf numFmtId="165" fontId="0" fillId="15" borderId="0" xfId="0" applyNumberFormat="1" applyFont="1" applyFill="1" applyBorder="1"/>
    <xf numFmtId="6" fontId="54" fillId="24" borderId="15" xfId="0" applyNumberFormat="1" applyFont="1" applyFill="1" applyBorder="1" applyAlignment="1">
      <alignment horizontal="left" wrapText="1"/>
    </xf>
    <xf numFmtId="0" fontId="0" fillId="15" borderId="0" xfId="0" applyFont="1" applyFill="1" applyBorder="1" applyAlignment="1">
      <alignment wrapText="1"/>
    </xf>
    <xf numFmtId="164" fontId="2" fillId="15" borderId="0" xfId="0" applyNumberFormat="1" applyFont="1" applyFill="1" applyBorder="1"/>
    <xf numFmtId="0" fontId="59" fillId="0" borderId="0" xfId="0" applyFont="1" applyAlignment="1">
      <alignment horizontal="left" wrapText="1"/>
    </xf>
    <xf numFmtId="0" fontId="60" fillId="0" borderId="0" xfId="0" applyFont="1" applyAlignment="1">
      <alignment horizontal="right" wrapText="1"/>
    </xf>
    <xf numFmtId="0" fontId="61" fillId="0" borderId="0" xfId="0" applyFont="1" applyAlignment="1">
      <alignment horizontal="left" wrapText="1"/>
    </xf>
    <xf numFmtId="6" fontId="31" fillId="0" borderId="0" xfId="0" applyNumberFormat="1" applyFont="1" applyAlignment="1">
      <alignment horizontal="right" wrapText="1"/>
    </xf>
    <xf numFmtId="0" fontId="2" fillId="15" borderId="0" xfId="0" applyFont="1" applyFill="1" applyBorder="1"/>
    <xf numFmtId="164" fontId="2" fillId="15" borderId="0" xfId="0" applyNumberFormat="1" applyFont="1" applyFill="1" applyBorder="1" applyAlignment="1">
      <alignment horizontal="right"/>
    </xf>
    <xf numFmtId="0" fontId="60" fillId="0" borderId="0" xfId="0" applyFont="1" applyAlignment="1">
      <alignment horizontal="left" wrapText="1"/>
    </xf>
    <xf numFmtId="6" fontId="59" fillId="0" borderId="0" xfId="0" applyNumberFormat="1" applyFont="1" applyAlignment="1">
      <alignment horizontal="right" wrapText="1"/>
    </xf>
    <xf numFmtId="164" fontId="0" fillId="15" borderId="0" xfId="0" applyNumberFormat="1" applyFont="1" applyFill="1" applyBorder="1" applyAlignment="1">
      <alignment horizontal="right"/>
    </xf>
    <xf numFmtId="0" fontId="16" fillId="0" borderId="0" xfId="0" applyFont="1" applyAlignment="1">
      <alignment horizontal="left" wrapText="1"/>
    </xf>
    <xf numFmtId="0" fontId="62" fillId="0" borderId="0" xfId="0" applyFont="1" applyAlignment="1">
      <alignment horizontal="left" wrapText="1"/>
    </xf>
    <xf numFmtId="0" fontId="47" fillId="0" borderId="0" xfId="0" applyFont="1" applyAlignment="1">
      <alignment horizontal="left" wrapText="1"/>
    </xf>
    <xf numFmtId="0" fontId="2" fillId="0" borderId="0" xfId="0" applyFont="1" applyAlignment="1"/>
    <xf numFmtId="0" fontId="63" fillId="0" borderId="0" xfId="0" applyFont="1"/>
    <xf numFmtId="0" fontId="64" fillId="0" borderId="0" xfId="0" applyFont="1" applyAlignment="1">
      <alignment horizontal="left" vertical="top" wrapText="1"/>
    </xf>
    <xf numFmtId="3" fontId="0" fillId="0" borderId="0" xfId="0" applyNumberFormat="1" applyFont="1" applyAlignment="1">
      <alignment horizontal="left" wrapText="1"/>
    </xf>
    <xf numFmtId="0" fontId="65" fillId="0" borderId="0" xfId="0" applyFont="1" applyAlignment="1">
      <alignment horizontal="center"/>
    </xf>
    <xf numFmtId="0" fontId="66" fillId="0" borderId="0" xfId="0" applyFont="1"/>
    <xf numFmtId="0" fontId="65" fillId="0" borderId="0" xfId="0" applyFont="1"/>
    <xf numFmtId="165" fontId="66" fillId="27" borderId="18" xfId="0" applyNumberFormat="1" applyFont="1" applyFill="1" applyBorder="1"/>
    <xf numFmtId="10" fontId="66" fillId="28" borderId="19" xfId="0" applyNumberFormat="1" applyFont="1" applyFill="1" applyBorder="1"/>
    <xf numFmtId="3" fontId="42" fillId="0" borderId="0" xfId="0" applyNumberFormat="1" applyFont="1" applyAlignment="1">
      <alignment horizontal="left"/>
    </xf>
    <xf numFmtId="10" fontId="66" fillId="0" borderId="0" xfId="0" applyNumberFormat="1" applyFont="1"/>
    <xf numFmtId="0" fontId="66" fillId="27" borderId="19" xfId="0" applyFont="1" applyFill="1" applyBorder="1"/>
    <xf numFmtId="3" fontId="18" fillId="0" borderId="0" xfId="0" applyNumberFormat="1" applyFont="1" applyAlignment="1">
      <alignment horizontal="left" wrapText="1"/>
    </xf>
    <xf numFmtId="0" fontId="66" fillId="28" borderId="19" xfId="0" applyFont="1" applyFill="1" applyBorder="1"/>
    <xf numFmtId="3" fontId="26" fillId="0" borderId="0" xfId="0" applyNumberFormat="1" applyFont="1" applyAlignment="1">
      <alignment horizontal="left" wrapText="1"/>
    </xf>
    <xf numFmtId="0" fontId="66" fillId="0" borderId="0" xfId="0" applyFont="1"/>
    <xf numFmtId="0" fontId="65" fillId="0" borderId="21" xfId="0" applyFont="1" applyBorder="1"/>
    <xf numFmtId="0" fontId="65" fillId="29" borderId="21" xfId="0" applyFont="1" applyFill="1" applyBorder="1"/>
    <xf numFmtId="0" fontId="65" fillId="0" borderId="22" xfId="0" applyFont="1" applyBorder="1"/>
    <xf numFmtId="8" fontId="66" fillId="0" borderId="0" xfId="0" applyNumberFormat="1" applyFont="1"/>
    <xf numFmtId="44" fontId="66" fillId="29" borderId="0" xfId="0" applyNumberFormat="1" applyFont="1" applyFill="1" applyBorder="1"/>
    <xf numFmtId="44" fontId="66" fillId="0" borderId="0" xfId="0" applyNumberFormat="1" applyFont="1"/>
    <xf numFmtId="0" fontId="0" fillId="0" borderId="0" xfId="0" applyFont="1" applyAlignment="1">
      <alignment horizontal="left" vertical="top"/>
    </xf>
    <xf numFmtId="6" fontId="0" fillId="11" borderId="0" xfId="0" applyNumberFormat="1" applyFont="1" applyFill="1" applyBorder="1"/>
    <xf numFmtId="0" fontId="67" fillId="0" borderId="22" xfId="0" applyFont="1" applyBorder="1"/>
    <xf numFmtId="8" fontId="63" fillId="0" borderId="0" xfId="0" applyNumberFormat="1" applyFont="1"/>
    <xf numFmtId="44" fontId="63" fillId="30" borderId="0" xfId="0" applyNumberFormat="1" applyFont="1" applyFill="1" applyBorder="1"/>
    <xf numFmtId="9" fontId="63" fillId="31" borderId="0" xfId="0" applyNumberFormat="1" applyFont="1" applyFill="1" applyBorder="1"/>
    <xf numFmtId="44" fontId="63" fillId="32" borderId="0" xfId="0" applyNumberFormat="1" applyFont="1" applyFill="1" applyBorder="1"/>
    <xf numFmtId="0" fontId="68" fillId="33" borderId="0" xfId="0" applyFont="1" applyFill="1" applyBorder="1"/>
    <xf numFmtId="9" fontId="63" fillId="34" borderId="0" xfId="0" applyNumberFormat="1" applyFont="1" applyFill="1" applyBorder="1"/>
    <xf numFmtId="0" fontId="0" fillId="0" borderId="20" xfId="0" applyFont="1" applyBorder="1"/>
    <xf numFmtId="44" fontId="63" fillId="0" borderId="0" xfId="0" applyNumberFormat="1" applyFont="1"/>
    <xf numFmtId="0" fontId="67" fillId="0" borderId="21" xfId="0" applyFont="1" applyBorder="1"/>
    <xf numFmtId="0" fontId="67" fillId="0" borderId="0" xfId="0" applyFont="1"/>
    <xf numFmtId="165" fontId="63" fillId="0" borderId="0" xfId="0" applyNumberFormat="1" applyFont="1"/>
    <xf numFmtId="9" fontId="63" fillId="0" borderId="0" xfId="0" applyNumberFormat="1" applyFont="1"/>
    <xf numFmtId="0" fontId="2" fillId="0" borderId="19" xfId="0" applyFont="1" applyBorder="1"/>
    <xf numFmtId="0" fontId="2" fillId="0" borderId="26" xfId="0" applyFont="1" applyBorder="1"/>
    <xf numFmtId="164" fontId="0" fillId="0" borderId="25" xfId="0" applyNumberFormat="1" applyFont="1" applyBorder="1"/>
    <xf numFmtId="164" fontId="0" fillId="0" borderId="19" xfId="0" applyNumberFormat="1" applyFont="1" applyBorder="1"/>
    <xf numFmtId="44" fontId="0" fillId="0" borderId="0" xfId="0" applyNumberFormat="1" applyFont="1"/>
    <xf numFmtId="164" fontId="0" fillId="0" borderId="27" xfId="0" applyNumberFormat="1" applyFont="1" applyBorder="1"/>
    <xf numFmtId="0" fontId="2" fillId="0" borderId="25" xfId="0" applyFont="1" applyBorder="1"/>
    <xf numFmtId="164" fontId="0" fillId="0" borderId="18" xfId="0" applyNumberFormat="1" applyFont="1" applyBorder="1"/>
    <xf numFmtId="0" fontId="0" fillId="0" borderId="19" xfId="0" applyFont="1" applyBorder="1"/>
    <xf numFmtId="0" fontId="0" fillId="0" borderId="0" xfId="0" applyAlignment="1"/>
    <xf numFmtId="0" fontId="0" fillId="36" borderId="0" xfId="0" applyFill="1" applyAlignment="1"/>
    <xf numFmtId="0" fontId="0" fillId="36" borderId="0" xfId="0" applyFont="1" applyFill="1" applyAlignment="1"/>
    <xf numFmtId="0" fontId="0" fillId="36" borderId="0" xfId="0" applyFill="1" applyAlignment="1">
      <alignment wrapText="1"/>
    </xf>
    <xf numFmtId="0" fontId="0" fillId="0" borderId="0" xfId="0" applyFont="1" applyAlignment="1"/>
    <xf numFmtId="0" fontId="0" fillId="37" borderId="0" xfId="0" applyFont="1" applyFill="1" applyBorder="1"/>
    <xf numFmtId="0" fontId="0" fillId="36" borderId="0" xfId="0" applyFont="1" applyFill="1" applyBorder="1" applyAlignment="1"/>
    <xf numFmtId="0" fontId="0" fillId="36" borderId="0" xfId="0" applyFill="1" applyBorder="1" applyAlignment="1"/>
    <xf numFmtId="0" fontId="0" fillId="37" borderId="0" xfId="0" applyFill="1" applyBorder="1" applyAlignment="1">
      <alignment horizontal="left" vertical="top" wrapText="1"/>
    </xf>
    <xf numFmtId="0" fontId="71" fillId="36" borderId="0" xfId="0" applyFont="1" applyFill="1" applyBorder="1" applyAlignment="1"/>
    <xf numFmtId="0" fontId="72" fillId="0" borderId="28" xfId="0" applyFont="1" applyBorder="1"/>
    <xf numFmtId="166" fontId="73" fillId="0" borderId="29" xfId="1" applyNumberFormat="1" applyFont="1" applyBorder="1"/>
    <xf numFmtId="166" fontId="73" fillId="0" borderId="0" xfId="1" applyNumberFormat="1" applyFont="1"/>
    <xf numFmtId="166" fontId="73" fillId="0" borderId="0" xfId="1" applyNumberFormat="1" applyFont="1" applyFill="1"/>
    <xf numFmtId="0" fontId="73" fillId="0" borderId="0" xfId="0" applyFont="1"/>
    <xf numFmtId="0" fontId="73" fillId="0" borderId="30" xfId="0" applyFont="1" applyBorder="1"/>
    <xf numFmtId="166" fontId="73" fillId="38" borderId="31" xfId="1" applyNumberFormat="1" applyFont="1" applyFill="1" applyBorder="1"/>
    <xf numFmtId="10" fontId="74" fillId="0" borderId="31" xfId="2" applyNumberFormat="1" applyFont="1" applyBorder="1"/>
    <xf numFmtId="166" fontId="74" fillId="0" borderId="31" xfId="1" applyNumberFormat="1" applyFont="1" applyBorder="1"/>
    <xf numFmtId="0" fontId="73" fillId="0" borderId="32" xfId="0" applyFont="1" applyBorder="1"/>
    <xf numFmtId="166" fontId="73" fillId="38" borderId="33" xfId="1" applyNumberFormat="1" applyFont="1" applyFill="1" applyBorder="1"/>
    <xf numFmtId="43" fontId="74" fillId="39" borderId="31" xfId="1" applyNumberFormat="1" applyFont="1" applyFill="1" applyBorder="1"/>
    <xf numFmtId="0" fontId="73" fillId="39" borderId="30" xfId="0" applyFont="1" applyFill="1" applyBorder="1"/>
    <xf numFmtId="9" fontId="74" fillId="39" borderId="31" xfId="2" applyFont="1" applyFill="1" applyBorder="1"/>
    <xf numFmtId="166" fontId="73" fillId="0" borderId="31" xfId="1" applyNumberFormat="1" applyFont="1" applyBorder="1"/>
    <xf numFmtId="166" fontId="75" fillId="0" borderId="33" xfId="1" applyNumberFormat="1" applyFont="1" applyBorder="1"/>
    <xf numFmtId="0" fontId="72" fillId="0" borderId="0" xfId="0" applyFont="1"/>
    <xf numFmtId="0" fontId="72" fillId="40" borderId="28" xfId="0" applyFont="1" applyFill="1" applyBorder="1"/>
    <xf numFmtId="166" fontId="73" fillId="40" borderId="34" xfId="1" applyNumberFormat="1" applyFont="1" applyFill="1" applyBorder="1"/>
    <xf numFmtId="166" fontId="73" fillId="40" borderId="29" xfId="1" applyNumberFormat="1" applyFont="1" applyFill="1" applyBorder="1"/>
    <xf numFmtId="166" fontId="73" fillId="0" borderId="0" xfId="1" applyNumberFormat="1" applyFont="1" applyBorder="1"/>
    <xf numFmtId="0" fontId="72" fillId="0" borderId="30" xfId="0" applyFont="1" applyBorder="1"/>
    <xf numFmtId="0" fontId="73" fillId="38" borderId="0" xfId="0" applyFont="1" applyFill="1"/>
    <xf numFmtId="0" fontId="72" fillId="40" borderId="30" xfId="0" applyFont="1" applyFill="1" applyBorder="1"/>
    <xf numFmtId="166" fontId="73" fillId="40" borderId="0" xfId="1" applyNumberFormat="1" applyFont="1" applyFill="1" applyBorder="1"/>
    <xf numFmtId="166" fontId="73" fillId="40" borderId="31" xfId="1" applyNumberFormat="1" applyFont="1" applyFill="1" applyBorder="1"/>
    <xf numFmtId="0" fontId="73" fillId="0" borderId="30" xfId="0" applyFont="1" applyBorder="1" applyAlignment="1">
      <alignment horizontal="left" indent="1"/>
    </xf>
    <xf numFmtId="166" fontId="74" fillId="0" borderId="0" xfId="1" applyNumberFormat="1" applyFont="1" applyBorder="1"/>
    <xf numFmtId="0" fontId="74" fillId="0" borderId="30" xfId="0" applyFont="1" applyBorder="1" applyAlignment="1">
      <alignment horizontal="left" indent="1"/>
    </xf>
    <xf numFmtId="43" fontId="74" fillId="0" borderId="31" xfId="1" applyNumberFormat="1" applyFont="1" applyBorder="1"/>
    <xf numFmtId="0" fontId="73" fillId="0" borderId="30" xfId="0" applyFont="1" applyBorder="1" applyAlignment="1">
      <alignment horizontal="left" indent="2"/>
    </xf>
    <xf numFmtId="166" fontId="76" fillId="38" borderId="31" xfId="1" applyNumberFormat="1" applyFont="1" applyFill="1" applyBorder="1"/>
    <xf numFmtId="166" fontId="74" fillId="0" borderId="34" xfId="1" applyNumberFormat="1" applyFont="1" applyBorder="1"/>
    <xf numFmtId="166" fontId="73" fillId="0" borderId="34" xfId="1" applyNumberFormat="1" applyFont="1" applyBorder="1"/>
    <xf numFmtId="173" fontId="73" fillId="0" borderId="31" xfId="2" applyNumberFormat="1" applyFont="1" applyBorder="1"/>
    <xf numFmtId="173" fontId="74" fillId="0" borderId="0" xfId="2" applyNumberFormat="1" applyFont="1" applyBorder="1"/>
    <xf numFmtId="166" fontId="74" fillId="0" borderId="31" xfId="1" applyNumberFormat="1" applyFont="1" applyFill="1" applyBorder="1"/>
    <xf numFmtId="166" fontId="72" fillId="0" borderId="34" xfId="1" applyNumberFormat="1" applyFont="1" applyBorder="1"/>
    <xf numFmtId="166" fontId="72" fillId="0" borderId="29" xfId="1" applyNumberFormat="1" applyFont="1" applyBorder="1"/>
    <xf numFmtId="166" fontId="73" fillId="0" borderId="33" xfId="1" applyNumberFormat="1" applyFont="1" applyBorder="1"/>
    <xf numFmtId="166" fontId="73" fillId="39" borderId="0" xfId="1" applyNumberFormat="1" applyFont="1" applyFill="1" applyBorder="1"/>
    <xf numFmtId="166" fontId="73" fillId="39" borderId="31" xfId="1" applyNumberFormat="1" applyFont="1" applyFill="1" applyBorder="1"/>
    <xf numFmtId="0" fontId="72" fillId="0" borderId="32" xfId="0" applyFont="1" applyBorder="1"/>
    <xf numFmtId="166" fontId="73" fillId="0" borderId="35" xfId="1" applyNumberFormat="1" applyFont="1" applyBorder="1"/>
    <xf numFmtId="166" fontId="72" fillId="0" borderId="36" xfId="1" applyNumberFormat="1" applyFont="1" applyBorder="1"/>
    <xf numFmtId="166" fontId="72" fillId="0" borderId="37" xfId="1" applyNumberFormat="1" applyFont="1" applyBorder="1"/>
    <xf numFmtId="166" fontId="72" fillId="0" borderId="0" xfId="1" applyNumberFormat="1" applyFont="1" applyBorder="1"/>
    <xf numFmtId="0" fontId="72" fillId="0" borderId="30" xfId="0" applyFont="1" applyFill="1" applyBorder="1"/>
    <xf numFmtId="166" fontId="73" fillId="0" borderId="0" xfId="1" applyNumberFormat="1" applyFont="1" applyFill="1" applyBorder="1"/>
    <xf numFmtId="166" fontId="73" fillId="0" borderId="31" xfId="1" applyNumberFormat="1" applyFont="1" applyFill="1" applyBorder="1"/>
    <xf numFmtId="166" fontId="72" fillId="0" borderId="31" xfId="1" applyNumberFormat="1" applyFont="1" applyBorder="1"/>
    <xf numFmtId="0" fontId="0" fillId="41" borderId="0" xfId="0" applyFont="1" applyFill="1"/>
    <xf numFmtId="0" fontId="2" fillId="41" borderId="0" xfId="0" applyFont="1" applyFill="1" applyAlignment="1">
      <alignment horizontal="center" vertical="top" wrapText="1"/>
    </xf>
    <xf numFmtId="0" fontId="2" fillId="42" borderId="0" xfId="0" applyFont="1" applyFill="1" applyAlignment="1"/>
    <xf numFmtId="0" fontId="1" fillId="0" borderId="0" xfId="0" applyFont="1" applyBorder="1"/>
    <xf numFmtId="0" fontId="0" fillId="0" borderId="0" xfId="0" applyFont="1" applyAlignment="1"/>
    <xf numFmtId="0" fontId="12" fillId="2" borderId="0" xfId="0" applyFont="1" applyFill="1" applyBorder="1" applyAlignment="1">
      <alignment horizontal="left" wrapText="1"/>
    </xf>
    <xf numFmtId="0" fontId="0" fillId="0" borderId="0" xfId="0" applyFont="1" applyAlignment="1">
      <alignment wrapText="1"/>
    </xf>
    <xf numFmtId="0" fontId="12" fillId="2" borderId="0" xfId="0" applyFont="1" applyFill="1" applyAlignment="1">
      <alignment horizontal="left" wrapText="1"/>
    </xf>
    <xf numFmtId="0" fontId="69" fillId="0" borderId="0" xfId="0" applyFont="1" applyAlignment="1"/>
    <xf numFmtId="0" fontId="0" fillId="43" borderId="0" xfId="0" applyFont="1" applyFill="1" applyAlignment="1"/>
    <xf numFmtId="0" fontId="0" fillId="43" borderId="0" xfId="0" applyFont="1" applyFill="1" applyAlignment="1">
      <alignment wrapText="1"/>
    </xf>
    <xf numFmtId="0" fontId="0" fillId="43" borderId="0" xfId="0" applyFont="1" applyFill="1"/>
    <xf numFmtId="0" fontId="70" fillId="37" borderId="0" xfId="0" applyFont="1" applyFill="1" applyBorder="1" applyAlignment="1">
      <alignment horizontal="left" vertical="top" wrapText="1"/>
    </xf>
    <xf numFmtId="0" fontId="71" fillId="2" borderId="0" xfId="0" applyNumberFormat="1" applyFont="1" applyFill="1" applyBorder="1" applyAlignment="1">
      <alignment horizontal="left" vertical="top" wrapText="1"/>
    </xf>
    <xf numFmtId="0" fontId="79" fillId="2" borderId="0" xfId="0" applyNumberFormat="1" applyFont="1" applyFill="1" applyBorder="1" applyAlignment="1">
      <alignment horizontal="left" vertical="top" wrapText="1"/>
    </xf>
    <xf numFmtId="0" fontId="71" fillId="2" borderId="0" xfId="0" applyFont="1" applyFill="1" applyBorder="1" applyAlignment="1">
      <alignment horizontal="left" wrapText="1"/>
    </xf>
    <xf numFmtId="0" fontId="71" fillId="2" borderId="0" xfId="0" applyNumberFormat="1" applyFont="1" applyFill="1" applyBorder="1" applyAlignment="1">
      <alignment horizontal="left" wrapText="1"/>
    </xf>
    <xf numFmtId="0" fontId="0" fillId="2" borderId="0" xfId="0" applyNumberFormat="1" applyFont="1" applyFill="1" applyBorder="1" applyAlignment="1">
      <alignment horizontal="left" wrapText="1"/>
    </xf>
    <xf numFmtId="0" fontId="71" fillId="2" borderId="0" xfId="0" applyFont="1" applyFill="1" applyBorder="1" applyAlignment="1">
      <alignment horizontal="left" vertical="top" wrapText="1"/>
    </xf>
    <xf numFmtId="0" fontId="1" fillId="0" borderId="0" xfId="0" applyFont="1" applyBorder="1"/>
    <xf numFmtId="0" fontId="0" fillId="2" borderId="0" xfId="0" applyFont="1" applyFill="1" applyBorder="1" applyAlignment="1">
      <alignment horizontal="left" vertical="top" wrapText="1"/>
    </xf>
    <xf numFmtId="0" fontId="0" fillId="42" borderId="0" xfId="0" applyFont="1" applyFill="1" applyAlignment="1">
      <alignment wrapText="1"/>
    </xf>
    <xf numFmtId="0" fontId="0" fillId="41" borderId="0" xfId="0" applyFont="1" applyFill="1" applyAlignment="1"/>
    <xf numFmtId="0" fontId="0" fillId="2" borderId="0" xfId="0" applyFont="1" applyFill="1" applyBorder="1" applyAlignment="1">
      <alignment vertical="top" wrapText="1"/>
    </xf>
    <xf numFmtId="0" fontId="0" fillId="0" borderId="0" xfId="0" applyFont="1" applyAlignment="1"/>
    <xf numFmtId="0" fontId="0" fillId="2" borderId="3" xfId="0" applyFont="1" applyFill="1" applyBorder="1" applyAlignment="1">
      <alignment horizontal="left" vertical="top" wrapText="1"/>
    </xf>
    <xf numFmtId="0" fontId="1" fillId="0" borderId="3" xfId="0" applyFont="1" applyBorder="1"/>
    <xf numFmtId="0" fontId="11" fillId="2" borderId="0" xfId="0" applyFont="1" applyFill="1" applyBorder="1" applyAlignment="1">
      <alignment horizontal="center" vertical="top" wrapText="1"/>
    </xf>
    <xf numFmtId="0" fontId="0" fillId="2" borderId="0" xfId="0" applyFont="1" applyFill="1" applyBorder="1" applyAlignment="1">
      <alignment horizontal="center" vertical="top" wrapText="1"/>
    </xf>
    <xf numFmtId="0" fontId="0" fillId="2" borderId="4" xfId="0" applyFont="1" applyFill="1" applyBorder="1" applyAlignment="1">
      <alignment horizontal="center"/>
    </xf>
    <xf numFmtId="0" fontId="0" fillId="0" borderId="0" xfId="0" applyFont="1" applyAlignment="1">
      <alignment horizontal="left" vertical="top" wrapText="1"/>
    </xf>
    <xf numFmtId="0" fontId="0" fillId="3" borderId="0" xfId="0" applyFont="1" applyFill="1" applyAlignment="1">
      <alignment wrapText="1"/>
    </xf>
    <xf numFmtId="0" fontId="0" fillId="4" borderId="0" xfId="0" applyFont="1" applyFill="1" applyAlignment="1">
      <alignment wrapText="1"/>
    </xf>
    <xf numFmtId="0" fontId="8" fillId="6" borderId="0" xfId="0" applyFont="1" applyFill="1" applyAlignment="1">
      <alignment horizontal="center" wrapText="1"/>
    </xf>
    <xf numFmtId="0" fontId="0" fillId="13" borderId="0" xfId="0" applyFont="1" applyFill="1" applyAlignment="1">
      <alignment horizontal="center" vertical="center" wrapText="1"/>
    </xf>
    <xf numFmtId="0" fontId="2" fillId="0" borderId="0" xfId="0" applyFont="1" applyAlignment="1">
      <alignment horizontal="center"/>
    </xf>
    <xf numFmtId="0" fontId="5" fillId="0" borderId="0" xfId="0" applyFont="1" applyAlignment="1">
      <alignment horizontal="center"/>
    </xf>
    <xf numFmtId="0" fontId="2" fillId="0" borderId="0" xfId="0" applyFont="1" applyAlignment="1"/>
    <xf numFmtId="0" fontId="0" fillId="0" borderId="0" xfId="0" applyFont="1" applyAlignment="1">
      <alignment wrapText="1"/>
    </xf>
    <xf numFmtId="0" fontId="5" fillId="43" borderId="0" xfId="0" applyFont="1" applyFill="1" applyAlignment="1">
      <alignment horizontal="center"/>
    </xf>
    <xf numFmtId="0" fontId="2" fillId="43" borderId="0" xfId="0" applyFont="1" applyFill="1" applyAlignment="1"/>
    <xf numFmtId="0" fontId="10" fillId="2" borderId="0" xfId="0" applyFont="1" applyFill="1" applyAlignment="1">
      <alignment horizontal="left" wrapText="1"/>
    </xf>
    <xf numFmtId="0" fontId="2" fillId="3" borderId="0" xfId="0" applyFont="1" applyFill="1" applyAlignment="1"/>
    <xf numFmtId="0" fontId="13" fillId="0" borderId="0" xfId="0" applyFont="1" applyAlignment="1">
      <alignment horizontal="center"/>
    </xf>
    <xf numFmtId="0" fontId="7" fillId="0" borderId="0" xfId="0" applyFont="1" applyAlignment="1">
      <alignment horizontal="left" wrapText="1"/>
    </xf>
    <xf numFmtId="0" fontId="0" fillId="0" borderId="0" xfId="0" applyFont="1" applyAlignment="1">
      <alignment horizontal="center"/>
    </xf>
    <xf numFmtId="0" fontId="7" fillId="0" borderId="0" xfId="0" applyFont="1" applyAlignment="1">
      <alignment horizontal="center"/>
    </xf>
    <xf numFmtId="0" fontId="13" fillId="3" borderId="0" xfId="0" applyFont="1" applyFill="1" applyAlignment="1">
      <alignment horizontal="left" wrapText="1"/>
    </xf>
    <xf numFmtId="0" fontId="0" fillId="9" borderId="0" xfId="0" applyFont="1" applyFill="1" applyBorder="1" applyAlignment="1">
      <alignment horizontal="center" vertical="top" wrapText="1"/>
    </xf>
    <xf numFmtId="0" fontId="0" fillId="9" borderId="0" xfId="0" applyFont="1" applyFill="1" applyBorder="1" applyAlignment="1">
      <alignment horizontal="center"/>
    </xf>
    <xf numFmtId="0" fontId="0" fillId="0" borderId="0" xfId="0" applyFont="1" applyAlignment="1">
      <alignment horizontal="center" vertical="top" wrapText="1"/>
    </xf>
    <xf numFmtId="0" fontId="0" fillId="11" borderId="0" xfId="0" applyFont="1" applyFill="1" applyBorder="1" applyAlignment="1">
      <alignment horizontal="center" vertical="top" wrapText="1"/>
    </xf>
    <xf numFmtId="0" fontId="0" fillId="0" borderId="0" xfId="0" applyFont="1" applyAlignment="1">
      <alignment horizontal="center" wrapText="1"/>
    </xf>
    <xf numFmtId="0" fontId="0" fillId="9" borderId="0" xfId="0" applyFont="1" applyFill="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vertical="top" wrapText="1"/>
    </xf>
    <xf numFmtId="0" fontId="0" fillId="3" borderId="0" xfId="0" applyFont="1" applyFill="1" applyAlignment="1">
      <alignment horizontal="center" vertical="top" wrapText="1"/>
    </xf>
    <xf numFmtId="0" fontId="0" fillId="3" borderId="0" xfId="0" applyFont="1" applyFill="1" applyAlignment="1"/>
    <xf numFmtId="0" fontId="1" fillId="3" borderId="0" xfId="0" applyFont="1" applyFill="1" applyAlignment="1">
      <alignment wrapText="1"/>
    </xf>
    <xf numFmtId="0" fontId="67" fillId="0" borderId="20" xfId="0" applyFont="1" applyBorder="1" applyAlignment="1">
      <alignment horizontal="center"/>
    </xf>
    <xf numFmtId="0" fontId="1" fillId="0" borderId="20" xfId="0" applyFont="1" applyBorder="1"/>
    <xf numFmtId="0" fontId="65" fillId="26" borderId="16" xfId="0" applyFont="1" applyFill="1" applyBorder="1" applyAlignment="1">
      <alignment horizontal="center"/>
    </xf>
    <xf numFmtId="0" fontId="1" fillId="0" borderId="16" xfId="0" applyFont="1" applyBorder="1"/>
    <xf numFmtId="0" fontId="65" fillId="0" borderId="17" xfId="0" applyFont="1" applyBorder="1" applyAlignment="1">
      <alignment horizontal="center"/>
    </xf>
    <xf numFmtId="0" fontId="1" fillId="0" borderId="17" xfId="0" applyFont="1" applyBorder="1"/>
    <xf numFmtId="0" fontId="65" fillId="0" borderId="20" xfId="0" applyFont="1" applyBorder="1" applyAlignment="1">
      <alignment horizontal="center"/>
    </xf>
    <xf numFmtId="0" fontId="2" fillId="0" borderId="25" xfId="0" applyFont="1" applyBorder="1" applyAlignment="1">
      <alignment horizontal="center" vertical="center"/>
    </xf>
    <xf numFmtId="0" fontId="1" fillId="0" borderId="27" xfId="0" applyFont="1" applyBorder="1"/>
    <xf numFmtId="0" fontId="1" fillId="0" borderId="18" xfId="0" applyFont="1" applyBorder="1"/>
    <xf numFmtId="0" fontId="2" fillId="35" borderId="16" xfId="0" applyFont="1" applyFill="1" applyBorder="1" applyAlignment="1">
      <alignment horizontal="center"/>
    </xf>
    <xf numFmtId="0" fontId="2" fillId="0" borderId="23" xfId="0" applyFont="1" applyBorder="1" applyAlignment="1">
      <alignment horizontal="center"/>
    </xf>
    <xf numFmtId="0" fontId="1" fillId="0" borderId="21" xfId="0" applyFont="1" applyBorder="1"/>
    <xf numFmtId="0" fontId="1" fillId="0" borderId="24" xfId="0" applyFont="1" applyBorder="1"/>
    <xf numFmtId="0" fontId="2" fillId="0" borderId="25" xfId="0" applyFont="1" applyBorder="1" applyAlignment="1">
      <alignment horizontal="center" wrapText="1"/>
    </xf>
    <xf numFmtId="0" fontId="2" fillId="0" borderId="27" xfId="0" applyFont="1" applyBorder="1" applyAlignment="1">
      <alignment horizontal="center" wrapText="1"/>
    </xf>
    <xf numFmtId="43" fontId="81" fillId="44" borderId="31" xfId="1" applyNumberFormat="1" applyFont="1" applyFill="1" applyBorder="1"/>
    <xf numFmtId="0" fontId="73" fillId="44" borderId="30" xfId="0" applyFont="1" applyFill="1" applyBorder="1"/>
    <xf numFmtId="9" fontId="81" fillId="44" borderId="31" xfId="2" applyFont="1" applyFill="1" applyBorder="1"/>
    <xf numFmtId="9" fontId="82" fillId="0" borderId="31" xfId="2" applyFont="1" applyBorder="1"/>
    <xf numFmtId="164" fontId="73" fillId="0" borderId="31" xfId="3" applyNumberFormat="1" applyFont="1" applyBorder="1"/>
    <xf numFmtId="164" fontId="72" fillId="0" borderId="33" xfId="3" applyNumberFormat="1" applyFont="1" applyBorder="1"/>
    <xf numFmtId="166" fontId="82" fillId="38" borderId="31" xfId="1" applyNumberFormat="1" applyFont="1" applyFill="1" applyBorder="1"/>
    <xf numFmtId="166" fontId="82" fillId="0" borderId="31" xfId="1" applyNumberFormat="1" applyFont="1" applyBorder="1"/>
    <xf numFmtId="173" fontId="82" fillId="0" borderId="31" xfId="2" applyNumberFormat="1" applyFont="1" applyBorder="1"/>
    <xf numFmtId="166" fontId="82" fillId="0" borderId="31" xfId="1" applyNumberFormat="1" applyFont="1" applyFill="1" applyBorder="1"/>
    <xf numFmtId="43" fontId="73" fillId="0" borderId="0" xfId="1" applyNumberFormat="1" applyFont="1" applyBorder="1"/>
    <xf numFmtId="166" fontId="72" fillId="38" borderId="38" xfId="1" applyNumberFormat="1" applyFont="1" applyFill="1" applyBorder="1"/>
    <xf numFmtId="43" fontId="73" fillId="0" borderId="0" xfId="0" applyNumberFormat="1" applyFont="1"/>
    <xf numFmtId="166" fontId="73" fillId="0" borderId="0" xfId="0" applyNumberFormat="1" applyFont="1"/>
    <xf numFmtId="43" fontId="73" fillId="0" borderId="0" xfId="1" applyNumberFormat="1" applyFont="1"/>
    <xf numFmtId="166" fontId="72" fillId="0" borderId="0" xfId="1" applyNumberFormat="1" applyFont="1"/>
    <xf numFmtId="10" fontId="82" fillId="0" borderId="31" xfId="2" applyNumberFormat="1" applyFont="1" applyBorder="1"/>
    <xf numFmtId="9" fontId="82" fillId="0" borderId="0" xfId="2" applyFont="1"/>
    <xf numFmtId="43" fontId="73" fillId="0" borderId="35" xfId="1" applyNumberFormat="1" applyFont="1" applyBorder="1"/>
    <xf numFmtId="0" fontId="72" fillId="0" borderId="39" xfId="0" applyFont="1" applyBorder="1"/>
    <xf numFmtId="166" fontId="72" fillId="0" borderId="40" xfId="1" applyNumberFormat="1" applyFont="1" applyBorder="1"/>
    <xf numFmtId="43" fontId="72" fillId="0" borderId="41" xfId="1" applyNumberFormat="1" applyFont="1" applyBorder="1"/>
    <xf numFmtId="166" fontId="73" fillId="0" borderId="40" xfId="1" applyNumberFormat="1" applyFont="1" applyBorder="1"/>
  </cellXfs>
  <cellStyles count="4">
    <cellStyle name="Comma" xfId="1" builtinId="3"/>
    <cellStyle name="Currency" xfId="3" builtinId="4"/>
    <cellStyle name="Normal" xfId="0" builtinId="0"/>
    <cellStyle name="Percent" xfId="2" builtinId="5"/>
  </cellStyles>
  <dxfs count="3">
    <dxf>
      <font>
        <color rgb="FF9C6500"/>
      </font>
      <fill>
        <patternFill patternType="solid">
          <fgColor rgb="FFFFEB9C"/>
          <bgColor rgb="FFFFEB9C"/>
        </patternFill>
      </fill>
      <border>
        <left/>
        <right/>
        <top/>
        <bottom/>
      </border>
    </dxf>
    <dxf>
      <font>
        <color rgb="FF9C6500"/>
      </font>
      <fill>
        <patternFill patternType="solid">
          <fgColor rgb="FFFFEB9C"/>
          <bgColor rgb="FFFFEB9C"/>
        </patternFill>
      </fill>
      <border>
        <left/>
        <right/>
        <top/>
        <bottom/>
      </border>
    </dxf>
    <dxf>
      <font>
        <color rgb="FF9C0006"/>
      </font>
      <fill>
        <patternFill patternType="solid">
          <fgColor rgb="FFFFC7CE"/>
          <bgColor rgb="FFFFC7CE"/>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manualLayout>
          <c:xMode val="edge"/>
          <c:yMode val="edge"/>
          <c:x val="0.10419685039370102"/>
          <c:y val="5.1400554097404488E-2"/>
          <c:w val="0.87635870516185477"/>
          <c:h val="0.8326195683872849"/>
        </c:manualLayout>
      </c:layout>
      <c:barChart>
        <c:barDir val="col"/>
        <c:grouping val="clustered"/>
        <c:ser>
          <c:idx val="0"/>
          <c:order val="0"/>
          <c:spPr>
            <a:solidFill>
              <a:srgbClr val="4F81BD"/>
            </a:solidFill>
          </c:spPr>
          <c:cat>
            <c:numRef>
              <c:f>Land!$A$5:$A$15</c:f>
              <c:numCache>
                <c:formatCode>General</c:formatCode>
                <c:ptCount val="11"/>
                <c:pt idx="0">
                  <c:v>2003</c:v>
                </c:pt>
                <c:pt idx="1">
                  <c:v>2004</c:v>
                </c:pt>
                <c:pt idx="2">
                  <c:v>2005</c:v>
                </c:pt>
                <c:pt idx="3">
                  <c:v>2006</c:v>
                </c:pt>
                <c:pt idx="4">
                  <c:v>2007</c:v>
                </c:pt>
                <c:pt idx="5">
                  <c:v>2008</c:v>
                </c:pt>
                <c:pt idx="6">
                  <c:v>2009</c:v>
                </c:pt>
                <c:pt idx="7">
                  <c:v>2010</c:v>
                </c:pt>
                <c:pt idx="8">
                  <c:v>2011</c:v>
                </c:pt>
                <c:pt idx="9">
                  <c:v>2012</c:v>
                </c:pt>
                <c:pt idx="10">
                  <c:v>2013</c:v>
                </c:pt>
              </c:numCache>
            </c:numRef>
          </c:cat>
          <c:val>
            <c:numRef>
              <c:f>Land!$B$5:$B$15</c:f>
              <c:numCache>
                <c:formatCode>General</c:formatCode>
                <c:ptCount val="11"/>
                <c:pt idx="0">
                  <c:v>0.98</c:v>
                </c:pt>
                <c:pt idx="1">
                  <c:v>0.96</c:v>
                </c:pt>
                <c:pt idx="2">
                  <c:v>0.94</c:v>
                </c:pt>
                <c:pt idx="3">
                  <c:v>0.85</c:v>
                </c:pt>
                <c:pt idx="4">
                  <c:v>0.84</c:v>
                </c:pt>
                <c:pt idx="5">
                  <c:v>0.92</c:v>
                </c:pt>
                <c:pt idx="6">
                  <c:v>0.85</c:v>
                </c:pt>
                <c:pt idx="7">
                  <c:v>0.91</c:v>
                </c:pt>
                <c:pt idx="8">
                  <c:v>0.97</c:v>
                </c:pt>
                <c:pt idx="9">
                  <c:v>0.93</c:v>
                </c:pt>
                <c:pt idx="10">
                  <c:v>0.93</c:v>
                </c:pt>
              </c:numCache>
            </c:numRef>
          </c:val>
        </c:ser>
        <c:axId val="78629120"/>
        <c:axId val="78630912"/>
      </c:barChart>
      <c:catAx>
        <c:axId val="78629120"/>
        <c:scaling>
          <c:orientation val="minMax"/>
        </c:scaling>
        <c:axPos val="b"/>
        <c:numFmt formatCode="General" sourceLinked="1"/>
        <c:tickLblPos val="nextTo"/>
        <c:txPr>
          <a:bodyPr/>
          <a:lstStyle/>
          <a:p>
            <a:pPr>
              <a:defRPr/>
            </a:pPr>
            <a:endParaRPr lang="en-US"/>
          </a:p>
        </c:txPr>
        <c:crossAx val="78630912"/>
        <c:crosses val="autoZero"/>
        <c:lblAlgn val="ctr"/>
        <c:lblOffset val="100"/>
      </c:catAx>
      <c:valAx>
        <c:axId val="78630912"/>
        <c:scaling>
          <c:orientation val="minMax"/>
        </c:scaling>
        <c:axPos val="l"/>
        <c:majorGridlines>
          <c:spPr>
            <a:ln>
              <a:solidFill>
                <a:srgbClr val="B7B7B7"/>
              </a:solidFill>
            </a:ln>
          </c:spPr>
        </c:majorGridlines>
        <c:numFmt formatCode="General" sourceLinked="1"/>
        <c:tickLblPos val="nextTo"/>
        <c:spPr>
          <a:ln w="47625">
            <a:noFill/>
          </a:ln>
        </c:spPr>
        <c:txPr>
          <a:bodyPr/>
          <a:lstStyle/>
          <a:p>
            <a:pPr>
              <a:defRPr/>
            </a:pPr>
            <a:endParaRPr lang="en-US"/>
          </a:p>
        </c:txPr>
        <c:crossAx val="78629120"/>
        <c:crosses val="autoZero"/>
        <c:crossBetween val="between"/>
      </c:valAx>
      <c:spPr>
        <a:solidFill>
          <a:srgbClr val="FFFFFF"/>
        </a:solidFill>
      </c:spPr>
    </c:plotArea>
    <c:plotVisOnly val="1"/>
    <c:dispBlanksAs val="gap"/>
  </c:chart>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600" b="1" i="0">
                <a:solidFill>
                  <a:srgbClr val="44546A"/>
                </a:solidFill>
              </a:defRPr>
            </a:pPr>
            <a:r>
              <a:rPr lang="en-US"/>
              <a:t>Loan Payment Size and Composition By Payment Period</a:t>
            </a:r>
          </a:p>
        </c:rich>
      </c:tx>
    </c:title>
    <c:plotArea>
      <c:layout/>
      <c:lineChart>
        <c:grouping val="standard"/>
        <c:ser>
          <c:idx val="0"/>
          <c:order val="0"/>
          <c:tx>
            <c:strRef>
              <c:f>'Loan Calculator'!$C$32</c:f>
              <c:strCache>
                <c:ptCount val="1"/>
                <c:pt idx="0">
                  <c:v>To Interest</c:v>
                </c:pt>
              </c:strCache>
            </c:strRef>
          </c:tx>
          <c:spPr>
            <a:ln w="25400" cmpd="sng">
              <a:solidFill>
                <a:srgbClr val="70AD47"/>
              </a:solidFill>
            </a:ln>
          </c:spPr>
          <c:marker>
            <c:symbol val="none"/>
          </c:marker>
          <c:cat>
            <c:numRef>
              <c:f>'Loan Calculator'!$B$33:$B$392</c:f>
              <c:numCache>
                <c:formatCode>General</c:formatCode>
                <c:ptCount val="3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numCache>
            </c:numRef>
          </c:cat>
          <c:val>
            <c:numRef>
              <c:f>'Loan Calculator'!$C$33:$C$392</c:f>
              <c:numCache>
                <c:formatCode>"$"#,##0.00</c:formatCode>
                <c:ptCount val="360"/>
                <c:pt idx="0">
                  <c:v>270.83333333333337</c:v>
                </c:pt>
                <c:pt idx="1">
                  <c:v>270.58849632526216</c:v>
                </c:pt>
                <c:pt idx="2">
                  <c:v>270.34233311673052</c:v>
                </c:pt>
                <c:pt idx="3">
                  <c:v>270.0948365241527</c:v>
                </c:pt>
                <c:pt idx="4">
                  <c:v>269.84599932503176</c:v>
                </c:pt>
                <c:pt idx="5">
                  <c:v>269.59581425774894</c:v>
                </c:pt>
                <c:pt idx="6">
                  <c:v>269.34427402135162</c:v>
                </c:pt>
                <c:pt idx="7">
                  <c:v>269.09137127534046</c:v>
                </c:pt>
                <c:pt idx="8">
                  <c:v>268.83709863945512</c:v>
                </c:pt>
                <c:pt idx="9">
                  <c:v>268.58144869345875</c:v>
                </c:pt>
                <c:pt idx="10">
                  <c:v>268.32441397692156</c:v>
                </c:pt>
                <c:pt idx="11">
                  <c:v>268.06598698900308</c:v>
                </c:pt>
                <c:pt idx="12">
                  <c:v>267.80616018823343</c:v>
                </c:pt>
                <c:pt idx="13">
                  <c:v>267.54492599229292</c:v>
                </c:pt>
                <c:pt idx="14">
                  <c:v>267.28227677779103</c:v>
                </c:pt>
                <c:pt idx="15">
                  <c:v>267.01820488004398</c:v>
                </c:pt>
                <c:pt idx="16">
                  <c:v>266.75270259285077</c:v>
                </c:pt>
                <c:pt idx="17">
                  <c:v>266.48576216826859</c:v>
                </c:pt>
                <c:pt idx="18">
                  <c:v>266.21737581638661</c:v>
                </c:pt>
                <c:pt idx="19">
                  <c:v>265.94753570509857</c:v>
                </c:pt>
                <c:pt idx="20">
                  <c:v>265.67623395987442</c:v>
                </c:pt>
                <c:pt idx="21">
                  <c:v>265.40346266353032</c:v>
                </c:pt>
                <c:pt idx="22">
                  <c:v>265.12921385599765</c:v>
                </c:pt>
                <c:pt idx="23">
                  <c:v>264.85347953409087</c:v>
                </c:pt>
                <c:pt idx="24">
                  <c:v>264.57625165127371</c:v>
                </c:pt>
                <c:pt idx="25">
                  <c:v>264.29752211742471</c:v>
                </c:pt>
                <c:pt idx="26">
                  <c:v>264.0172827986006</c:v>
                </c:pt>
                <c:pt idx="27">
                  <c:v>263.73552551679961</c:v>
                </c:pt>
                <c:pt idx="28">
                  <c:v>263.45224204972214</c:v>
                </c:pt>
                <c:pt idx="29">
                  <c:v>263.16742413053134</c:v>
                </c:pt>
                <c:pt idx="30">
                  <c:v>262.88106344761167</c:v>
                </c:pt>
                <c:pt idx="31">
                  <c:v>262.5931516443261</c:v>
                </c:pt>
                <c:pt idx="32">
                  <c:v>262.30368031877276</c:v>
                </c:pt>
                <c:pt idx="33">
                  <c:v>262.01264102353935</c:v>
                </c:pt>
                <c:pt idx="34">
                  <c:v>261.72002526545674</c:v>
                </c:pt>
                <c:pt idx="35">
                  <c:v>261.42582450535116</c:v>
                </c:pt>
                <c:pt idx="36">
                  <c:v>261.13003015779503</c:v>
                </c:pt>
                <c:pt idx="37">
                  <c:v>260.83263359085635</c:v>
                </c:pt>
                <c:pt idx="38">
                  <c:v>260.53362612584669</c:v>
                </c:pt>
                <c:pt idx="39">
                  <c:v>260.23299903706823</c:v>
                </c:pt>
                <c:pt idx="40">
                  <c:v>259.93074355155892</c:v>
                </c:pt>
                <c:pt idx="41">
                  <c:v>259.6268508488364</c:v>
                </c:pt>
                <c:pt idx="42">
                  <c:v>259.32131206064082</c:v>
                </c:pt>
                <c:pt idx="43">
                  <c:v>259.01411827067585</c:v>
                </c:pt>
                <c:pt idx="44">
                  <c:v>258.70526051434859</c:v>
                </c:pt>
                <c:pt idx="45">
                  <c:v>258.39472977850789</c:v>
                </c:pt>
                <c:pt idx="46">
                  <c:v>258.08251700118137</c:v>
                </c:pt>
                <c:pt idx="47">
                  <c:v>257.76861307131094</c:v>
                </c:pt>
                <c:pt idx="48">
                  <c:v>257.4530088284871</c:v>
                </c:pt>
                <c:pt idx="49">
                  <c:v>257.13569506268135</c:v>
                </c:pt>
                <c:pt idx="50">
                  <c:v>256.81666251397741</c:v>
                </c:pt>
                <c:pt idx="51">
                  <c:v>256.49590187230132</c:v>
                </c:pt>
                <c:pt idx="52">
                  <c:v>256.17340377714953</c:v>
                </c:pt>
                <c:pt idx="53">
                  <c:v>255.84915881731564</c:v>
                </c:pt>
                <c:pt idx="54">
                  <c:v>255.52315753061598</c:v>
                </c:pt>
                <c:pt idx="55">
                  <c:v>255.19539040361337</c:v>
                </c:pt>
                <c:pt idx="56">
                  <c:v>254.8658478713395</c:v>
                </c:pt>
                <c:pt idx="57">
                  <c:v>254.53452031701582</c:v>
                </c:pt>
                <c:pt idx="58">
                  <c:v>254.20139807177287</c:v>
                </c:pt>
                <c:pt idx="59">
                  <c:v>253.86647141436822</c:v>
                </c:pt>
                <c:pt idx="60">
                  <c:v>253.52973057090259</c:v>
                </c:pt>
                <c:pt idx="61">
                  <c:v>253.19116571453486</c:v>
                </c:pt>
                <c:pt idx="62">
                  <c:v>252.85076696519513</c:v>
                </c:pt>
                <c:pt idx="63">
                  <c:v>252.50852438929653</c:v>
                </c:pt>
                <c:pt idx="64">
                  <c:v>252.16442799944511</c:v>
                </c:pt>
                <c:pt idx="65">
                  <c:v>251.81846775414866</c:v>
                </c:pt>
                <c:pt idx="66">
                  <c:v>251.47063355752351</c:v>
                </c:pt>
                <c:pt idx="67">
                  <c:v>251.12091525899996</c:v>
                </c:pt>
                <c:pt idx="68">
                  <c:v>250.76930265302613</c:v>
                </c:pt>
                <c:pt idx="69">
                  <c:v>250.41578547876992</c:v>
                </c:pt>
                <c:pt idx="70">
                  <c:v>250.06035341981982</c:v>
                </c:pt>
                <c:pt idx="71">
                  <c:v>249.70299610388372</c:v>
                </c:pt>
                <c:pt idx="72">
                  <c:v>249.3437031024863</c:v>
                </c:pt>
                <c:pt idx="73">
                  <c:v>248.98246393066466</c:v>
                </c:pt>
                <c:pt idx="74">
                  <c:v>248.61926804666231</c:v>
                </c:pt>
                <c:pt idx="75">
                  <c:v>248.25410485162163</c:v>
                </c:pt>
                <c:pt idx="76">
                  <c:v>247.88696368927447</c:v>
                </c:pt>
                <c:pt idx="77">
                  <c:v>247.51783384563126</c:v>
                </c:pt>
                <c:pt idx="78">
                  <c:v>247.14670454866831</c:v>
                </c:pt>
                <c:pt idx="79">
                  <c:v>246.77356496801349</c:v>
                </c:pt>
                <c:pt idx="80">
                  <c:v>246.39840421463012</c:v>
                </c:pt>
                <c:pt idx="81">
                  <c:v>246.02121134049926</c:v>
                </c:pt>
                <c:pt idx="82">
                  <c:v>245.6419753383002</c:v>
                </c:pt>
                <c:pt idx="83">
                  <c:v>245.2606851410892</c:v>
                </c:pt>
                <c:pt idx="84">
                  <c:v>244.87732962197668</c:v>
                </c:pt>
                <c:pt idx="85">
                  <c:v>244.49189759380226</c:v>
                </c:pt>
                <c:pt idx="86">
                  <c:v>244.10437780880858</c:v>
                </c:pt>
                <c:pt idx="87">
                  <c:v>243.71475895831284</c:v>
                </c:pt>
                <c:pt idx="88">
                  <c:v>243.32302967237695</c:v>
                </c:pt>
                <c:pt idx="89">
                  <c:v>242.92917851947553</c:v>
                </c:pt>
                <c:pt idx="90">
                  <c:v>242.53319400616257</c:v>
                </c:pt>
                <c:pt idx="91">
                  <c:v>242.13506457673583</c:v>
                </c:pt>
                <c:pt idx="92">
                  <c:v>241.73477861289973</c:v>
                </c:pt>
                <c:pt idx="93">
                  <c:v>241.33232443342615</c:v>
                </c:pt>
                <c:pt idx="94">
                  <c:v>240.92769029381378</c:v>
                </c:pt>
                <c:pt idx="95">
                  <c:v>240.52086438594512</c:v>
                </c:pt>
                <c:pt idx="96">
                  <c:v>240.11183483774224</c:v>
                </c:pt>
                <c:pt idx="97">
                  <c:v>239.70058971281992</c:v>
                </c:pt>
                <c:pt idx="98">
                  <c:v>239.28711701013759</c:v>
                </c:pt>
                <c:pt idx="99">
                  <c:v>238.87140466364906</c:v>
                </c:pt>
                <c:pt idx="100">
                  <c:v>238.45344054195033</c:v>
                </c:pt>
                <c:pt idx="101">
                  <c:v>238.03321244792579</c:v>
                </c:pt>
                <c:pt idx="102">
                  <c:v>237.61070811839198</c:v>
                </c:pt>
                <c:pt idx="103">
                  <c:v>237.18591522373981</c:v>
                </c:pt>
                <c:pt idx="104">
                  <c:v>236.75882136757497</c:v>
                </c:pt>
                <c:pt idx="105">
                  <c:v>236.32941408635588</c:v>
                </c:pt>
                <c:pt idx="106">
                  <c:v>235.89768084903019</c:v>
                </c:pt>
                <c:pt idx="107">
                  <c:v>235.46360905666901</c:v>
                </c:pt>
                <c:pt idx="108">
                  <c:v>235.02718604209917</c:v>
                </c:pt>
                <c:pt idx="109">
                  <c:v>234.58839906953375</c:v>
                </c:pt>
                <c:pt idx="110">
                  <c:v>234.14723533420027</c:v>
                </c:pt>
                <c:pt idx="111">
                  <c:v>233.70368196196711</c:v>
                </c:pt>
                <c:pt idx="112">
                  <c:v>233.25772600896767</c:v>
                </c:pt>
                <c:pt idx="113">
                  <c:v>232.8093544612228</c:v>
                </c:pt>
                <c:pt idx="114">
                  <c:v>232.35855423426096</c:v>
                </c:pt>
                <c:pt idx="115">
                  <c:v>231.90531217273644</c:v>
                </c:pt>
                <c:pt idx="116">
                  <c:v>231.44961505004531</c:v>
                </c:pt>
                <c:pt idx="117">
                  <c:v>230.99144956793964</c:v>
                </c:pt>
                <c:pt idx="118">
                  <c:v>230.53080235613919</c:v>
                </c:pt>
                <c:pt idx="119">
                  <c:v>230.06765997194151</c:v>
                </c:pt>
                <c:pt idx="120">
                  <c:v>229.6020088998294</c:v>
                </c:pt>
                <c:pt idx="121">
                  <c:v>229.13383555107669</c:v>
                </c:pt>
                <c:pt idx="122">
                  <c:v>228.66312626335159</c:v>
                </c:pt>
                <c:pt idx="123">
                  <c:v>228.18986730031796</c:v>
                </c:pt>
                <c:pt idx="124">
                  <c:v>227.71404485123458</c:v>
                </c:pt>
                <c:pt idx="125">
                  <c:v>227.23564503055198</c:v>
                </c:pt>
                <c:pt idx="126">
                  <c:v>226.75465387750737</c:v>
                </c:pt>
                <c:pt idx="127">
                  <c:v>226.27105735571706</c:v>
                </c:pt>
                <c:pt idx="128">
                  <c:v>225.7848413527671</c:v>
                </c:pt>
                <c:pt idx="129">
                  <c:v>225.29599167980115</c:v>
                </c:pt>
                <c:pt idx="130">
                  <c:v>224.80449407110663</c:v>
                </c:pt>
                <c:pt idx="131">
                  <c:v>224.31033418369839</c:v>
                </c:pt>
                <c:pt idx="132">
                  <c:v>223.81349759689994</c:v>
                </c:pt>
                <c:pt idx="133">
                  <c:v>223.31396981192302</c:v>
                </c:pt>
                <c:pt idx="134">
                  <c:v>222.81173625144416</c:v>
                </c:pt>
                <c:pt idx="135">
                  <c:v>222.30678225917939</c:v>
                </c:pt>
                <c:pt idx="136">
                  <c:v>221.79909309945651</c:v>
                </c:pt>
                <c:pt idx="137">
                  <c:v>221.28865395678508</c:v>
                </c:pt>
                <c:pt idx="138">
                  <c:v>220.77544993542426</c:v>
                </c:pt>
                <c:pt idx="139">
                  <c:v>220.25946605894768</c:v>
                </c:pt>
                <c:pt idx="140">
                  <c:v>219.74068726980687</c:v>
                </c:pt>
                <c:pt idx="141">
                  <c:v>219.21909842889158</c:v>
                </c:pt>
                <c:pt idx="142">
                  <c:v>218.69468431508795</c:v>
                </c:pt>
                <c:pt idx="143">
                  <c:v>218.16742962483454</c:v>
                </c:pt>
                <c:pt idx="144">
                  <c:v>217.63731897167565</c:v>
                </c:pt>
                <c:pt idx="145">
                  <c:v>217.10433688581207</c:v>
                </c:pt>
                <c:pt idx="146">
                  <c:v>216.56846781365016</c:v>
                </c:pt>
                <c:pt idx="147">
                  <c:v>216.02969611734733</c:v>
                </c:pt>
                <c:pt idx="148">
                  <c:v>215.48800607435618</c:v>
                </c:pt>
                <c:pt idx="149">
                  <c:v>214.94338187696547</c:v>
                </c:pt>
                <c:pt idx="150">
                  <c:v>214.39580763183895</c:v>
                </c:pt>
                <c:pt idx="151">
                  <c:v>213.84526735955126</c:v>
                </c:pt>
                <c:pt idx="152">
                  <c:v>213.2917449941221</c:v>
                </c:pt>
                <c:pt idx="153">
                  <c:v>212.73522438254679</c:v>
                </c:pt>
                <c:pt idx="154">
                  <c:v>212.17568928432547</c:v>
                </c:pt>
                <c:pt idx="155">
                  <c:v>211.61312337098883</c:v>
                </c:pt>
                <c:pt idx="156">
                  <c:v>211.04751022562155</c:v>
                </c:pt>
                <c:pt idx="157">
                  <c:v>210.47883334238355</c:v>
                </c:pt>
                <c:pt idx="158">
                  <c:v>209.90707612602802</c:v>
                </c:pt>
                <c:pt idx="159">
                  <c:v>209.33222189141722</c:v>
                </c:pt>
                <c:pt idx="160">
                  <c:v>208.75425386303561</c:v>
                </c:pt>
                <c:pt idx="161">
                  <c:v>208.17315517450027</c:v>
                </c:pt>
                <c:pt idx="162">
                  <c:v>207.5889088680687</c:v>
                </c:pt>
                <c:pt idx="163">
                  <c:v>207.00149789414399</c:v>
                </c:pt>
                <c:pt idx="164">
                  <c:v>206.41090511077715</c:v>
                </c:pt>
                <c:pt idx="165">
                  <c:v>205.81711328316709</c:v>
                </c:pt>
                <c:pt idx="166">
                  <c:v>205.22010508315748</c:v>
                </c:pt>
                <c:pt idx="167">
                  <c:v>204.61986308873111</c:v>
                </c:pt>
                <c:pt idx="168">
                  <c:v>204.01636978350163</c:v>
                </c:pt>
                <c:pt idx="169">
                  <c:v>203.40960755620216</c:v>
                </c:pt>
                <c:pt idx="170">
                  <c:v>202.79955870017147</c:v>
                </c:pt>
                <c:pt idx="171">
                  <c:v>202.1862054128373</c:v>
                </c:pt>
                <c:pt idx="172">
                  <c:v>201.56952979519673</c:v>
                </c:pt>
                <c:pt idx="173">
                  <c:v>200.94951385129394</c:v>
                </c:pt>
                <c:pt idx="174">
                  <c:v>200.326139487695</c:v>
                </c:pt>
                <c:pt idx="175">
                  <c:v>199.6993885129599</c:v>
                </c:pt>
                <c:pt idx="176">
                  <c:v>199.06924263711164</c:v>
                </c:pt>
                <c:pt idx="177">
                  <c:v>198.43568347110255</c:v>
                </c:pt>
                <c:pt idx="178">
                  <c:v>197.79869252627759</c:v>
                </c:pt>
                <c:pt idx="179">
                  <c:v>197.1582512138348</c:v>
                </c:pt>
                <c:pt idx="180">
                  <c:v>196.51434084428297</c:v>
                </c:pt>
                <c:pt idx="181">
                  <c:v>195.86694262689608</c:v>
                </c:pt>
                <c:pt idx="182">
                  <c:v>195.21603766916499</c:v>
                </c:pt>
                <c:pt idx="183">
                  <c:v>194.5616069762462</c:v>
                </c:pt>
                <c:pt idx="184">
                  <c:v>193.90363145040737</c:v>
                </c:pt>
                <c:pt idx="185">
                  <c:v>193.24209189047033</c:v>
                </c:pt>
                <c:pt idx="186">
                  <c:v>192.57696899125028</c:v>
                </c:pt>
                <c:pt idx="187">
                  <c:v>191.90824334299276</c:v>
                </c:pt>
                <c:pt idx="188">
                  <c:v>191.2358954308072</c:v>
                </c:pt>
                <c:pt idx="189">
                  <c:v>190.55990563409728</c:v>
                </c:pt>
                <c:pt idx="190">
                  <c:v>189.88025422598855</c:v>
                </c:pt>
                <c:pt idx="191">
                  <c:v>189.19692137275254</c:v>
                </c:pt>
                <c:pt idx="192">
                  <c:v>188.50988713322815</c:v>
                </c:pt>
                <c:pt idx="193">
                  <c:v>187.8191314582397</c:v>
                </c:pt>
                <c:pt idx="194">
                  <c:v>187.12463419001176</c:v>
                </c:pt>
                <c:pt idx="195">
                  <c:v>186.42637506158087</c:v>
                </c:pt>
                <c:pt idx="196">
                  <c:v>185.72433369620433</c:v>
                </c:pt>
                <c:pt idx="197">
                  <c:v>185.01848960676531</c:v>
                </c:pt>
                <c:pt idx="198">
                  <c:v>184.30882219517517</c:v>
                </c:pt>
                <c:pt idx="199">
                  <c:v>183.59531075177227</c:v>
                </c:pt>
                <c:pt idx="200">
                  <c:v>182.8779344547176</c:v>
                </c:pt>
                <c:pt idx="201">
                  <c:v>182.15667236938717</c:v>
                </c:pt>
                <c:pt idx="202">
                  <c:v>181.43150344776126</c:v>
                </c:pt>
                <c:pt idx="203">
                  <c:v>180.70240652780987</c:v>
                </c:pt>
                <c:pt idx="204">
                  <c:v>179.96936033287537</c:v>
                </c:pt>
                <c:pt idx="205">
                  <c:v>179.23234347105171</c:v>
                </c:pt>
                <c:pt idx="206">
                  <c:v>178.49133443455975</c:v>
                </c:pt>
                <c:pt idx="207">
                  <c:v>177.74631159912016</c:v>
                </c:pt>
                <c:pt idx="208">
                  <c:v>176.99725322332199</c:v>
                </c:pt>
                <c:pt idx="209">
                  <c:v>176.24413744798818</c:v>
                </c:pt>
                <c:pt idx="210">
                  <c:v>175.486942295538</c:v>
                </c:pt>
                <c:pt idx="211">
                  <c:v>174.72564566934543</c:v>
                </c:pt>
                <c:pt idx="212">
                  <c:v>173.96022535309424</c:v>
                </c:pt>
                <c:pt idx="213">
                  <c:v>173.19065901013008</c:v>
                </c:pt>
                <c:pt idx="214">
                  <c:v>172.41692418280817</c:v>
                </c:pt>
                <c:pt idx="215">
                  <c:v>171.63899829183825</c:v>
                </c:pt>
                <c:pt idx="216">
                  <c:v>170.8568586356256</c:v>
                </c:pt>
                <c:pt idx="217">
                  <c:v>170.07048238960846</c:v>
                </c:pt>
                <c:pt idx="218">
                  <c:v>169.27984660559207</c:v>
                </c:pt>
                <c:pt idx="219">
                  <c:v>168.48492821107891</c:v>
                </c:pt>
                <c:pt idx="220">
                  <c:v>167.68570400859548</c:v>
                </c:pt>
                <c:pt idx="221">
                  <c:v>166.88215067501525</c:v>
                </c:pt>
                <c:pt idx="222">
                  <c:v>166.07424476087817</c:v>
                </c:pt>
                <c:pt idx="223">
                  <c:v>165.26196268970614</c:v>
                </c:pt>
                <c:pt idx="224">
                  <c:v>164.44528075731529</c:v>
                </c:pt>
                <c:pt idx="225">
                  <c:v>163.62417513112393</c:v>
                </c:pt>
                <c:pt idx="226">
                  <c:v>162.79862184945745</c:v>
                </c:pt>
                <c:pt idx="227">
                  <c:v>161.96859682084857</c:v>
                </c:pt>
                <c:pt idx="228">
                  <c:v>161.13407582333468</c:v>
                </c:pt>
                <c:pt idx="229">
                  <c:v>160.295034503751</c:v>
                </c:pt>
                <c:pt idx="230">
                  <c:v>159.45144837701955</c:v>
                </c:pt>
                <c:pt idx="231">
                  <c:v>158.60329282543495</c:v>
                </c:pt>
                <c:pt idx="232">
                  <c:v>157.75054309794592</c:v>
                </c:pt>
                <c:pt idx="233">
                  <c:v>156.89317430943302</c:v>
                </c:pt>
                <c:pt idx="234">
                  <c:v>156.03116143998236</c:v>
                </c:pt>
                <c:pt idx="235">
                  <c:v>155.16447933415546</c:v>
                </c:pt>
                <c:pt idx="236">
                  <c:v>154.29310270025536</c:v>
                </c:pt>
                <c:pt idx="237">
                  <c:v>153.4170061095883</c:v>
                </c:pt>
                <c:pt idx="238">
                  <c:v>152.53616399572184</c:v>
                </c:pt>
                <c:pt idx="239">
                  <c:v>151.65055065373852</c:v>
                </c:pt>
                <c:pt idx="240">
                  <c:v>150.76014023948616</c:v>
                </c:pt>
                <c:pt idx="241">
                  <c:v>149.86490676882329</c:v>
                </c:pt>
                <c:pt idx="242">
                  <c:v>148.96482411686097</c:v>
                </c:pt>
                <c:pt idx="243">
                  <c:v>148.05986601720048</c:v>
                </c:pt>
                <c:pt idx="244">
                  <c:v>147.15000606116686</c:v>
                </c:pt>
                <c:pt idx="245">
                  <c:v>146.23521769703811</c:v>
                </c:pt>
                <c:pt idx="246">
                  <c:v>145.31547422927031</c:v>
                </c:pt>
                <c:pt idx="247">
                  <c:v>144.39074881771873</c:v>
                </c:pt>
                <c:pt idx="248">
                  <c:v>143.46101447685464</c:v>
                </c:pt>
                <c:pt idx="249">
                  <c:v>142.52624407497743</c:v>
                </c:pt>
                <c:pt idx="250">
                  <c:v>141.58641033342346</c:v>
                </c:pt>
                <c:pt idx="251">
                  <c:v>140.64148582576939</c:v>
                </c:pt>
                <c:pt idx="252">
                  <c:v>139.69144297703221</c:v>
                </c:pt>
                <c:pt idx="253">
                  <c:v>138.73625406286433</c:v>
                </c:pt>
                <c:pt idx="254">
                  <c:v>137.77589120874475</c:v>
                </c:pt>
                <c:pt idx="255">
                  <c:v>136.81032638916534</c:v>
                </c:pt>
                <c:pt idx="256">
                  <c:v>135.83953142681321</c:v>
                </c:pt>
                <c:pt idx="257">
                  <c:v>134.86347799174834</c:v>
                </c:pt>
                <c:pt idx="258">
                  <c:v>133.88213760057684</c:v>
                </c:pt>
                <c:pt idx="259">
                  <c:v>132.8954816156199</c:v>
                </c:pt>
                <c:pt idx="260">
                  <c:v>131.90348124407771</c:v>
                </c:pt>
                <c:pt idx="261">
                  <c:v>130.90610753718965</c:v>
                </c:pt>
                <c:pt idx="262">
                  <c:v>129.90333138938934</c:v>
                </c:pt>
                <c:pt idx="263">
                  <c:v>128.89512353745511</c:v>
                </c:pt>
                <c:pt idx="264">
                  <c:v>127.88145455965619</c:v>
                </c:pt>
                <c:pt idx="265">
                  <c:v>126.86229487489422</c:v>
                </c:pt>
                <c:pt idx="266">
                  <c:v>125.83761474183979</c:v>
                </c:pt>
                <c:pt idx="267">
                  <c:v>124.80738425806464</c:v>
                </c:pt>
                <c:pt idx="268">
                  <c:v>123.77157335916905</c:v>
                </c:pt>
                <c:pt idx="269">
                  <c:v>122.73015181790444</c:v>
                </c:pt>
                <c:pt idx="270">
                  <c:v>121.68308924329131</c:v>
                </c:pt>
                <c:pt idx="271">
                  <c:v>120.63035507973237</c:v>
                </c:pt>
                <c:pt idx="272">
                  <c:v>119.57191860612082</c:v>
                </c:pt>
                <c:pt idx="273">
                  <c:v>118.50774893494383</c:v>
                </c:pt>
                <c:pt idx="274">
                  <c:v>117.43781501138133</c:v>
                </c:pt>
                <c:pt idx="275">
                  <c:v>116.36208561239957</c:v>
                </c:pt>
                <c:pt idx="276">
                  <c:v>115.28052934583994</c:v>
                </c:pt>
                <c:pt idx="277">
                  <c:v>114.19311464950314</c:v>
                </c:pt>
                <c:pt idx="278">
                  <c:v>113.09980979022782</c:v>
                </c:pt>
                <c:pt idx="279">
                  <c:v>112.00058286296479</c:v>
                </c:pt>
                <c:pt idx="280">
                  <c:v>110.89540178984575</c:v>
                </c:pt>
                <c:pt idx="281">
                  <c:v>109.7842343192473</c:v>
                </c:pt>
                <c:pt idx="282">
                  <c:v>108.66704802484978</c:v>
                </c:pt>
                <c:pt idx="283">
                  <c:v>107.54381030469094</c:v>
                </c:pt>
                <c:pt idx="284">
                  <c:v>106.41448838021455</c:v>
                </c:pt>
                <c:pt idx="285">
                  <c:v>105.27904929531394</c:v>
                </c:pt>
                <c:pt idx="286">
                  <c:v>104.13745991537013</c:v>
                </c:pt>
                <c:pt idx="287">
                  <c:v>102.98968692628495</c:v>
                </c:pt>
                <c:pt idx="288">
                  <c:v>101.83569683350888</c:v>
                </c:pt>
                <c:pt idx="289">
                  <c:v>100.67545596106359</c:v>
                </c:pt>
                <c:pt idx="290">
                  <c:v>99.508930450559262</c:v>
                </c:pt>
                <c:pt idx="291">
                  <c:v>98.336086260206343</c:v>
                </c:pt>
                <c:pt idx="292">
                  <c:v>97.156889163822342</c:v>
                </c:pt>
                <c:pt idx="293">
                  <c:v>95.971304749832939</c:v>
                </c:pt>
                <c:pt idx="294">
                  <c:v>94.779298420267764</c:v>
                </c:pt>
                <c:pt idx="295">
                  <c:v>93.580835389750746</c:v>
                </c:pt>
                <c:pt idx="296">
                  <c:v>92.375880684485168</c:v>
                </c:pt>
                <c:pt idx="297">
                  <c:v>91.164399141232678</c:v>
                </c:pt>
                <c:pt idx="298">
                  <c:v>89.946355406287552</c:v>
                </c:pt>
                <c:pt idx="299">
                  <c:v>88.721713934444779</c:v>
                </c:pt>
                <c:pt idx="300">
                  <c:v>87.490438987962989</c:v>
                </c:pt>
                <c:pt idx="301">
                  <c:v>86.252494635521003</c:v>
                </c:pt>
                <c:pt idx="302">
                  <c:v>85.007844751169955</c:v>
                </c:pt>
                <c:pt idx="303">
                  <c:v>83.756453013278644</c:v>
                </c:pt>
                <c:pt idx="304">
                  <c:v>82.498282903473836</c:v>
                </c:pt>
                <c:pt idx="305">
                  <c:v>81.233297705574188</c:v>
                </c:pt>
                <c:pt idx="306">
                  <c:v>79.961460504519266</c:v>
                </c:pt>
                <c:pt idx="307">
                  <c:v>78.682734185291963</c:v>
                </c:pt>
                <c:pt idx="308">
                  <c:v>77.397081431835517</c:v>
                </c:pt>
                <c:pt idx="309">
                  <c:v>76.104464725964533</c:v>
                </c:pt>
                <c:pt idx="310">
                  <c:v>74.804846346270068</c:v>
                </c:pt>
                <c:pt idx="311">
                  <c:v>73.49818836701894</c:v>
                </c:pt>
                <c:pt idx="312">
                  <c:v>72.184452657046819</c:v>
                </c:pt>
                <c:pt idx="313">
                  <c:v>70.863600878645684</c:v>
                </c:pt>
                <c:pt idx="314">
                  <c:v>69.535594486444978</c:v>
                </c:pt>
                <c:pt idx="315">
                  <c:v>68.200394726286362</c:v>
                </c:pt>
                <c:pt idx="316">
                  <c:v>66.857962634093667</c:v>
                </c:pt>
                <c:pt idx="317">
                  <c:v>65.508259034734948</c:v>
                </c:pt>
                <c:pt idx="318">
                  <c:v>64.151244540879645</c:v>
                </c:pt>
                <c:pt idx="319">
                  <c:v>62.786879551849268</c:v>
                </c:pt>
                <c:pt idx="320">
                  <c:v>61.415124252461652</c:v>
                </c:pt>
                <c:pt idx="321">
                  <c:v>60.035938611869085</c:v>
                </c:pt>
                <c:pt idx="322">
                  <c:v>58.649282382389913</c:v>
                </c:pt>
                <c:pt idx="323">
                  <c:v>57.255115098334443</c:v>
                </c:pt>
                <c:pt idx="324">
                  <c:v>55.853396074823593</c:v>
                </c:pt>
                <c:pt idx="325">
                  <c:v>54.444084406602144</c:v>
                </c:pt>
                <c:pt idx="326">
                  <c:v>53.027138966844461</c:v>
                </c:pt>
                <c:pt idx="327">
                  <c:v>51.602518405954754</c:v>
                </c:pt>
                <c:pt idx="328">
                  <c:v>50.170181150360179</c:v>
                </c:pt>
                <c:pt idx="329">
                  <c:v>48.730085401297856</c:v>
                </c:pt>
                <c:pt idx="330">
                  <c:v>47.282189133594784</c:v>
                </c:pt>
                <c:pt idx="331">
                  <c:v>45.826450094441668</c:v>
                </c:pt>
                <c:pt idx="332">
                  <c:v>44.362825802159819</c:v>
                </c:pt>
                <c:pt idx="333">
                  <c:v>42.891273544961336</c:v>
                </c:pt>
                <c:pt idx="334">
                  <c:v>41.411750379703165</c:v>
                </c:pt>
                <c:pt idx="335">
                  <c:v>39.924213130633063</c:v>
                </c:pt>
                <c:pt idx="336">
                  <c:v>38.428618388130587</c:v>
                </c:pt>
                <c:pt idx="337">
                  <c:v>36.924922507439533</c:v>
                </c:pt>
                <c:pt idx="338">
                  <c:v>35.413081607394759</c:v>
                </c:pt>
                <c:pt idx="339">
                  <c:v>33.893051569141278</c:v>
                </c:pt>
                <c:pt idx="340">
                  <c:v>32.364788034847379</c:v>
                </c:pt>
                <c:pt idx="341">
                  <c:v>30.828246406409392</c:v>
                </c:pt>
                <c:pt idx="342">
                  <c:v>29.283381844150654</c:v>
                </c:pt>
                <c:pt idx="343">
                  <c:v>27.730149265512978</c:v>
                </c:pt>
                <c:pt idx="344">
                  <c:v>26.168503343741065</c:v>
                </c:pt>
                <c:pt idx="345">
                  <c:v>24.59839850655959</c:v>
                </c:pt>
                <c:pt idx="346">
                  <c:v>23.019788934843291</c:v>
                </c:pt>
                <c:pt idx="347">
                  <c:v>21.432628561280296</c:v>
                </c:pt>
                <c:pt idx="348">
                  <c:v>19.836871069027097</c:v>
                </c:pt>
                <c:pt idx="349">
                  <c:v>18.23246989035755</c:v>
                </c:pt>
                <c:pt idx="350">
                  <c:v>16.619378205303576</c:v>
                </c:pt>
                <c:pt idx="351">
                  <c:v>14.99754894028888</c:v>
                </c:pt>
                <c:pt idx="352">
                  <c:v>13.366934766755264</c:v>
                </c:pt>
                <c:pt idx="353">
                  <c:v>11.727488099781795</c:v>
                </c:pt>
                <c:pt idx="354">
                  <c:v>10.079161096695429</c:v>
                </c:pt>
                <c:pt idx="355">
                  <c:v>8.4219056556758005</c:v>
                </c:pt>
                <c:pt idx="356">
                  <c:v>6.7556734143505537</c:v>
                </c:pt>
                <c:pt idx="357">
                  <c:v>5.080415748384894</c:v>
                </c:pt>
                <c:pt idx="358">
                  <c:v>3.3960837700618072</c:v>
                </c:pt>
                <c:pt idx="359">
                  <c:v>1.7026283268562565</c:v>
                </c:pt>
              </c:numCache>
            </c:numRef>
          </c:val>
        </c:ser>
        <c:ser>
          <c:idx val="1"/>
          <c:order val="1"/>
          <c:tx>
            <c:strRef>
              <c:f>'Loan Calculator'!$D$32</c:f>
              <c:strCache>
                <c:ptCount val="1"/>
                <c:pt idx="0">
                  <c:v>To Principal</c:v>
                </c:pt>
              </c:strCache>
            </c:strRef>
          </c:tx>
          <c:spPr>
            <a:ln w="25400" cmpd="sng">
              <a:solidFill>
                <a:srgbClr val="4472C4"/>
              </a:solidFill>
            </a:ln>
          </c:spPr>
          <c:marker>
            <c:symbol val="none"/>
          </c:marker>
          <c:cat>
            <c:numRef>
              <c:f>'Loan Calculator'!$B$33:$B$392</c:f>
              <c:numCache>
                <c:formatCode>General</c:formatCode>
                <c:ptCount val="3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numCache>
            </c:numRef>
          </c:cat>
          <c:val>
            <c:numRef>
              <c:f>'Loan Calculator'!$D$33:$D$392</c:f>
              <c:numCache>
                <c:formatCode>"$"#,##0.00</c:formatCode>
                <c:ptCount val="360"/>
                <c:pt idx="0">
                  <c:v>45.200678413148523</c:v>
                </c:pt>
                <c:pt idx="1">
                  <c:v>45.445515421219739</c:v>
                </c:pt>
                <c:pt idx="2">
                  <c:v>45.69167862975138</c:v>
                </c:pt>
                <c:pt idx="3">
                  <c:v>45.939175222329197</c:v>
                </c:pt>
                <c:pt idx="4">
                  <c:v>46.188012421450139</c:v>
                </c:pt>
                <c:pt idx="5">
                  <c:v>46.438197488732953</c:v>
                </c:pt>
                <c:pt idx="6">
                  <c:v>46.689737725130271</c:v>
                </c:pt>
                <c:pt idx="7">
                  <c:v>46.942640471141431</c:v>
                </c:pt>
                <c:pt idx="8">
                  <c:v>47.196913107026774</c:v>
                </c:pt>
                <c:pt idx="9">
                  <c:v>47.452563053023141</c:v>
                </c:pt>
                <c:pt idx="10">
                  <c:v>47.709597769560332</c:v>
                </c:pt>
                <c:pt idx="11">
                  <c:v>47.968024757478815</c:v>
                </c:pt>
                <c:pt idx="12">
                  <c:v>48.22785155824846</c:v>
                </c:pt>
                <c:pt idx="13">
                  <c:v>48.489085754188977</c:v>
                </c:pt>
                <c:pt idx="14">
                  <c:v>48.751734968690869</c:v>
                </c:pt>
                <c:pt idx="15">
                  <c:v>49.015806866437913</c:v>
                </c:pt>
                <c:pt idx="16">
                  <c:v>49.281309153631128</c:v>
                </c:pt>
                <c:pt idx="17">
                  <c:v>49.548249578213301</c:v>
                </c:pt>
                <c:pt idx="18">
                  <c:v>49.816635930095288</c:v>
                </c:pt>
                <c:pt idx="19">
                  <c:v>50.086476041383321</c:v>
                </c:pt>
                <c:pt idx="20">
                  <c:v>50.357777786607471</c:v>
                </c:pt>
                <c:pt idx="21">
                  <c:v>50.630549082951575</c:v>
                </c:pt>
                <c:pt idx="22">
                  <c:v>50.904797890484247</c:v>
                </c:pt>
                <c:pt idx="23">
                  <c:v>51.180532212391029</c:v>
                </c:pt>
                <c:pt idx="24">
                  <c:v>51.457760095208187</c:v>
                </c:pt>
                <c:pt idx="25">
                  <c:v>51.736489629057189</c:v>
                </c:pt>
                <c:pt idx="26">
                  <c:v>52.01672894788129</c:v>
                </c:pt>
                <c:pt idx="27">
                  <c:v>52.298486229682283</c:v>
                </c:pt>
                <c:pt idx="28">
                  <c:v>52.58176969675975</c:v>
                </c:pt>
                <c:pt idx="29">
                  <c:v>52.86658761595055</c:v>
                </c:pt>
                <c:pt idx="30">
                  <c:v>53.152948298870228</c:v>
                </c:pt>
                <c:pt idx="31">
                  <c:v>53.440860102155796</c:v>
                </c:pt>
                <c:pt idx="32">
                  <c:v>53.730331427709132</c:v>
                </c:pt>
                <c:pt idx="33">
                  <c:v>54.021370722942549</c:v>
                </c:pt>
                <c:pt idx="34">
                  <c:v>54.313986481025154</c:v>
                </c:pt>
                <c:pt idx="35">
                  <c:v>54.608187241130736</c:v>
                </c:pt>
                <c:pt idx="36">
                  <c:v>54.903981588686861</c:v>
                </c:pt>
                <c:pt idx="37">
                  <c:v>55.201378155625548</c:v>
                </c:pt>
                <c:pt idx="38">
                  <c:v>55.5003856206352</c:v>
                </c:pt>
                <c:pt idx="39">
                  <c:v>55.801012709413669</c:v>
                </c:pt>
                <c:pt idx="40">
                  <c:v>56.103268194922975</c:v>
                </c:pt>
                <c:pt idx="41">
                  <c:v>56.407160897645497</c:v>
                </c:pt>
                <c:pt idx="42">
                  <c:v>56.712699685841073</c:v>
                </c:pt>
                <c:pt idx="43">
                  <c:v>57.019893475806043</c:v>
                </c:pt>
                <c:pt idx="44">
                  <c:v>57.3287512321333</c:v>
                </c:pt>
                <c:pt idx="45">
                  <c:v>57.639281967974</c:v>
                </c:pt>
                <c:pt idx="46">
                  <c:v>57.951494745300522</c:v>
                </c:pt>
                <c:pt idx="47">
                  <c:v>58.265398675170957</c:v>
                </c:pt>
                <c:pt idx="48">
                  <c:v>58.581002917994795</c:v>
                </c:pt>
                <c:pt idx="49">
                  <c:v>58.898316683800545</c:v>
                </c:pt>
                <c:pt idx="50">
                  <c:v>59.217349232504489</c:v>
                </c:pt>
                <c:pt idx="51">
                  <c:v>59.538109874180577</c:v>
                </c:pt>
                <c:pt idx="52">
                  <c:v>59.860607969332364</c:v>
                </c:pt>
                <c:pt idx="53">
                  <c:v>60.184852929166254</c:v>
                </c:pt>
                <c:pt idx="54">
                  <c:v>60.510854215865919</c:v>
                </c:pt>
                <c:pt idx="55">
                  <c:v>60.838621342868521</c:v>
                </c:pt>
                <c:pt idx="56">
                  <c:v>61.168163875142398</c:v>
                </c:pt>
                <c:pt idx="57">
                  <c:v>61.499491429466076</c:v>
                </c:pt>
                <c:pt idx="58">
                  <c:v>61.832613674709023</c:v>
                </c:pt>
                <c:pt idx="59">
                  <c:v>62.167540332113674</c:v>
                </c:pt>
                <c:pt idx="60">
                  <c:v>62.504281175579308</c:v>
                </c:pt>
                <c:pt idx="61">
                  <c:v>62.842846031947033</c:v>
                </c:pt>
                <c:pt idx="62">
                  <c:v>63.18324478128676</c:v>
                </c:pt>
                <c:pt idx="63">
                  <c:v>63.525487357185369</c:v>
                </c:pt>
                <c:pt idx="64">
                  <c:v>63.869583747036785</c:v>
                </c:pt>
                <c:pt idx="65">
                  <c:v>64.215543992333238</c:v>
                </c:pt>
                <c:pt idx="66">
                  <c:v>64.563378188958382</c:v>
                </c:pt>
                <c:pt idx="67">
                  <c:v>64.913096487481937</c:v>
                </c:pt>
                <c:pt idx="68">
                  <c:v>65.264709093455764</c:v>
                </c:pt>
                <c:pt idx="69">
                  <c:v>65.618226267711975</c:v>
                </c:pt>
                <c:pt idx="70">
                  <c:v>65.973658326662076</c:v>
                </c:pt>
                <c:pt idx="71">
                  <c:v>66.331015642598175</c:v>
                </c:pt>
                <c:pt idx="72">
                  <c:v>66.690308643995593</c:v>
                </c:pt>
                <c:pt idx="73">
                  <c:v>67.05154781581723</c:v>
                </c:pt>
                <c:pt idx="74">
                  <c:v>67.414743699819581</c:v>
                </c:pt>
                <c:pt idx="75">
                  <c:v>67.779906894860261</c:v>
                </c:pt>
                <c:pt idx="76">
                  <c:v>68.147048057207428</c:v>
                </c:pt>
                <c:pt idx="77">
                  <c:v>68.516177900850636</c:v>
                </c:pt>
                <c:pt idx="78">
                  <c:v>68.887307197813584</c:v>
                </c:pt>
                <c:pt idx="79">
                  <c:v>69.260446778468406</c:v>
                </c:pt>
                <c:pt idx="80">
                  <c:v>69.635607531851775</c:v>
                </c:pt>
                <c:pt idx="81">
                  <c:v>70.012800405982631</c:v>
                </c:pt>
                <c:pt idx="82">
                  <c:v>70.392036408181696</c:v>
                </c:pt>
                <c:pt idx="83">
                  <c:v>70.773326605392697</c:v>
                </c:pt>
                <c:pt idx="84">
                  <c:v>71.15668212450521</c:v>
                </c:pt>
                <c:pt idx="85">
                  <c:v>71.54211415267963</c:v>
                </c:pt>
                <c:pt idx="86">
                  <c:v>71.929633937673316</c:v>
                </c:pt>
                <c:pt idx="87">
                  <c:v>72.319252788169052</c:v>
                </c:pt>
                <c:pt idx="88">
                  <c:v>72.710982074104948</c:v>
                </c:pt>
                <c:pt idx="89">
                  <c:v>73.104833227006367</c:v>
                </c:pt>
                <c:pt idx="90">
                  <c:v>73.50081774031932</c:v>
                </c:pt>
                <c:pt idx="91">
                  <c:v>73.898947169746066</c:v>
                </c:pt>
                <c:pt idx="92">
                  <c:v>74.299233133582163</c:v>
                </c:pt>
                <c:pt idx="93">
                  <c:v>74.701687313055743</c:v>
                </c:pt>
                <c:pt idx="94">
                  <c:v>75.106321452668112</c:v>
                </c:pt>
                <c:pt idx="95">
                  <c:v>75.513147360536777</c:v>
                </c:pt>
                <c:pt idx="96">
                  <c:v>75.922176908739658</c:v>
                </c:pt>
                <c:pt idx="97">
                  <c:v>76.333422033661975</c:v>
                </c:pt>
                <c:pt idx="98">
                  <c:v>76.746894736344302</c:v>
                </c:pt>
                <c:pt idx="99">
                  <c:v>77.162607082832835</c:v>
                </c:pt>
                <c:pt idx="100">
                  <c:v>77.580571204531566</c:v>
                </c:pt>
                <c:pt idx="101">
                  <c:v>78.000799298556103</c:v>
                </c:pt>
                <c:pt idx="102">
                  <c:v>78.423303628089911</c:v>
                </c:pt>
                <c:pt idx="103">
                  <c:v>78.848096522742082</c:v>
                </c:pt>
                <c:pt idx="104">
                  <c:v>79.275190378906927</c:v>
                </c:pt>
                <c:pt idx="105">
                  <c:v>79.704597660126012</c:v>
                </c:pt>
                <c:pt idx="106">
                  <c:v>80.1363308974517</c:v>
                </c:pt>
                <c:pt idx="107">
                  <c:v>80.57040268981288</c:v>
                </c:pt>
                <c:pt idx="108">
                  <c:v>81.00682570438272</c:v>
                </c:pt>
                <c:pt idx="109">
                  <c:v>81.445612676948144</c:v>
                </c:pt>
                <c:pt idx="110">
                  <c:v>81.88677641228162</c:v>
                </c:pt>
                <c:pt idx="111">
                  <c:v>82.330329784514788</c:v>
                </c:pt>
                <c:pt idx="112">
                  <c:v>82.776285737514229</c:v>
                </c:pt>
                <c:pt idx="113">
                  <c:v>83.224657285259099</c:v>
                </c:pt>
                <c:pt idx="114">
                  <c:v>83.67545751222093</c:v>
                </c:pt>
                <c:pt idx="115">
                  <c:v>84.12869957374545</c:v>
                </c:pt>
                <c:pt idx="116">
                  <c:v>84.584396696436585</c:v>
                </c:pt>
                <c:pt idx="117">
                  <c:v>85.042562178542255</c:v>
                </c:pt>
                <c:pt idx="118">
                  <c:v>85.503209390342704</c:v>
                </c:pt>
                <c:pt idx="119">
                  <c:v>85.966351774540385</c:v>
                </c:pt>
                <c:pt idx="120">
                  <c:v>86.432002846652495</c:v>
                </c:pt>
                <c:pt idx="121">
                  <c:v>86.900176195405209</c:v>
                </c:pt>
                <c:pt idx="122">
                  <c:v>87.370885483130309</c:v>
                </c:pt>
                <c:pt idx="123">
                  <c:v>87.844144446163938</c:v>
                </c:pt>
                <c:pt idx="124">
                  <c:v>88.319966895247319</c:v>
                </c:pt>
                <c:pt idx="125">
                  <c:v>88.798366715929916</c:v>
                </c:pt>
                <c:pt idx="126">
                  <c:v>89.279357868974529</c:v>
                </c:pt>
                <c:pt idx="127">
                  <c:v>89.762954390764833</c:v>
                </c:pt>
                <c:pt idx="128">
                  <c:v>90.249170393714792</c:v>
                </c:pt>
                <c:pt idx="129">
                  <c:v>90.738020066680747</c:v>
                </c:pt>
                <c:pt idx="130">
                  <c:v>91.229517675375263</c:v>
                </c:pt>
                <c:pt idx="131">
                  <c:v>91.723677562783507</c:v>
                </c:pt>
                <c:pt idx="132">
                  <c:v>92.220514149581959</c:v>
                </c:pt>
                <c:pt idx="133">
                  <c:v>92.720041934558878</c:v>
                </c:pt>
                <c:pt idx="134">
                  <c:v>93.222275495037735</c:v>
                </c:pt>
                <c:pt idx="135">
                  <c:v>93.727229487302509</c:v>
                </c:pt>
                <c:pt idx="136">
                  <c:v>94.234918647025381</c:v>
                </c:pt>
                <c:pt idx="137">
                  <c:v>94.745357789696811</c:v>
                </c:pt>
                <c:pt idx="138">
                  <c:v>95.258561811057632</c:v>
                </c:pt>
                <c:pt idx="139">
                  <c:v>95.774545687534214</c:v>
                </c:pt>
                <c:pt idx="140">
                  <c:v>96.293324476675025</c:v>
                </c:pt>
                <c:pt idx="141">
                  <c:v>96.81491331759031</c:v>
                </c:pt>
                <c:pt idx="142">
                  <c:v>97.33932743139394</c:v>
                </c:pt>
                <c:pt idx="143">
                  <c:v>97.866582121647355</c:v>
                </c:pt>
                <c:pt idx="144">
                  <c:v>98.39669277480624</c:v>
                </c:pt>
                <c:pt idx="145">
                  <c:v>98.92967486066982</c:v>
                </c:pt>
                <c:pt idx="146">
                  <c:v>99.465543932831736</c:v>
                </c:pt>
                <c:pt idx="147">
                  <c:v>100.00431562913457</c:v>
                </c:pt>
                <c:pt idx="148">
                  <c:v>100.54600567212572</c:v>
                </c:pt>
                <c:pt idx="149">
                  <c:v>101.09062986951642</c:v>
                </c:pt>
                <c:pt idx="150">
                  <c:v>101.63820411464295</c:v>
                </c:pt>
                <c:pt idx="151">
                  <c:v>102.18874438693064</c:v>
                </c:pt>
                <c:pt idx="152">
                  <c:v>102.7422667523598</c:v>
                </c:pt>
                <c:pt idx="153">
                  <c:v>103.29878736393511</c:v>
                </c:pt>
                <c:pt idx="154">
                  <c:v>103.85832246215642</c:v>
                </c:pt>
                <c:pt idx="155">
                  <c:v>104.42088837549306</c:v>
                </c:pt>
                <c:pt idx="156">
                  <c:v>104.98650152086034</c:v>
                </c:pt>
                <c:pt idx="157">
                  <c:v>105.55517840409834</c:v>
                </c:pt>
                <c:pt idx="158">
                  <c:v>106.12693562045388</c:v>
                </c:pt>
                <c:pt idx="159">
                  <c:v>106.70178985506467</c:v>
                </c:pt>
                <c:pt idx="160">
                  <c:v>107.27975788344628</c:v>
                </c:pt>
                <c:pt idx="161">
                  <c:v>107.86085657198163</c:v>
                </c:pt>
                <c:pt idx="162">
                  <c:v>108.44510287841319</c:v>
                </c:pt>
                <c:pt idx="163">
                  <c:v>109.0325138523379</c:v>
                </c:pt>
                <c:pt idx="164">
                  <c:v>109.62310663570474</c:v>
                </c:pt>
                <c:pt idx="165">
                  <c:v>110.21689846331481</c:v>
                </c:pt>
                <c:pt idx="166">
                  <c:v>110.81390666332442</c:v>
                </c:pt>
                <c:pt idx="167">
                  <c:v>111.41414865775079</c:v>
                </c:pt>
                <c:pt idx="168">
                  <c:v>112.01764196298026</c:v>
                </c:pt>
                <c:pt idx="169">
                  <c:v>112.62440419027973</c:v>
                </c:pt>
                <c:pt idx="170">
                  <c:v>113.23445304631042</c:v>
                </c:pt>
                <c:pt idx="171">
                  <c:v>113.8478063336446</c:v>
                </c:pt>
                <c:pt idx="172">
                  <c:v>114.46448195128517</c:v>
                </c:pt>
                <c:pt idx="173">
                  <c:v>115.08449789518795</c:v>
                </c:pt>
                <c:pt idx="174">
                  <c:v>115.70787225878689</c:v>
                </c:pt>
                <c:pt idx="175">
                  <c:v>116.334623233522</c:v>
                </c:pt>
                <c:pt idx="176">
                  <c:v>116.96476910937025</c:v>
                </c:pt>
                <c:pt idx="177">
                  <c:v>117.59832827537934</c:v>
                </c:pt>
                <c:pt idx="178">
                  <c:v>118.2353192202043</c:v>
                </c:pt>
                <c:pt idx="179">
                  <c:v>118.87576053264709</c:v>
                </c:pt>
                <c:pt idx="180">
                  <c:v>119.51967090219892</c:v>
                </c:pt>
                <c:pt idx="181">
                  <c:v>120.16706911958582</c:v>
                </c:pt>
                <c:pt idx="182">
                  <c:v>120.8179740773169</c:v>
                </c:pt>
                <c:pt idx="183">
                  <c:v>121.4724047702357</c:v>
                </c:pt>
                <c:pt idx="184">
                  <c:v>122.13038029607452</c:v>
                </c:pt>
                <c:pt idx="185">
                  <c:v>122.79191985601156</c:v>
                </c:pt>
                <c:pt idx="186">
                  <c:v>123.45704275523161</c:v>
                </c:pt>
                <c:pt idx="187">
                  <c:v>124.12576840348913</c:v>
                </c:pt>
                <c:pt idx="188">
                  <c:v>124.79811631567469</c:v>
                </c:pt>
                <c:pt idx="189">
                  <c:v>125.47410611238462</c:v>
                </c:pt>
                <c:pt idx="190">
                  <c:v>126.15375752049334</c:v>
                </c:pt>
                <c:pt idx="191">
                  <c:v>126.83709037372935</c:v>
                </c:pt>
                <c:pt idx="192">
                  <c:v>127.52412461325375</c:v>
                </c:pt>
                <c:pt idx="193">
                  <c:v>128.2148802882422</c:v>
                </c:pt>
                <c:pt idx="194">
                  <c:v>128.90937755647013</c:v>
                </c:pt>
                <c:pt idx="195">
                  <c:v>129.60763668490102</c:v>
                </c:pt>
                <c:pt idx="196">
                  <c:v>130.30967805027757</c:v>
                </c:pt>
                <c:pt idx="197">
                  <c:v>131.01552213971658</c:v>
                </c:pt>
                <c:pt idx="198">
                  <c:v>131.72518955130673</c:v>
                </c:pt>
                <c:pt idx="199">
                  <c:v>132.43870099470962</c:v>
                </c:pt>
                <c:pt idx="200">
                  <c:v>133.15607729176429</c:v>
                </c:pt>
                <c:pt idx="201">
                  <c:v>133.87733937709473</c:v>
                </c:pt>
                <c:pt idx="202">
                  <c:v>134.60250829872064</c:v>
                </c:pt>
                <c:pt idx="203">
                  <c:v>135.33160521867202</c:v>
                </c:pt>
                <c:pt idx="204">
                  <c:v>136.06465141360653</c:v>
                </c:pt>
                <c:pt idx="205">
                  <c:v>136.80166827543019</c:v>
                </c:pt>
                <c:pt idx="206">
                  <c:v>137.54267731192215</c:v>
                </c:pt>
                <c:pt idx="207">
                  <c:v>138.28770014736173</c:v>
                </c:pt>
                <c:pt idx="208">
                  <c:v>139.0367585231599</c:v>
                </c:pt>
                <c:pt idx="209">
                  <c:v>139.78987429849371</c:v>
                </c:pt>
                <c:pt idx="210">
                  <c:v>140.54706945094389</c:v>
                </c:pt>
                <c:pt idx="211">
                  <c:v>141.30836607713647</c:v>
                </c:pt>
                <c:pt idx="212">
                  <c:v>142.07378639338765</c:v>
                </c:pt>
                <c:pt idx="213">
                  <c:v>142.84335273635182</c:v>
                </c:pt>
                <c:pt idx="214">
                  <c:v>143.61708756367372</c:v>
                </c:pt>
                <c:pt idx="215">
                  <c:v>144.39501345464365</c:v>
                </c:pt>
                <c:pt idx="216">
                  <c:v>145.1771531108563</c:v>
                </c:pt>
                <c:pt idx="217">
                  <c:v>145.96352935687344</c:v>
                </c:pt>
                <c:pt idx="218">
                  <c:v>146.75416514088982</c:v>
                </c:pt>
                <c:pt idx="219">
                  <c:v>147.54908353540299</c:v>
                </c:pt>
                <c:pt idx="220">
                  <c:v>148.34830773788642</c:v>
                </c:pt>
                <c:pt idx="221">
                  <c:v>149.15186107146664</c:v>
                </c:pt>
                <c:pt idx="222">
                  <c:v>149.95976698560372</c:v>
                </c:pt>
                <c:pt idx="223">
                  <c:v>150.77204905677576</c:v>
                </c:pt>
                <c:pt idx="224">
                  <c:v>151.58873098916661</c:v>
                </c:pt>
                <c:pt idx="225">
                  <c:v>152.40983661535796</c:v>
                </c:pt>
                <c:pt idx="226">
                  <c:v>153.23538989702445</c:v>
                </c:pt>
                <c:pt idx="227">
                  <c:v>154.06541492563332</c:v>
                </c:pt>
                <c:pt idx="228">
                  <c:v>154.89993592314721</c:v>
                </c:pt>
                <c:pt idx="229">
                  <c:v>155.7389772427309</c:v>
                </c:pt>
                <c:pt idx="230">
                  <c:v>156.58256336946235</c:v>
                </c:pt>
                <c:pt idx="231">
                  <c:v>157.43071892104695</c:v>
                </c:pt>
                <c:pt idx="232">
                  <c:v>158.28346864853597</c:v>
                </c:pt>
                <c:pt idx="233">
                  <c:v>159.14083743704887</c:v>
                </c:pt>
                <c:pt idx="234">
                  <c:v>160.00285030649954</c:v>
                </c:pt>
                <c:pt idx="235">
                  <c:v>160.86953241232644</c:v>
                </c:pt>
                <c:pt idx="236">
                  <c:v>161.74090904622653</c:v>
                </c:pt>
                <c:pt idx="237">
                  <c:v>162.61700563689359</c:v>
                </c:pt>
                <c:pt idx="238">
                  <c:v>163.49784775076006</c:v>
                </c:pt>
                <c:pt idx="239">
                  <c:v>164.38346109274337</c:v>
                </c:pt>
                <c:pt idx="240">
                  <c:v>165.27387150699573</c:v>
                </c:pt>
                <c:pt idx="241">
                  <c:v>166.16910497765861</c:v>
                </c:pt>
                <c:pt idx="242">
                  <c:v>167.06918762962093</c:v>
                </c:pt>
                <c:pt idx="243">
                  <c:v>167.97414572928142</c:v>
                </c:pt>
                <c:pt idx="244">
                  <c:v>168.88400568531503</c:v>
                </c:pt>
                <c:pt idx="245">
                  <c:v>169.79879404944379</c:v>
                </c:pt>
                <c:pt idx="246">
                  <c:v>170.71853751721159</c:v>
                </c:pt>
                <c:pt idx="247">
                  <c:v>171.64326292876316</c:v>
                </c:pt>
                <c:pt idx="248">
                  <c:v>172.57299726962725</c:v>
                </c:pt>
                <c:pt idx="249">
                  <c:v>173.50776767150447</c:v>
                </c:pt>
                <c:pt idx="250">
                  <c:v>174.44760141305844</c:v>
                </c:pt>
                <c:pt idx="251">
                  <c:v>175.3925259207125</c:v>
                </c:pt>
                <c:pt idx="252">
                  <c:v>176.34256876944968</c:v>
                </c:pt>
                <c:pt idx="253">
                  <c:v>177.29775768361756</c:v>
                </c:pt>
                <c:pt idx="254">
                  <c:v>178.25812053773714</c:v>
                </c:pt>
                <c:pt idx="255">
                  <c:v>179.22368535731655</c:v>
                </c:pt>
                <c:pt idx="256">
                  <c:v>180.19448031966868</c:v>
                </c:pt>
                <c:pt idx="257">
                  <c:v>181.17053375473355</c:v>
                </c:pt>
                <c:pt idx="258">
                  <c:v>182.15187414590505</c:v>
                </c:pt>
                <c:pt idx="259">
                  <c:v>183.13853013086199</c:v>
                </c:pt>
                <c:pt idx="260">
                  <c:v>184.13053050240418</c:v>
                </c:pt>
                <c:pt idx="261">
                  <c:v>185.12790420929224</c:v>
                </c:pt>
                <c:pt idx="262">
                  <c:v>186.13068035709256</c:v>
                </c:pt>
                <c:pt idx="263">
                  <c:v>187.13888820902679</c:v>
                </c:pt>
                <c:pt idx="264">
                  <c:v>188.1525571868257</c:v>
                </c:pt>
                <c:pt idx="265">
                  <c:v>189.17171687158768</c:v>
                </c:pt>
                <c:pt idx="266">
                  <c:v>190.19639700464211</c:v>
                </c:pt>
                <c:pt idx="267">
                  <c:v>191.22662748841725</c:v>
                </c:pt>
                <c:pt idx="268">
                  <c:v>192.26243838731284</c:v>
                </c:pt>
                <c:pt idx="269">
                  <c:v>193.30385992857745</c:v>
                </c:pt>
                <c:pt idx="270">
                  <c:v>194.35092250319059</c:v>
                </c:pt>
                <c:pt idx="271">
                  <c:v>195.40365666674953</c:v>
                </c:pt>
                <c:pt idx="272">
                  <c:v>196.46209314036108</c:v>
                </c:pt>
                <c:pt idx="273">
                  <c:v>197.52626281153806</c:v>
                </c:pt>
                <c:pt idx="274">
                  <c:v>198.59619673510056</c:v>
                </c:pt>
                <c:pt idx="275">
                  <c:v>199.67192613408233</c:v>
                </c:pt>
                <c:pt idx="276">
                  <c:v>200.75348240064196</c:v>
                </c:pt>
                <c:pt idx="277">
                  <c:v>201.84089709697875</c:v>
                </c:pt>
                <c:pt idx="278">
                  <c:v>202.93420195625407</c:v>
                </c:pt>
                <c:pt idx="279">
                  <c:v>204.0334288835171</c:v>
                </c:pt>
                <c:pt idx="280">
                  <c:v>205.13860995663615</c:v>
                </c:pt>
                <c:pt idx="281">
                  <c:v>206.24977742723459</c:v>
                </c:pt>
                <c:pt idx="282">
                  <c:v>207.36696372163212</c:v>
                </c:pt>
                <c:pt idx="283">
                  <c:v>208.49020144179096</c:v>
                </c:pt>
                <c:pt idx="284">
                  <c:v>209.61952336626734</c:v>
                </c:pt>
                <c:pt idx="285">
                  <c:v>210.75496245116796</c:v>
                </c:pt>
                <c:pt idx="286">
                  <c:v>211.89655183111176</c:v>
                </c:pt>
                <c:pt idx="287">
                  <c:v>213.04432482019695</c:v>
                </c:pt>
                <c:pt idx="288">
                  <c:v>214.19831491297302</c:v>
                </c:pt>
                <c:pt idx="289">
                  <c:v>215.3585557854183</c:v>
                </c:pt>
                <c:pt idx="290">
                  <c:v>216.52508129592263</c:v>
                </c:pt>
                <c:pt idx="291">
                  <c:v>217.69792548627555</c:v>
                </c:pt>
                <c:pt idx="292">
                  <c:v>218.87712258265955</c:v>
                </c:pt>
                <c:pt idx="293">
                  <c:v>220.06270699664896</c:v>
                </c:pt>
                <c:pt idx="294">
                  <c:v>221.25471332621413</c:v>
                </c:pt>
                <c:pt idx="295">
                  <c:v>222.45317635673115</c:v>
                </c:pt>
                <c:pt idx="296">
                  <c:v>223.65813106199673</c:v>
                </c:pt>
                <c:pt idx="297">
                  <c:v>224.86961260524922</c:v>
                </c:pt>
                <c:pt idx="298">
                  <c:v>226.08765634019434</c:v>
                </c:pt>
                <c:pt idx="299">
                  <c:v>227.31229781203712</c:v>
                </c:pt>
                <c:pt idx="300">
                  <c:v>228.54357275851891</c:v>
                </c:pt>
                <c:pt idx="301">
                  <c:v>229.78151711096089</c:v>
                </c:pt>
                <c:pt idx="302">
                  <c:v>231.02616699531194</c:v>
                </c:pt>
                <c:pt idx="303">
                  <c:v>232.27755873320325</c:v>
                </c:pt>
                <c:pt idx="304">
                  <c:v>233.53572884300806</c:v>
                </c:pt>
                <c:pt idx="305">
                  <c:v>234.80071404090771</c:v>
                </c:pt>
                <c:pt idx="306">
                  <c:v>236.07255124196263</c:v>
                </c:pt>
                <c:pt idx="307">
                  <c:v>237.35127756118993</c:v>
                </c:pt>
                <c:pt idx="308">
                  <c:v>238.63693031464638</c:v>
                </c:pt>
                <c:pt idx="309">
                  <c:v>239.92954702051736</c:v>
                </c:pt>
                <c:pt idx="310">
                  <c:v>241.22916540021183</c:v>
                </c:pt>
                <c:pt idx="311">
                  <c:v>242.53582337946295</c:v>
                </c:pt>
                <c:pt idx="312">
                  <c:v>243.84955908943508</c:v>
                </c:pt>
                <c:pt idx="313">
                  <c:v>245.17041086783621</c:v>
                </c:pt>
                <c:pt idx="314">
                  <c:v>246.49841726003692</c:v>
                </c:pt>
                <c:pt idx="315">
                  <c:v>247.83361702019553</c:v>
                </c:pt>
                <c:pt idx="316">
                  <c:v>249.17604911238823</c:v>
                </c:pt>
                <c:pt idx="317">
                  <c:v>250.52575271174695</c:v>
                </c:pt>
                <c:pt idx="318">
                  <c:v>251.88276720560225</c:v>
                </c:pt>
                <c:pt idx="319">
                  <c:v>253.24713219463263</c:v>
                </c:pt>
                <c:pt idx="320">
                  <c:v>254.61888749402024</c:v>
                </c:pt>
                <c:pt idx="321">
                  <c:v>255.99807313461281</c:v>
                </c:pt>
                <c:pt idx="322">
                  <c:v>257.38472936409198</c:v>
                </c:pt>
                <c:pt idx="323">
                  <c:v>258.77889664814745</c:v>
                </c:pt>
                <c:pt idx="324">
                  <c:v>260.1806156716583</c:v>
                </c:pt>
                <c:pt idx="325">
                  <c:v>261.58992733987975</c:v>
                </c:pt>
                <c:pt idx="326">
                  <c:v>263.00687277963743</c:v>
                </c:pt>
                <c:pt idx="327">
                  <c:v>264.43149334052714</c:v>
                </c:pt>
                <c:pt idx="328">
                  <c:v>265.86383059612172</c:v>
                </c:pt>
                <c:pt idx="329">
                  <c:v>267.30392634518404</c:v>
                </c:pt>
                <c:pt idx="330">
                  <c:v>268.75182261288711</c:v>
                </c:pt>
                <c:pt idx="331">
                  <c:v>270.20756165204023</c:v>
                </c:pt>
                <c:pt idx="332">
                  <c:v>271.67118594432208</c:v>
                </c:pt>
                <c:pt idx="333">
                  <c:v>273.14273820152056</c:v>
                </c:pt>
                <c:pt idx="334">
                  <c:v>274.62226136677873</c:v>
                </c:pt>
                <c:pt idx="335">
                  <c:v>276.10979861584883</c:v>
                </c:pt>
                <c:pt idx="336">
                  <c:v>277.60539335835131</c:v>
                </c:pt>
                <c:pt idx="337">
                  <c:v>279.10908923904236</c:v>
                </c:pt>
                <c:pt idx="338">
                  <c:v>280.62093013908714</c:v>
                </c:pt>
                <c:pt idx="339">
                  <c:v>282.14096017734062</c:v>
                </c:pt>
                <c:pt idx="340">
                  <c:v>283.66922371163452</c:v>
                </c:pt>
                <c:pt idx="341">
                  <c:v>285.2057653400725</c:v>
                </c:pt>
                <c:pt idx="342">
                  <c:v>286.75062990233124</c:v>
                </c:pt>
                <c:pt idx="343">
                  <c:v>288.30386248096892</c:v>
                </c:pt>
                <c:pt idx="344">
                  <c:v>289.86550840274083</c:v>
                </c:pt>
                <c:pt idx="345">
                  <c:v>291.4356132399223</c:v>
                </c:pt>
                <c:pt idx="346">
                  <c:v>293.0142228116386</c:v>
                </c:pt>
                <c:pt idx="347">
                  <c:v>294.6013831852016</c:v>
                </c:pt>
                <c:pt idx="348">
                  <c:v>296.1971406774548</c:v>
                </c:pt>
                <c:pt idx="349">
                  <c:v>297.80154185612435</c:v>
                </c:pt>
                <c:pt idx="350">
                  <c:v>299.41463354117832</c:v>
                </c:pt>
                <c:pt idx="351">
                  <c:v>301.03646280619301</c:v>
                </c:pt>
                <c:pt idx="352">
                  <c:v>302.66707697972663</c:v>
                </c:pt>
                <c:pt idx="353">
                  <c:v>304.3065236467001</c:v>
                </c:pt>
                <c:pt idx="354">
                  <c:v>305.95485064978647</c:v>
                </c:pt>
                <c:pt idx="355">
                  <c:v>307.61210609080609</c:v>
                </c:pt>
                <c:pt idx="356">
                  <c:v>309.27833833213134</c:v>
                </c:pt>
                <c:pt idx="357">
                  <c:v>310.953595998097</c:v>
                </c:pt>
                <c:pt idx="358">
                  <c:v>312.63792797642009</c:v>
                </c:pt>
                <c:pt idx="359">
                  <c:v>314.33138341962564</c:v>
                </c:pt>
              </c:numCache>
            </c:numRef>
          </c:val>
        </c:ser>
        <c:ser>
          <c:idx val="2"/>
          <c:order val="2"/>
          <c:tx>
            <c:strRef>
              <c:f>'Loan Calculator'!$E$32</c:f>
              <c:strCache>
                <c:ptCount val="1"/>
                <c:pt idx="0">
                  <c:v>Total Payment</c:v>
                </c:pt>
              </c:strCache>
            </c:strRef>
          </c:tx>
          <c:spPr>
            <a:ln w="25400" cmpd="sng">
              <a:solidFill>
                <a:srgbClr val="FFC000"/>
              </a:solidFill>
            </a:ln>
          </c:spPr>
          <c:marker>
            <c:symbol val="none"/>
          </c:marker>
          <c:cat>
            <c:numRef>
              <c:f>'Loan Calculator'!$B$33:$B$392</c:f>
              <c:numCache>
                <c:formatCode>General</c:formatCode>
                <c:ptCount val="3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numCache>
            </c:numRef>
          </c:cat>
          <c:val>
            <c:numRef>
              <c:f>'Loan Calculator'!$E$33:$E$392</c:f>
              <c:numCache>
                <c:formatCode>"$"#,##0.00</c:formatCode>
                <c:ptCount val="360"/>
                <c:pt idx="0">
                  <c:v>316.03401174648189</c:v>
                </c:pt>
                <c:pt idx="1">
                  <c:v>316.03401174648189</c:v>
                </c:pt>
                <c:pt idx="2">
                  <c:v>316.03401174648189</c:v>
                </c:pt>
                <c:pt idx="3">
                  <c:v>316.03401174648189</c:v>
                </c:pt>
                <c:pt idx="4">
                  <c:v>316.03401174648189</c:v>
                </c:pt>
                <c:pt idx="5">
                  <c:v>316.03401174648189</c:v>
                </c:pt>
                <c:pt idx="6">
                  <c:v>316.03401174648189</c:v>
                </c:pt>
                <c:pt idx="7">
                  <c:v>316.03401174648189</c:v>
                </c:pt>
                <c:pt idx="8">
                  <c:v>316.03401174648189</c:v>
                </c:pt>
                <c:pt idx="9">
                  <c:v>316.03401174648189</c:v>
                </c:pt>
                <c:pt idx="10">
                  <c:v>316.03401174648189</c:v>
                </c:pt>
                <c:pt idx="11">
                  <c:v>316.03401174648189</c:v>
                </c:pt>
                <c:pt idx="12">
                  <c:v>316.03401174648189</c:v>
                </c:pt>
                <c:pt idx="13">
                  <c:v>316.03401174648189</c:v>
                </c:pt>
                <c:pt idx="14">
                  <c:v>316.03401174648189</c:v>
                </c:pt>
                <c:pt idx="15">
                  <c:v>316.03401174648189</c:v>
                </c:pt>
                <c:pt idx="16">
                  <c:v>316.03401174648189</c:v>
                </c:pt>
                <c:pt idx="17">
                  <c:v>316.03401174648189</c:v>
                </c:pt>
                <c:pt idx="18">
                  <c:v>316.03401174648189</c:v>
                </c:pt>
                <c:pt idx="19">
                  <c:v>316.03401174648189</c:v>
                </c:pt>
                <c:pt idx="20">
                  <c:v>316.03401174648189</c:v>
                </c:pt>
                <c:pt idx="21">
                  <c:v>316.03401174648189</c:v>
                </c:pt>
                <c:pt idx="22">
                  <c:v>316.03401174648189</c:v>
                </c:pt>
                <c:pt idx="23">
                  <c:v>316.03401174648189</c:v>
                </c:pt>
                <c:pt idx="24">
                  <c:v>316.03401174648189</c:v>
                </c:pt>
                <c:pt idx="25">
                  <c:v>316.03401174648189</c:v>
                </c:pt>
                <c:pt idx="26">
                  <c:v>316.03401174648189</c:v>
                </c:pt>
                <c:pt idx="27">
                  <c:v>316.03401174648189</c:v>
                </c:pt>
                <c:pt idx="28">
                  <c:v>316.03401174648189</c:v>
                </c:pt>
                <c:pt idx="29">
                  <c:v>316.03401174648189</c:v>
                </c:pt>
                <c:pt idx="30">
                  <c:v>316.03401174648189</c:v>
                </c:pt>
                <c:pt idx="31">
                  <c:v>316.03401174648189</c:v>
                </c:pt>
                <c:pt idx="32">
                  <c:v>316.03401174648189</c:v>
                </c:pt>
                <c:pt idx="33">
                  <c:v>316.03401174648189</c:v>
                </c:pt>
                <c:pt idx="34">
                  <c:v>316.03401174648189</c:v>
                </c:pt>
                <c:pt idx="35">
                  <c:v>316.03401174648189</c:v>
                </c:pt>
                <c:pt idx="36">
                  <c:v>316.03401174648189</c:v>
                </c:pt>
                <c:pt idx="37">
                  <c:v>316.03401174648189</c:v>
                </c:pt>
                <c:pt idx="38">
                  <c:v>316.03401174648189</c:v>
                </c:pt>
                <c:pt idx="39">
                  <c:v>316.03401174648189</c:v>
                </c:pt>
                <c:pt idx="40">
                  <c:v>316.03401174648189</c:v>
                </c:pt>
                <c:pt idx="41">
                  <c:v>316.03401174648189</c:v>
                </c:pt>
                <c:pt idx="42">
                  <c:v>316.03401174648189</c:v>
                </c:pt>
                <c:pt idx="43">
                  <c:v>316.03401174648189</c:v>
                </c:pt>
                <c:pt idx="44">
                  <c:v>316.03401174648189</c:v>
                </c:pt>
                <c:pt idx="45">
                  <c:v>316.03401174648189</c:v>
                </c:pt>
                <c:pt idx="46">
                  <c:v>316.03401174648189</c:v>
                </c:pt>
                <c:pt idx="47">
                  <c:v>316.03401174648189</c:v>
                </c:pt>
                <c:pt idx="48">
                  <c:v>316.03401174648189</c:v>
                </c:pt>
                <c:pt idx="49">
                  <c:v>316.03401174648189</c:v>
                </c:pt>
                <c:pt idx="50">
                  <c:v>316.03401174648189</c:v>
                </c:pt>
                <c:pt idx="51">
                  <c:v>316.03401174648189</c:v>
                </c:pt>
                <c:pt idx="52">
                  <c:v>316.03401174648189</c:v>
                </c:pt>
                <c:pt idx="53">
                  <c:v>316.03401174648189</c:v>
                </c:pt>
                <c:pt idx="54">
                  <c:v>316.03401174648189</c:v>
                </c:pt>
                <c:pt idx="55">
                  <c:v>316.03401174648189</c:v>
                </c:pt>
                <c:pt idx="56">
                  <c:v>316.03401174648189</c:v>
                </c:pt>
                <c:pt idx="57">
                  <c:v>316.03401174648189</c:v>
                </c:pt>
                <c:pt idx="58">
                  <c:v>316.03401174648189</c:v>
                </c:pt>
                <c:pt idx="59">
                  <c:v>316.03401174648189</c:v>
                </c:pt>
                <c:pt idx="60">
                  <c:v>316.03401174648189</c:v>
                </c:pt>
                <c:pt idx="61">
                  <c:v>316.03401174648189</c:v>
                </c:pt>
                <c:pt idx="62">
                  <c:v>316.03401174648189</c:v>
                </c:pt>
                <c:pt idx="63">
                  <c:v>316.03401174648189</c:v>
                </c:pt>
                <c:pt idx="64">
                  <c:v>316.03401174648189</c:v>
                </c:pt>
                <c:pt idx="65">
                  <c:v>316.03401174648189</c:v>
                </c:pt>
                <c:pt idx="66">
                  <c:v>316.03401174648189</c:v>
                </c:pt>
                <c:pt idx="67">
                  <c:v>316.03401174648189</c:v>
                </c:pt>
                <c:pt idx="68">
                  <c:v>316.03401174648189</c:v>
                </c:pt>
                <c:pt idx="69">
                  <c:v>316.03401174648189</c:v>
                </c:pt>
                <c:pt idx="70">
                  <c:v>316.03401174648189</c:v>
                </c:pt>
                <c:pt idx="71">
                  <c:v>316.03401174648189</c:v>
                </c:pt>
                <c:pt idx="72">
                  <c:v>316.03401174648189</c:v>
                </c:pt>
                <c:pt idx="73">
                  <c:v>316.03401174648189</c:v>
                </c:pt>
                <c:pt idx="74">
                  <c:v>316.03401174648189</c:v>
                </c:pt>
                <c:pt idx="75">
                  <c:v>316.03401174648189</c:v>
                </c:pt>
                <c:pt idx="76">
                  <c:v>316.03401174648189</c:v>
                </c:pt>
                <c:pt idx="77">
                  <c:v>316.03401174648189</c:v>
                </c:pt>
                <c:pt idx="78">
                  <c:v>316.03401174648189</c:v>
                </c:pt>
                <c:pt idx="79">
                  <c:v>316.03401174648189</c:v>
                </c:pt>
                <c:pt idx="80">
                  <c:v>316.03401174648189</c:v>
                </c:pt>
                <c:pt idx="81">
                  <c:v>316.03401174648189</c:v>
                </c:pt>
                <c:pt idx="82">
                  <c:v>316.03401174648189</c:v>
                </c:pt>
                <c:pt idx="83">
                  <c:v>316.03401174648189</c:v>
                </c:pt>
                <c:pt idx="84">
                  <c:v>316.03401174648189</c:v>
                </c:pt>
                <c:pt idx="85">
                  <c:v>316.03401174648189</c:v>
                </c:pt>
                <c:pt idx="86">
                  <c:v>316.03401174648189</c:v>
                </c:pt>
                <c:pt idx="87">
                  <c:v>316.03401174648189</c:v>
                </c:pt>
                <c:pt idx="88">
                  <c:v>316.03401174648189</c:v>
                </c:pt>
                <c:pt idx="89">
                  <c:v>316.03401174648189</c:v>
                </c:pt>
                <c:pt idx="90">
                  <c:v>316.03401174648189</c:v>
                </c:pt>
                <c:pt idx="91">
                  <c:v>316.03401174648189</c:v>
                </c:pt>
                <c:pt idx="92">
                  <c:v>316.03401174648189</c:v>
                </c:pt>
                <c:pt idx="93">
                  <c:v>316.03401174648189</c:v>
                </c:pt>
                <c:pt idx="94">
                  <c:v>316.03401174648189</c:v>
                </c:pt>
                <c:pt idx="95">
                  <c:v>316.03401174648189</c:v>
                </c:pt>
                <c:pt idx="96">
                  <c:v>316.03401174648189</c:v>
                </c:pt>
                <c:pt idx="97">
                  <c:v>316.03401174648189</c:v>
                </c:pt>
                <c:pt idx="98">
                  <c:v>316.03401174648189</c:v>
                </c:pt>
                <c:pt idx="99">
                  <c:v>316.03401174648189</c:v>
                </c:pt>
                <c:pt idx="100">
                  <c:v>316.03401174648189</c:v>
                </c:pt>
                <c:pt idx="101">
                  <c:v>316.03401174648189</c:v>
                </c:pt>
                <c:pt idx="102">
                  <c:v>316.03401174648189</c:v>
                </c:pt>
                <c:pt idx="103">
                  <c:v>316.03401174648189</c:v>
                </c:pt>
                <c:pt idx="104">
                  <c:v>316.03401174648189</c:v>
                </c:pt>
                <c:pt idx="105">
                  <c:v>316.03401174648189</c:v>
                </c:pt>
                <c:pt idx="106">
                  <c:v>316.03401174648189</c:v>
                </c:pt>
                <c:pt idx="107">
                  <c:v>316.03401174648189</c:v>
                </c:pt>
                <c:pt idx="108">
                  <c:v>316.03401174648189</c:v>
                </c:pt>
                <c:pt idx="109">
                  <c:v>316.03401174648189</c:v>
                </c:pt>
                <c:pt idx="110">
                  <c:v>316.03401174648189</c:v>
                </c:pt>
                <c:pt idx="111">
                  <c:v>316.03401174648189</c:v>
                </c:pt>
                <c:pt idx="112">
                  <c:v>316.03401174648189</c:v>
                </c:pt>
                <c:pt idx="113">
                  <c:v>316.03401174648189</c:v>
                </c:pt>
                <c:pt idx="114">
                  <c:v>316.03401174648189</c:v>
                </c:pt>
                <c:pt idx="115">
                  <c:v>316.03401174648189</c:v>
                </c:pt>
                <c:pt idx="116">
                  <c:v>316.03401174648189</c:v>
                </c:pt>
                <c:pt idx="117">
                  <c:v>316.03401174648189</c:v>
                </c:pt>
                <c:pt idx="118">
                  <c:v>316.03401174648189</c:v>
                </c:pt>
                <c:pt idx="119">
                  <c:v>316.03401174648189</c:v>
                </c:pt>
                <c:pt idx="120">
                  <c:v>316.03401174648189</c:v>
                </c:pt>
                <c:pt idx="121">
                  <c:v>316.03401174648189</c:v>
                </c:pt>
                <c:pt idx="122">
                  <c:v>316.03401174648189</c:v>
                </c:pt>
                <c:pt idx="123">
                  <c:v>316.03401174648189</c:v>
                </c:pt>
                <c:pt idx="124">
                  <c:v>316.03401174648189</c:v>
                </c:pt>
                <c:pt idx="125">
                  <c:v>316.03401174648189</c:v>
                </c:pt>
                <c:pt idx="126">
                  <c:v>316.03401174648189</c:v>
                </c:pt>
                <c:pt idx="127">
                  <c:v>316.03401174648189</c:v>
                </c:pt>
                <c:pt idx="128">
                  <c:v>316.03401174648189</c:v>
                </c:pt>
                <c:pt idx="129">
                  <c:v>316.03401174648189</c:v>
                </c:pt>
                <c:pt idx="130">
                  <c:v>316.03401174648189</c:v>
                </c:pt>
                <c:pt idx="131">
                  <c:v>316.03401174648189</c:v>
                </c:pt>
                <c:pt idx="132">
                  <c:v>316.03401174648189</c:v>
                </c:pt>
                <c:pt idx="133">
                  <c:v>316.03401174648189</c:v>
                </c:pt>
                <c:pt idx="134">
                  <c:v>316.03401174648189</c:v>
                </c:pt>
                <c:pt idx="135">
                  <c:v>316.03401174648189</c:v>
                </c:pt>
                <c:pt idx="136">
                  <c:v>316.03401174648189</c:v>
                </c:pt>
                <c:pt idx="137">
                  <c:v>316.03401174648189</c:v>
                </c:pt>
                <c:pt idx="138">
                  <c:v>316.03401174648189</c:v>
                </c:pt>
                <c:pt idx="139">
                  <c:v>316.03401174648189</c:v>
                </c:pt>
                <c:pt idx="140">
                  <c:v>316.03401174648189</c:v>
                </c:pt>
                <c:pt idx="141">
                  <c:v>316.03401174648189</c:v>
                </c:pt>
                <c:pt idx="142">
                  <c:v>316.03401174648189</c:v>
                </c:pt>
                <c:pt idx="143">
                  <c:v>316.03401174648189</c:v>
                </c:pt>
                <c:pt idx="144">
                  <c:v>316.03401174648189</c:v>
                </c:pt>
                <c:pt idx="145">
                  <c:v>316.03401174648189</c:v>
                </c:pt>
                <c:pt idx="146">
                  <c:v>316.03401174648189</c:v>
                </c:pt>
                <c:pt idx="147">
                  <c:v>316.03401174648189</c:v>
                </c:pt>
                <c:pt idx="148">
                  <c:v>316.03401174648189</c:v>
                </c:pt>
                <c:pt idx="149">
                  <c:v>316.03401174648189</c:v>
                </c:pt>
                <c:pt idx="150">
                  <c:v>316.03401174648189</c:v>
                </c:pt>
                <c:pt idx="151">
                  <c:v>316.03401174648189</c:v>
                </c:pt>
                <c:pt idx="152">
                  <c:v>316.03401174648189</c:v>
                </c:pt>
                <c:pt idx="153">
                  <c:v>316.03401174648189</c:v>
                </c:pt>
                <c:pt idx="154">
                  <c:v>316.03401174648189</c:v>
                </c:pt>
                <c:pt idx="155">
                  <c:v>316.03401174648189</c:v>
                </c:pt>
                <c:pt idx="156">
                  <c:v>316.03401174648189</c:v>
                </c:pt>
                <c:pt idx="157">
                  <c:v>316.03401174648189</c:v>
                </c:pt>
                <c:pt idx="158">
                  <c:v>316.03401174648189</c:v>
                </c:pt>
                <c:pt idx="159">
                  <c:v>316.03401174648189</c:v>
                </c:pt>
                <c:pt idx="160">
                  <c:v>316.03401174648189</c:v>
                </c:pt>
                <c:pt idx="161">
                  <c:v>316.03401174648189</c:v>
                </c:pt>
                <c:pt idx="162">
                  <c:v>316.03401174648189</c:v>
                </c:pt>
                <c:pt idx="163">
                  <c:v>316.03401174648189</c:v>
                </c:pt>
                <c:pt idx="164">
                  <c:v>316.03401174648189</c:v>
                </c:pt>
                <c:pt idx="165">
                  <c:v>316.03401174648189</c:v>
                </c:pt>
                <c:pt idx="166">
                  <c:v>316.03401174648189</c:v>
                </c:pt>
                <c:pt idx="167">
                  <c:v>316.03401174648189</c:v>
                </c:pt>
                <c:pt idx="168">
                  <c:v>316.03401174648189</c:v>
                </c:pt>
                <c:pt idx="169">
                  <c:v>316.03401174648189</c:v>
                </c:pt>
                <c:pt idx="170">
                  <c:v>316.03401174648189</c:v>
                </c:pt>
                <c:pt idx="171">
                  <c:v>316.03401174648189</c:v>
                </c:pt>
                <c:pt idx="172">
                  <c:v>316.03401174648189</c:v>
                </c:pt>
                <c:pt idx="173">
                  <c:v>316.03401174648189</c:v>
                </c:pt>
                <c:pt idx="174">
                  <c:v>316.03401174648189</c:v>
                </c:pt>
                <c:pt idx="175">
                  <c:v>316.03401174648189</c:v>
                </c:pt>
                <c:pt idx="176">
                  <c:v>316.03401174648189</c:v>
                </c:pt>
                <c:pt idx="177">
                  <c:v>316.03401174648189</c:v>
                </c:pt>
                <c:pt idx="178">
                  <c:v>316.03401174648189</c:v>
                </c:pt>
                <c:pt idx="179">
                  <c:v>316.03401174648189</c:v>
                </c:pt>
                <c:pt idx="180">
                  <c:v>316.03401174648189</c:v>
                </c:pt>
                <c:pt idx="181">
                  <c:v>316.03401174648189</c:v>
                </c:pt>
                <c:pt idx="182">
                  <c:v>316.03401174648189</c:v>
                </c:pt>
                <c:pt idx="183">
                  <c:v>316.03401174648189</c:v>
                </c:pt>
                <c:pt idx="184">
                  <c:v>316.03401174648189</c:v>
                </c:pt>
                <c:pt idx="185">
                  <c:v>316.03401174648189</c:v>
                </c:pt>
                <c:pt idx="186">
                  <c:v>316.03401174648189</c:v>
                </c:pt>
                <c:pt idx="187">
                  <c:v>316.03401174648189</c:v>
                </c:pt>
                <c:pt idx="188">
                  <c:v>316.03401174648189</c:v>
                </c:pt>
                <c:pt idx="189">
                  <c:v>316.03401174648189</c:v>
                </c:pt>
                <c:pt idx="190">
                  <c:v>316.03401174648189</c:v>
                </c:pt>
                <c:pt idx="191">
                  <c:v>316.03401174648189</c:v>
                </c:pt>
                <c:pt idx="192">
                  <c:v>316.03401174648189</c:v>
                </c:pt>
                <c:pt idx="193">
                  <c:v>316.03401174648189</c:v>
                </c:pt>
                <c:pt idx="194">
                  <c:v>316.03401174648189</c:v>
                </c:pt>
                <c:pt idx="195">
                  <c:v>316.03401174648189</c:v>
                </c:pt>
                <c:pt idx="196">
                  <c:v>316.03401174648189</c:v>
                </c:pt>
                <c:pt idx="197">
                  <c:v>316.03401174648189</c:v>
                </c:pt>
                <c:pt idx="198">
                  <c:v>316.03401174648189</c:v>
                </c:pt>
                <c:pt idx="199">
                  <c:v>316.03401174648189</c:v>
                </c:pt>
                <c:pt idx="200">
                  <c:v>316.03401174648189</c:v>
                </c:pt>
                <c:pt idx="201">
                  <c:v>316.03401174648189</c:v>
                </c:pt>
                <c:pt idx="202">
                  <c:v>316.03401174648189</c:v>
                </c:pt>
                <c:pt idx="203">
                  <c:v>316.03401174648189</c:v>
                </c:pt>
                <c:pt idx="204">
                  <c:v>316.03401174648189</c:v>
                </c:pt>
                <c:pt idx="205">
                  <c:v>316.03401174648189</c:v>
                </c:pt>
                <c:pt idx="206">
                  <c:v>316.03401174648189</c:v>
                </c:pt>
                <c:pt idx="207">
                  <c:v>316.03401174648189</c:v>
                </c:pt>
                <c:pt idx="208">
                  <c:v>316.03401174648189</c:v>
                </c:pt>
                <c:pt idx="209">
                  <c:v>316.03401174648189</c:v>
                </c:pt>
                <c:pt idx="210">
                  <c:v>316.03401174648189</c:v>
                </c:pt>
                <c:pt idx="211">
                  <c:v>316.03401174648189</c:v>
                </c:pt>
                <c:pt idx="212">
                  <c:v>316.03401174648189</c:v>
                </c:pt>
                <c:pt idx="213">
                  <c:v>316.03401174648189</c:v>
                </c:pt>
                <c:pt idx="214">
                  <c:v>316.03401174648189</c:v>
                </c:pt>
                <c:pt idx="215">
                  <c:v>316.03401174648189</c:v>
                </c:pt>
                <c:pt idx="216">
                  <c:v>316.03401174648189</c:v>
                </c:pt>
                <c:pt idx="217">
                  <c:v>316.03401174648189</c:v>
                </c:pt>
                <c:pt idx="218">
                  <c:v>316.03401174648189</c:v>
                </c:pt>
                <c:pt idx="219">
                  <c:v>316.03401174648189</c:v>
                </c:pt>
                <c:pt idx="220">
                  <c:v>316.03401174648189</c:v>
                </c:pt>
                <c:pt idx="221">
                  <c:v>316.03401174648189</c:v>
                </c:pt>
                <c:pt idx="222">
                  <c:v>316.03401174648189</c:v>
                </c:pt>
                <c:pt idx="223">
                  <c:v>316.03401174648189</c:v>
                </c:pt>
                <c:pt idx="224">
                  <c:v>316.03401174648189</c:v>
                </c:pt>
                <c:pt idx="225">
                  <c:v>316.03401174648189</c:v>
                </c:pt>
                <c:pt idx="226">
                  <c:v>316.03401174648189</c:v>
                </c:pt>
                <c:pt idx="227">
                  <c:v>316.03401174648189</c:v>
                </c:pt>
                <c:pt idx="228">
                  <c:v>316.03401174648189</c:v>
                </c:pt>
                <c:pt idx="229">
                  <c:v>316.03401174648189</c:v>
                </c:pt>
                <c:pt idx="230">
                  <c:v>316.03401174648189</c:v>
                </c:pt>
                <c:pt idx="231">
                  <c:v>316.03401174648189</c:v>
                </c:pt>
                <c:pt idx="232">
                  <c:v>316.03401174648189</c:v>
                </c:pt>
                <c:pt idx="233">
                  <c:v>316.03401174648189</c:v>
                </c:pt>
                <c:pt idx="234">
                  <c:v>316.03401174648189</c:v>
                </c:pt>
                <c:pt idx="235">
                  <c:v>316.03401174648189</c:v>
                </c:pt>
                <c:pt idx="236">
                  <c:v>316.03401174648189</c:v>
                </c:pt>
                <c:pt idx="237">
                  <c:v>316.03401174648189</c:v>
                </c:pt>
                <c:pt idx="238">
                  <c:v>316.03401174648189</c:v>
                </c:pt>
                <c:pt idx="239">
                  <c:v>316.03401174648189</c:v>
                </c:pt>
                <c:pt idx="240">
                  <c:v>316.03401174648189</c:v>
                </c:pt>
                <c:pt idx="241">
                  <c:v>316.03401174648189</c:v>
                </c:pt>
                <c:pt idx="242">
                  <c:v>316.03401174648189</c:v>
                </c:pt>
                <c:pt idx="243">
                  <c:v>316.03401174648189</c:v>
                </c:pt>
                <c:pt idx="244">
                  <c:v>316.03401174648189</c:v>
                </c:pt>
                <c:pt idx="245">
                  <c:v>316.03401174648189</c:v>
                </c:pt>
                <c:pt idx="246">
                  <c:v>316.03401174648189</c:v>
                </c:pt>
                <c:pt idx="247">
                  <c:v>316.03401174648189</c:v>
                </c:pt>
                <c:pt idx="248">
                  <c:v>316.03401174648189</c:v>
                </c:pt>
                <c:pt idx="249">
                  <c:v>316.03401174648189</c:v>
                </c:pt>
                <c:pt idx="250">
                  <c:v>316.03401174648189</c:v>
                </c:pt>
                <c:pt idx="251">
                  <c:v>316.03401174648189</c:v>
                </c:pt>
                <c:pt idx="252">
                  <c:v>316.03401174648189</c:v>
                </c:pt>
                <c:pt idx="253">
                  <c:v>316.03401174648189</c:v>
                </c:pt>
                <c:pt idx="254">
                  <c:v>316.03401174648189</c:v>
                </c:pt>
                <c:pt idx="255">
                  <c:v>316.03401174648189</c:v>
                </c:pt>
                <c:pt idx="256">
                  <c:v>316.03401174648189</c:v>
                </c:pt>
                <c:pt idx="257">
                  <c:v>316.03401174648189</c:v>
                </c:pt>
                <c:pt idx="258">
                  <c:v>316.03401174648189</c:v>
                </c:pt>
                <c:pt idx="259">
                  <c:v>316.03401174648189</c:v>
                </c:pt>
                <c:pt idx="260">
                  <c:v>316.03401174648189</c:v>
                </c:pt>
                <c:pt idx="261">
                  <c:v>316.03401174648189</c:v>
                </c:pt>
                <c:pt idx="262">
                  <c:v>316.03401174648189</c:v>
                </c:pt>
                <c:pt idx="263">
                  <c:v>316.03401174648189</c:v>
                </c:pt>
                <c:pt idx="264">
                  <c:v>316.03401174648189</c:v>
                </c:pt>
                <c:pt idx="265">
                  <c:v>316.03401174648189</c:v>
                </c:pt>
                <c:pt idx="266">
                  <c:v>316.03401174648189</c:v>
                </c:pt>
                <c:pt idx="267">
                  <c:v>316.03401174648189</c:v>
                </c:pt>
                <c:pt idx="268">
                  <c:v>316.03401174648189</c:v>
                </c:pt>
                <c:pt idx="269">
                  <c:v>316.03401174648189</c:v>
                </c:pt>
                <c:pt idx="270">
                  <c:v>316.03401174648189</c:v>
                </c:pt>
                <c:pt idx="271">
                  <c:v>316.03401174648189</c:v>
                </c:pt>
                <c:pt idx="272">
                  <c:v>316.03401174648189</c:v>
                </c:pt>
                <c:pt idx="273">
                  <c:v>316.03401174648189</c:v>
                </c:pt>
                <c:pt idx="274">
                  <c:v>316.03401174648189</c:v>
                </c:pt>
                <c:pt idx="275">
                  <c:v>316.03401174648189</c:v>
                </c:pt>
                <c:pt idx="276">
                  <c:v>316.03401174648189</c:v>
                </c:pt>
                <c:pt idx="277">
                  <c:v>316.03401174648189</c:v>
                </c:pt>
                <c:pt idx="278">
                  <c:v>316.03401174648189</c:v>
                </c:pt>
                <c:pt idx="279">
                  <c:v>316.03401174648189</c:v>
                </c:pt>
                <c:pt idx="280">
                  <c:v>316.03401174648189</c:v>
                </c:pt>
                <c:pt idx="281">
                  <c:v>316.03401174648189</c:v>
                </c:pt>
                <c:pt idx="282">
                  <c:v>316.03401174648189</c:v>
                </c:pt>
                <c:pt idx="283">
                  <c:v>316.03401174648189</c:v>
                </c:pt>
                <c:pt idx="284">
                  <c:v>316.03401174648189</c:v>
                </c:pt>
                <c:pt idx="285">
                  <c:v>316.03401174648189</c:v>
                </c:pt>
                <c:pt idx="286">
                  <c:v>316.03401174648189</c:v>
                </c:pt>
                <c:pt idx="287">
                  <c:v>316.03401174648189</c:v>
                </c:pt>
                <c:pt idx="288">
                  <c:v>316.03401174648189</c:v>
                </c:pt>
                <c:pt idx="289">
                  <c:v>316.03401174648189</c:v>
                </c:pt>
                <c:pt idx="290">
                  <c:v>316.03401174648189</c:v>
                </c:pt>
                <c:pt idx="291">
                  <c:v>316.03401174648189</c:v>
                </c:pt>
                <c:pt idx="292">
                  <c:v>316.03401174648189</c:v>
                </c:pt>
                <c:pt idx="293">
                  <c:v>316.03401174648189</c:v>
                </c:pt>
                <c:pt idx="294">
                  <c:v>316.03401174648189</c:v>
                </c:pt>
                <c:pt idx="295">
                  <c:v>316.03401174648189</c:v>
                </c:pt>
                <c:pt idx="296">
                  <c:v>316.03401174648189</c:v>
                </c:pt>
                <c:pt idx="297">
                  <c:v>316.03401174648189</c:v>
                </c:pt>
                <c:pt idx="298">
                  <c:v>316.03401174648189</c:v>
                </c:pt>
                <c:pt idx="299">
                  <c:v>316.03401174648189</c:v>
                </c:pt>
                <c:pt idx="300">
                  <c:v>316.03401174648189</c:v>
                </c:pt>
                <c:pt idx="301">
                  <c:v>316.03401174648189</c:v>
                </c:pt>
                <c:pt idx="302">
                  <c:v>316.03401174648189</c:v>
                </c:pt>
                <c:pt idx="303">
                  <c:v>316.03401174648189</c:v>
                </c:pt>
                <c:pt idx="304">
                  <c:v>316.03401174648189</c:v>
                </c:pt>
                <c:pt idx="305">
                  <c:v>316.03401174648189</c:v>
                </c:pt>
                <c:pt idx="306">
                  <c:v>316.03401174648189</c:v>
                </c:pt>
                <c:pt idx="307">
                  <c:v>316.03401174648189</c:v>
                </c:pt>
                <c:pt idx="308">
                  <c:v>316.03401174648189</c:v>
                </c:pt>
                <c:pt idx="309">
                  <c:v>316.03401174648189</c:v>
                </c:pt>
                <c:pt idx="310">
                  <c:v>316.03401174648189</c:v>
                </c:pt>
                <c:pt idx="311">
                  <c:v>316.03401174648189</c:v>
                </c:pt>
                <c:pt idx="312">
                  <c:v>316.03401174648189</c:v>
                </c:pt>
                <c:pt idx="313">
                  <c:v>316.03401174648189</c:v>
                </c:pt>
                <c:pt idx="314">
                  <c:v>316.03401174648189</c:v>
                </c:pt>
                <c:pt idx="315">
                  <c:v>316.03401174648189</c:v>
                </c:pt>
                <c:pt idx="316">
                  <c:v>316.03401174648189</c:v>
                </c:pt>
                <c:pt idx="317">
                  <c:v>316.03401174648189</c:v>
                </c:pt>
                <c:pt idx="318">
                  <c:v>316.03401174648189</c:v>
                </c:pt>
                <c:pt idx="319">
                  <c:v>316.03401174648189</c:v>
                </c:pt>
                <c:pt idx="320">
                  <c:v>316.03401174648189</c:v>
                </c:pt>
                <c:pt idx="321">
                  <c:v>316.03401174648189</c:v>
                </c:pt>
                <c:pt idx="322">
                  <c:v>316.03401174648189</c:v>
                </c:pt>
                <c:pt idx="323">
                  <c:v>316.03401174648189</c:v>
                </c:pt>
                <c:pt idx="324">
                  <c:v>316.03401174648189</c:v>
                </c:pt>
                <c:pt idx="325">
                  <c:v>316.03401174648189</c:v>
                </c:pt>
                <c:pt idx="326">
                  <c:v>316.03401174648189</c:v>
                </c:pt>
                <c:pt idx="327">
                  <c:v>316.03401174648189</c:v>
                </c:pt>
                <c:pt idx="328">
                  <c:v>316.03401174648189</c:v>
                </c:pt>
                <c:pt idx="329">
                  <c:v>316.03401174648189</c:v>
                </c:pt>
                <c:pt idx="330">
                  <c:v>316.03401174648189</c:v>
                </c:pt>
                <c:pt idx="331">
                  <c:v>316.03401174648189</c:v>
                </c:pt>
                <c:pt idx="332">
                  <c:v>316.03401174648189</c:v>
                </c:pt>
                <c:pt idx="333">
                  <c:v>316.03401174648189</c:v>
                </c:pt>
                <c:pt idx="334">
                  <c:v>316.03401174648189</c:v>
                </c:pt>
                <c:pt idx="335">
                  <c:v>316.03401174648189</c:v>
                </c:pt>
                <c:pt idx="336">
                  <c:v>316.03401174648189</c:v>
                </c:pt>
                <c:pt idx="337">
                  <c:v>316.03401174648189</c:v>
                </c:pt>
                <c:pt idx="338">
                  <c:v>316.03401174648189</c:v>
                </c:pt>
                <c:pt idx="339">
                  <c:v>316.03401174648189</c:v>
                </c:pt>
                <c:pt idx="340">
                  <c:v>316.03401174648189</c:v>
                </c:pt>
                <c:pt idx="341">
                  <c:v>316.03401174648189</c:v>
                </c:pt>
                <c:pt idx="342">
                  <c:v>316.03401174648189</c:v>
                </c:pt>
                <c:pt idx="343">
                  <c:v>316.03401174648189</c:v>
                </c:pt>
                <c:pt idx="344">
                  <c:v>316.03401174648189</c:v>
                </c:pt>
                <c:pt idx="345">
                  <c:v>316.03401174648189</c:v>
                </c:pt>
                <c:pt idx="346">
                  <c:v>316.03401174648189</c:v>
                </c:pt>
                <c:pt idx="347">
                  <c:v>316.03401174648189</c:v>
                </c:pt>
                <c:pt idx="348">
                  <c:v>316.03401174648189</c:v>
                </c:pt>
                <c:pt idx="349">
                  <c:v>316.03401174648189</c:v>
                </c:pt>
                <c:pt idx="350">
                  <c:v>316.03401174648189</c:v>
                </c:pt>
                <c:pt idx="351">
                  <c:v>316.03401174648189</c:v>
                </c:pt>
                <c:pt idx="352">
                  <c:v>316.03401174648189</c:v>
                </c:pt>
                <c:pt idx="353">
                  <c:v>316.03401174648189</c:v>
                </c:pt>
                <c:pt idx="354">
                  <c:v>316.03401174648189</c:v>
                </c:pt>
                <c:pt idx="355">
                  <c:v>316.03401174648189</c:v>
                </c:pt>
                <c:pt idx="356">
                  <c:v>316.03401174648189</c:v>
                </c:pt>
                <c:pt idx="357">
                  <c:v>316.03401174648189</c:v>
                </c:pt>
                <c:pt idx="358">
                  <c:v>316.03401174648189</c:v>
                </c:pt>
                <c:pt idx="359">
                  <c:v>316.03401174648189</c:v>
                </c:pt>
              </c:numCache>
            </c:numRef>
          </c:val>
        </c:ser>
        <c:marker val="1"/>
        <c:axId val="88462080"/>
        <c:axId val="88464384"/>
      </c:lineChart>
      <c:catAx>
        <c:axId val="88462080"/>
        <c:scaling>
          <c:orientation val="minMax"/>
        </c:scaling>
        <c:axPos val="b"/>
        <c:title>
          <c:tx>
            <c:rich>
              <a:bodyPr/>
              <a:lstStyle/>
              <a:p>
                <a:pPr>
                  <a:defRPr sz="900" b="1" i="0">
                    <a:solidFill>
                      <a:srgbClr val="44546A"/>
                    </a:solidFill>
                  </a:defRPr>
                </a:pPr>
                <a:r>
                  <a:rPr lang="en-US"/>
                  <a:t>Payment Period</a:t>
                </a:r>
              </a:p>
            </c:rich>
          </c:tx>
        </c:title>
        <c:numFmt formatCode="General" sourceLinked="1"/>
        <c:tickLblPos val="nextTo"/>
        <c:txPr>
          <a:bodyPr/>
          <a:lstStyle/>
          <a:p>
            <a:pPr>
              <a:defRPr sz="900" b="0" i="0">
                <a:solidFill>
                  <a:srgbClr val="44546A"/>
                </a:solidFill>
              </a:defRPr>
            </a:pPr>
            <a:endParaRPr lang="en-US"/>
          </a:p>
        </c:txPr>
        <c:crossAx val="88464384"/>
        <c:crosses val="autoZero"/>
        <c:lblAlgn val="ctr"/>
        <c:lblOffset val="100"/>
      </c:catAx>
      <c:valAx>
        <c:axId val="88464384"/>
        <c:scaling>
          <c:orientation val="minMax"/>
        </c:scaling>
        <c:axPos val="l"/>
        <c:majorGridlines>
          <c:spPr>
            <a:ln>
              <a:solidFill>
                <a:srgbClr val="E3E5E9"/>
              </a:solidFill>
            </a:ln>
          </c:spPr>
        </c:majorGridlines>
        <c:title>
          <c:tx>
            <c:rich>
              <a:bodyPr/>
              <a:lstStyle/>
              <a:p>
                <a:pPr>
                  <a:defRPr sz="900" b="1" i="0">
                    <a:solidFill>
                      <a:srgbClr val="44546A"/>
                    </a:solidFill>
                  </a:defRPr>
                </a:pPr>
                <a:r>
                  <a:rPr lang="en-US"/>
                  <a:t>Dollar Amount Per Payment</a:t>
                </a:r>
              </a:p>
            </c:rich>
          </c:tx>
        </c:title>
        <c:numFmt formatCode="&quot;$&quot;#,##0.00" sourceLinked="1"/>
        <c:tickLblPos val="nextTo"/>
        <c:spPr>
          <a:ln w="47625">
            <a:noFill/>
          </a:ln>
        </c:spPr>
        <c:txPr>
          <a:bodyPr/>
          <a:lstStyle/>
          <a:p>
            <a:pPr>
              <a:defRPr sz="900" b="0" i="0">
                <a:solidFill>
                  <a:srgbClr val="44546A"/>
                </a:solidFill>
              </a:defRPr>
            </a:pPr>
            <a:endParaRPr lang="en-US"/>
          </a:p>
        </c:txPr>
        <c:crossAx val="88462080"/>
        <c:crosses val="autoZero"/>
        <c:crossBetween val="between"/>
      </c:valAx>
      <c:spPr>
        <a:solidFill>
          <a:srgbClr val="FFFFFF"/>
        </a:solidFill>
      </c:spPr>
    </c:plotArea>
    <c:legend>
      <c:legendPos val="b"/>
      <c:txPr>
        <a:bodyPr/>
        <a:lstStyle/>
        <a:p>
          <a:pPr>
            <a:defRPr sz="900">
              <a:solidFill>
                <a:srgbClr val="44546A"/>
              </a:solidFill>
            </a:defRPr>
          </a:pPr>
          <a:endParaRPr lang="en-US"/>
        </a:p>
      </c:txPr>
    </c:legend>
    <c:plotVisOnly val="1"/>
    <c:dispBlanksAs val="gap"/>
  </c:chart>
  <c:spPr>
    <a:solidFill>
      <a:srgbClr val="FFFFFF"/>
    </a:solidFill>
  </c:spPr>
  <c:printSettings>
    <c:headerFooter/>
    <c:pageMargins b="0.750000000000001" l="0.70000000000000062" r="0.70000000000000062" t="0.75000000000000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0" i="0">
                <a:solidFill>
                  <a:srgbClr val="595959"/>
                </a:solidFill>
              </a:defRPr>
            </a:pPr>
            <a:r>
              <a:rPr lang="en-US"/>
              <a:t>Rotating Fund Growth with $1 Initial Investment</a:t>
            </a:r>
          </a:p>
        </c:rich>
      </c:tx>
    </c:title>
    <c:plotArea>
      <c:layout/>
      <c:lineChart>
        <c:grouping val="standard"/>
        <c:ser>
          <c:idx val="0"/>
          <c:order val="0"/>
          <c:tx>
            <c:strRef>
              <c:f>'rotating fund attempt'!$W$25</c:f>
              <c:strCache>
                <c:ptCount val="1"/>
                <c:pt idx="0">
                  <c:v>Total Housing Counstructed ($)</c:v>
                </c:pt>
              </c:strCache>
            </c:strRef>
          </c:tx>
          <c:spPr>
            <a:ln w="25400" cmpd="sng">
              <a:solidFill>
                <a:srgbClr val="5B9BD5"/>
              </a:solidFill>
            </a:ln>
          </c:spPr>
          <c:marker>
            <c:symbol val="none"/>
          </c:marker>
          <c:dLbls>
            <c:spPr>
              <a:noFill/>
              <a:ln>
                <a:noFill/>
              </a:ln>
              <a:effectLst/>
            </c:spPr>
            <c:txPr>
              <a:bodyPr/>
              <a:lstStyle/>
              <a:p>
                <a:pPr>
                  <a:defRPr sz="900" b="0" i="0">
                    <a:solidFill>
                      <a:srgbClr val="404040"/>
                    </a:solidFill>
                  </a:defRPr>
                </a:pPr>
                <a:endParaRPr lang="en-US"/>
              </a:p>
            </c:txPr>
            <c:showVal val="1"/>
            <c:extLst>
              <c:ext xmlns:c15="http://schemas.microsoft.com/office/drawing/2012/chart" uri="{CE6537A1-D6FC-4f65-9D91-7224C49458BB}">
                <c15:layout/>
                <c15:showLeaderLines val="0"/>
              </c:ext>
            </c:extLst>
          </c:dLbls>
          <c:cat>
            <c:numRef>
              <c:f>'rotating fund attempt'!$X$24:$AH$24</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'rotating fund attempt'!$X$25:$AH$25</c:f>
              <c:numCache>
                <c:formatCode>"$"#,##0</c:formatCode>
                <c:ptCount val="11"/>
                <c:pt idx="0">
                  <c:v>0</c:v>
                </c:pt>
                <c:pt idx="1">
                  <c:v>0</c:v>
                </c:pt>
                <c:pt idx="2">
                  <c:v>1</c:v>
                </c:pt>
                <c:pt idx="3">
                  <c:v>1</c:v>
                </c:pt>
                <c:pt idx="4">
                  <c:v>3</c:v>
                </c:pt>
                <c:pt idx="5">
                  <c:v>3</c:v>
                </c:pt>
                <c:pt idx="6">
                  <c:v>7</c:v>
                </c:pt>
                <c:pt idx="7">
                  <c:v>7</c:v>
                </c:pt>
                <c:pt idx="8">
                  <c:v>15</c:v>
                </c:pt>
                <c:pt idx="9">
                  <c:v>15</c:v>
                </c:pt>
                <c:pt idx="10">
                  <c:v>31</c:v>
                </c:pt>
              </c:numCache>
            </c:numRef>
          </c:val>
        </c:ser>
        <c:marker val="1"/>
        <c:axId val="89637632"/>
        <c:axId val="89639552"/>
      </c:lineChart>
      <c:catAx>
        <c:axId val="89637632"/>
        <c:scaling>
          <c:orientation val="minMax"/>
        </c:scaling>
        <c:axPos val="b"/>
        <c:title>
          <c:tx>
            <c:rich>
              <a:bodyPr/>
              <a:lstStyle/>
              <a:p>
                <a:pPr>
                  <a:defRPr sz="1000" b="0" i="0">
                    <a:solidFill>
                      <a:srgbClr val="595959"/>
                    </a:solidFill>
                  </a:defRPr>
                </a:pPr>
                <a:r>
                  <a:rPr lang="en-US"/>
                  <a:t>Year</a:t>
                </a:r>
              </a:p>
            </c:rich>
          </c:tx>
        </c:title>
        <c:numFmt formatCode="General" sourceLinked="1"/>
        <c:tickLblPos val="nextTo"/>
        <c:txPr>
          <a:bodyPr/>
          <a:lstStyle/>
          <a:p>
            <a:pPr>
              <a:defRPr sz="900" b="0" i="0">
                <a:solidFill>
                  <a:srgbClr val="595959"/>
                </a:solidFill>
              </a:defRPr>
            </a:pPr>
            <a:endParaRPr lang="en-US"/>
          </a:p>
        </c:txPr>
        <c:crossAx val="89639552"/>
        <c:crosses val="autoZero"/>
        <c:lblAlgn val="ctr"/>
        <c:lblOffset val="100"/>
      </c:catAx>
      <c:valAx>
        <c:axId val="89639552"/>
        <c:scaling>
          <c:orientation val="minMax"/>
        </c:scaling>
        <c:axPos val="l"/>
        <c:majorGridlines>
          <c:spPr>
            <a:ln>
              <a:solidFill>
                <a:srgbClr val="D9D9D9"/>
              </a:solidFill>
            </a:ln>
          </c:spPr>
        </c:majorGridlines>
        <c:title>
          <c:tx>
            <c:rich>
              <a:bodyPr/>
              <a:lstStyle/>
              <a:p>
                <a:pPr>
                  <a:defRPr sz="1000" b="0" i="0">
                    <a:solidFill>
                      <a:srgbClr val="595959"/>
                    </a:solidFill>
                  </a:defRPr>
                </a:pPr>
                <a:r>
                  <a:rPr lang="en-US"/>
                  <a:t>Total Housing Constructed ($)</a:t>
                </a:r>
              </a:p>
            </c:rich>
          </c:tx>
        </c:title>
        <c:numFmt formatCode="&quot;$&quot;#,##0" sourceLinked="1"/>
        <c:tickLblPos val="nextTo"/>
        <c:spPr>
          <a:ln w="47625">
            <a:noFill/>
          </a:ln>
        </c:spPr>
        <c:txPr>
          <a:bodyPr/>
          <a:lstStyle/>
          <a:p>
            <a:pPr>
              <a:defRPr sz="900" b="0" i="0">
                <a:solidFill>
                  <a:srgbClr val="595959"/>
                </a:solidFill>
              </a:defRPr>
            </a:pPr>
            <a:endParaRPr lang="en-US"/>
          </a:p>
        </c:txPr>
        <c:crossAx val="89637632"/>
        <c:crosses val="autoZero"/>
        <c:crossBetween val="between"/>
      </c:valAx>
      <c:spPr>
        <a:solidFill>
          <a:srgbClr val="FFFFFF"/>
        </a:solidFill>
      </c:spPr>
    </c:plotArea>
    <c:plotVisOnly val="1"/>
    <c:dispBlanksAs val="gap"/>
  </c:chart>
  <c:spPr>
    <a:solidFill>
      <a:srgbClr val="FFFFFF"/>
    </a:solidFill>
  </c:sp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0" i="0">
                <a:solidFill>
                  <a:srgbClr val="595959"/>
                </a:solidFill>
              </a:defRPr>
            </a:pPr>
            <a:r>
              <a:t>Rotating Fund Growth</a:t>
            </a:r>
          </a:p>
        </c:rich>
      </c:tx>
    </c:title>
    <c:plotArea>
      <c:layout/>
      <c:barChart>
        <c:barDir val="col"/>
        <c:grouping val="clustered"/>
        <c:ser>
          <c:idx val="0"/>
          <c:order val="0"/>
          <c:tx>
            <c:strRef>
              <c:f>'rotating fund attempt'!$W$25</c:f>
              <c:strCache>
                <c:ptCount val="1"/>
                <c:pt idx="0">
                  <c:v>Total Housing Counstructed ($)</c:v>
                </c:pt>
              </c:strCache>
            </c:strRef>
          </c:tx>
          <c:spPr>
            <a:solidFill>
              <a:srgbClr val="5B9BD5"/>
            </a:solidFill>
          </c:spPr>
          <c:dLbls>
            <c:spPr>
              <a:noFill/>
              <a:ln>
                <a:noFill/>
              </a:ln>
              <a:effectLst/>
            </c:spPr>
            <c:txPr>
              <a:bodyPr/>
              <a:lstStyle/>
              <a:p>
                <a:pPr>
                  <a:defRPr sz="900" b="0" i="0">
                    <a:solidFill>
                      <a:srgbClr val="404040"/>
                    </a:solidFill>
                  </a:defRPr>
                </a:pPr>
                <a:endParaRPr lang="en-US"/>
              </a:p>
            </c:txPr>
            <c:showVal val="1"/>
            <c:extLst>
              <c:ext xmlns:c15="http://schemas.microsoft.com/office/drawing/2012/chart" uri="{CE6537A1-D6FC-4f65-9D91-7224C49458BB}">
                <c15:showLeaderLines val="0"/>
              </c:ext>
            </c:extLst>
          </c:dLbls>
          <c:cat>
            <c:numRef>
              <c:f>'rotating fund attempt'!$X$24:$AH$24</c:f>
              <c:numCache>
                <c:formatCode>General</c:formatCode>
                <c:ptCount val="11"/>
                <c:pt idx="0">
                  <c:v>0</c:v>
                </c:pt>
                <c:pt idx="1">
                  <c:v>1</c:v>
                </c:pt>
                <c:pt idx="2">
                  <c:v>2</c:v>
                </c:pt>
                <c:pt idx="3">
                  <c:v>3</c:v>
                </c:pt>
                <c:pt idx="4">
                  <c:v>4</c:v>
                </c:pt>
                <c:pt idx="5">
                  <c:v>5</c:v>
                </c:pt>
                <c:pt idx="6">
                  <c:v>6</c:v>
                </c:pt>
                <c:pt idx="7">
                  <c:v>7</c:v>
                </c:pt>
                <c:pt idx="8">
                  <c:v>8</c:v>
                </c:pt>
                <c:pt idx="9">
                  <c:v>9</c:v>
                </c:pt>
                <c:pt idx="10">
                  <c:v>10</c:v>
                </c:pt>
              </c:numCache>
            </c:numRef>
          </c:cat>
          <c:val>
            <c:numRef>
              <c:f>'rotating fund attempt'!$X$25:$AH$25</c:f>
              <c:numCache>
                <c:formatCode>"$"#,##0</c:formatCode>
                <c:ptCount val="11"/>
                <c:pt idx="0">
                  <c:v>0</c:v>
                </c:pt>
                <c:pt idx="1">
                  <c:v>0</c:v>
                </c:pt>
                <c:pt idx="2">
                  <c:v>1</c:v>
                </c:pt>
                <c:pt idx="3">
                  <c:v>1</c:v>
                </c:pt>
                <c:pt idx="4">
                  <c:v>3</c:v>
                </c:pt>
                <c:pt idx="5">
                  <c:v>3</c:v>
                </c:pt>
                <c:pt idx="6">
                  <c:v>7</c:v>
                </c:pt>
                <c:pt idx="7">
                  <c:v>7</c:v>
                </c:pt>
                <c:pt idx="8">
                  <c:v>15</c:v>
                </c:pt>
                <c:pt idx="9">
                  <c:v>15</c:v>
                </c:pt>
                <c:pt idx="10">
                  <c:v>31</c:v>
                </c:pt>
              </c:numCache>
            </c:numRef>
          </c:val>
        </c:ser>
        <c:axId val="89660032"/>
        <c:axId val="89694976"/>
      </c:barChart>
      <c:catAx>
        <c:axId val="89660032"/>
        <c:scaling>
          <c:orientation val="minMax"/>
        </c:scaling>
        <c:axPos val="b"/>
        <c:title>
          <c:tx>
            <c:rich>
              <a:bodyPr/>
              <a:lstStyle/>
              <a:p>
                <a:pPr>
                  <a:defRPr sz="1000" b="0" i="0">
                    <a:solidFill>
                      <a:srgbClr val="595959"/>
                    </a:solidFill>
                  </a:defRPr>
                </a:pPr>
                <a:r>
                  <a:t>Year</a:t>
                </a:r>
              </a:p>
            </c:rich>
          </c:tx>
        </c:title>
        <c:numFmt formatCode="General" sourceLinked="1"/>
        <c:tickLblPos val="nextTo"/>
        <c:txPr>
          <a:bodyPr/>
          <a:lstStyle/>
          <a:p>
            <a:pPr>
              <a:defRPr sz="900" b="0" i="0">
                <a:solidFill>
                  <a:srgbClr val="595959"/>
                </a:solidFill>
              </a:defRPr>
            </a:pPr>
            <a:endParaRPr lang="en-US"/>
          </a:p>
        </c:txPr>
        <c:crossAx val="89694976"/>
        <c:crosses val="autoZero"/>
        <c:lblAlgn val="ctr"/>
        <c:lblOffset val="100"/>
      </c:catAx>
      <c:valAx>
        <c:axId val="89694976"/>
        <c:scaling>
          <c:orientation val="minMax"/>
        </c:scaling>
        <c:axPos val="l"/>
        <c:majorGridlines>
          <c:spPr>
            <a:ln>
              <a:solidFill>
                <a:srgbClr val="D9D9D9"/>
              </a:solidFill>
            </a:ln>
          </c:spPr>
        </c:majorGridlines>
        <c:title>
          <c:tx>
            <c:rich>
              <a:bodyPr/>
              <a:lstStyle/>
              <a:p>
                <a:pPr>
                  <a:defRPr sz="1000" b="0" i="0">
                    <a:solidFill>
                      <a:srgbClr val="595959"/>
                    </a:solidFill>
                  </a:defRPr>
                </a:pPr>
                <a:r>
                  <a:t>Total Housing Constructed ($)</a:t>
                </a:r>
              </a:p>
            </c:rich>
          </c:tx>
        </c:title>
        <c:numFmt formatCode="&quot;$&quot;#,##0" sourceLinked="1"/>
        <c:tickLblPos val="nextTo"/>
        <c:spPr>
          <a:ln w="47625">
            <a:noFill/>
          </a:ln>
        </c:spPr>
        <c:txPr>
          <a:bodyPr/>
          <a:lstStyle/>
          <a:p>
            <a:pPr>
              <a:defRPr sz="900" b="0" i="0">
                <a:solidFill>
                  <a:srgbClr val="595959"/>
                </a:solidFill>
              </a:defRPr>
            </a:pPr>
            <a:endParaRPr lang="en-US"/>
          </a:p>
        </c:txPr>
        <c:crossAx val="89660032"/>
        <c:crosses val="autoZero"/>
        <c:crossBetween val="between"/>
      </c:valAx>
      <c:spPr>
        <a:solidFill>
          <a:srgbClr val="FFFFFF"/>
        </a:solidFill>
      </c:spPr>
    </c:plotArea>
    <c:plotVisOnly val="1"/>
    <c:dispBlanksAs val="gap"/>
  </c:chart>
  <c:spPr>
    <a:solidFill>
      <a:srgbClr val="FFFFFF"/>
    </a:solidFill>
  </c:spPr>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0" i="0">
                <a:solidFill>
                  <a:srgbClr val="595959"/>
                </a:solidFill>
              </a:defRPr>
            </a:pPr>
            <a:r>
              <a:rPr lang="en-US"/>
              <a:t>Total $ generated per Cycle over 10 years</a:t>
            </a:r>
          </a:p>
        </c:rich>
      </c:tx>
    </c:title>
    <c:plotArea>
      <c:layout/>
      <c:barChart>
        <c:barDir val="bar"/>
        <c:grouping val="clustered"/>
        <c:ser>
          <c:idx val="0"/>
          <c:order val="0"/>
          <c:tx>
            <c:strRef>
              <c:f>'rotating fund attempt'!$W$29</c:f>
              <c:strCache>
                <c:ptCount val="1"/>
                <c:pt idx="0">
                  <c:v>Total Housing Counstructed $)</c:v>
                </c:pt>
              </c:strCache>
            </c:strRef>
          </c:tx>
          <c:spPr>
            <a:solidFill>
              <a:srgbClr val="5B9BD5"/>
            </a:solidFill>
          </c:spPr>
          <c:cat>
            <c:numRef>
              <c:f>'rotating fund attempt'!$X$28:$AM$28</c:f>
              <c:numCache>
                <c:formatCode>General</c:formatCode>
                <c:ptCount val="1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'rotating fund attempt'!$X$29:$AM$29</c:f>
              <c:numCache>
                <c:formatCode>"$"#,##0</c:formatCode>
                <c:ptCount val="16"/>
                <c:pt idx="0">
                  <c:v>5</c:v>
                </c:pt>
                <c:pt idx="1">
                  <c:v>4</c:v>
                </c:pt>
                <c:pt idx="2">
                  <c:v>3</c:v>
                </c:pt>
                <c:pt idx="3">
                  <c:v>3</c:v>
                </c:pt>
                <c:pt idx="4">
                  <c:v>2</c:v>
                </c:pt>
                <c:pt idx="5">
                  <c:v>2</c:v>
                </c:pt>
                <c:pt idx="6">
                  <c:v>2</c:v>
                </c:pt>
                <c:pt idx="7">
                  <c:v>2</c:v>
                </c:pt>
                <c:pt idx="8">
                  <c:v>1</c:v>
                </c:pt>
                <c:pt idx="9">
                  <c:v>1</c:v>
                </c:pt>
                <c:pt idx="10">
                  <c:v>1</c:v>
                </c:pt>
                <c:pt idx="11">
                  <c:v>1</c:v>
                </c:pt>
                <c:pt idx="12">
                  <c:v>1</c:v>
                </c:pt>
                <c:pt idx="13">
                  <c:v>1</c:v>
                </c:pt>
                <c:pt idx="14">
                  <c:v>1</c:v>
                </c:pt>
                <c:pt idx="15">
                  <c:v>1</c:v>
                </c:pt>
              </c:numCache>
            </c:numRef>
          </c:val>
        </c:ser>
        <c:axId val="89723264"/>
        <c:axId val="89725184"/>
      </c:barChart>
      <c:catAx>
        <c:axId val="89723264"/>
        <c:scaling>
          <c:orientation val="maxMin"/>
        </c:scaling>
        <c:axPos val="l"/>
        <c:title>
          <c:tx>
            <c:rich>
              <a:bodyPr/>
              <a:lstStyle/>
              <a:p>
                <a:pPr>
                  <a:defRPr sz="1000" b="0" i="0">
                    <a:solidFill>
                      <a:srgbClr val="595959"/>
                    </a:solidFill>
                  </a:defRPr>
                </a:pPr>
                <a:r>
                  <a:rPr lang="en-US"/>
                  <a:t>Cycle</a:t>
                </a:r>
              </a:p>
            </c:rich>
          </c:tx>
        </c:title>
        <c:numFmt formatCode="General" sourceLinked="1"/>
        <c:tickLblPos val="nextTo"/>
        <c:txPr>
          <a:bodyPr/>
          <a:lstStyle/>
          <a:p>
            <a:pPr>
              <a:defRPr sz="900" b="0" i="0">
                <a:solidFill>
                  <a:srgbClr val="595959"/>
                </a:solidFill>
              </a:defRPr>
            </a:pPr>
            <a:endParaRPr lang="en-US"/>
          </a:p>
        </c:txPr>
        <c:crossAx val="89725184"/>
        <c:crosses val="autoZero"/>
        <c:lblAlgn val="ctr"/>
        <c:lblOffset val="100"/>
      </c:catAx>
      <c:valAx>
        <c:axId val="89725184"/>
        <c:scaling>
          <c:orientation val="minMax"/>
        </c:scaling>
        <c:axPos val="b"/>
        <c:majorGridlines>
          <c:spPr>
            <a:ln>
              <a:solidFill>
                <a:srgbClr val="D9D9D9"/>
              </a:solidFill>
            </a:ln>
          </c:spPr>
        </c:majorGridlines>
        <c:title>
          <c:tx>
            <c:rich>
              <a:bodyPr/>
              <a:lstStyle/>
              <a:p>
                <a:pPr>
                  <a:defRPr sz="1000" b="0" i="0">
                    <a:solidFill>
                      <a:srgbClr val="595959"/>
                    </a:solidFill>
                  </a:defRPr>
                </a:pPr>
                <a:r>
                  <a:rPr lang="en-US"/>
                  <a:t>Sum $ For Each Cycle</a:t>
                </a:r>
              </a:p>
            </c:rich>
          </c:tx>
        </c:title>
        <c:numFmt formatCode="&quot;$&quot;#,##0" sourceLinked="1"/>
        <c:tickLblPos val="nextTo"/>
        <c:spPr>
          <a:ln w="47625">
            <a:noFill/>
          </a:ln>
        </c:spPr>
        <c:txPr>
          <a:bodyPr/>
          <a:lstStyle/>
          <a:p>
            <a:pPr>
              <a:defRPr sz="900" b="0" i="0">
                <a:solidFill>
                  <a:srgbClr val="595959"/>
                </a:solidFill>
              </a:defRPr>
            </a:pPr>
            <a:endParaRPr lang="en-US"/>
          </a:p>
        </c:txPr>
        <c:crossAx val="89723264"/>
        <c:crosses val="max"/>
        <c:crossBetween val="between"/>
      </c:valAx>
      <c:spPr>
        <a:solidFill>
          <a:srgbClr val="FFFFFF"/>
        </a:solidFill>
      </c:spPr>
    </c:plotArea>
    <c:plotVisOnly val="1"/>
    <c:dispBlanksAs val="gap"/>
  </c:chart>
  <c:spPr>
    <a:solidFill>
      <a:srgbClr val="FFFFFF"/>
    </a:solidFill>
  </c:spPr>
  <c:printSettings>
    <c:headerFooter/>
    <c:pageMargins b="0.750000000000001" l="0.70000000000000062" r="0.70000000000000062" t="0.750000000000001"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gif"/></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gif"/><Relationship Id="rId1" Type="http://schemas.openxmlformats.org/officeDocument/2006/relationships/image" Target="../media/image7.jpe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2953273</xdr:colOff>
      <xdr:row>10</xdr:row>
      <xdr:rowOff>9525</xdr:rowOff>
    </xdr:to>
    <xdr:pic>
      <xdr:nvPicPr>
        <xdr:cNvPr id="2" name="image00.png" descr="FHCM Logo 2.png"/>
        <xdr:cNvPicPr preferRelativeResize="0"/>
      </xdr:nvPicPr>
      <xdr:blipFill>
        <a:blip xmlns:r="http://schemas.openxmlformats.org/officeDocument/2006/relationships" r:embed="rId1" cstate="print"/>
        <a:stretch>
          <a:fillRect/>
        </a:stretch>
      </xdr:blipFill>
      <xdr:spPr>
        <a:xfrm>
          <a:off x="0" y="123825"/>
          <a:ext cx="2953273" cy="1809750"/>
        </a:xfrm>
        <a:prstGeom prst="rect">
          <a:avLst/>
        </a:prstGeom>
        <a:noFill/>
      </xdr:spPr>
    </xdr:pic>
    <xdr:clientData fLocksWithSheet="0"/>
  </xdr:twoCellAnchor>
</xdr:wsDr>
</file>

<file path=xl/drawings/drawing10.xml><?xml version="1.0" encoding="utf-8"?>
<xdr:wsDr xmlns:xdr="http://schemas.openxmlformats.org/drawingml/2006/spreadsheetDrawing" xmlns:a="http://schemas.openxmlformats.org/drawingml/2006/main">
  <xdr:twoCellAnchor>
    <xdr:from>
      <xdr:col>21</xdr:col>
      <xdr:colOff>361950</xdr:colOff>
      <xdr:row>4</xdr:row>
      <xdr:rowOff>85725</xdr:rowOff>
    </xdr:from>
    <xdr:to>
      <xdr:col>29</xdr:col>
      <xdr:colOff>447675</xdr:colOff>
      <xdr:row>21</xdr:row>
      <xdr:rowOff>9525</xdr:rowOff>
    </xdr:to>
    <xdr:graphicFrame macro="">
      <xdr:nvGraphicFramePr>
        <xdr:cNvPr id="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30</xdr:col>
      <xdr:colOff>361950</xdr:colOff>
      <xdr:row>5</xdr:row>
      <xdr:rowOff>19050</xdr:rowOff>
    </xdr:from>
    <xdr:to>
      <xdr:col>39</xdr:col>
      <xdr:colOff>85725</xdr:colOff>
      <xdr:row>22</xdr:row>
      <xdr:rowOff>95250</xdr:rowOff>
    </xdr:to>
    <xdr:graphicFrame macro="">
      <xdr:nvGraphicFramePr>
        <xdr:cNvPr id="4"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21</xdr:col>
      <xdr:colOff>542925</xdr:colOff>
      <xdr:row>30</xdr:row>
      <xdr:rowOff>57150</xdr:rowOff>
    </xdr:from>
    <xdr:to>
      <xdr:col>36</xdr:col>
      <xdr:colOff>552450</xdr:colOff>
      <xdr:row>46</xdr:row>
      <xdr:rowOff>152400</xdr:rowOff>
    </xdr:to>
    <xdr:graphicFrame macro="">
      <xdr:nvGraphicFramePr>
        <xdr:cNvPr id="5"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171450</xdr:colOff>
      <xdr:row>2</xdr:row>
      <xdr:rowOff>114300</xdr:rowOff>
    </xdr:from>
    <xdr:to>
      <xdr:col>1</xdr:col>
      <xdr:colOff>714375</xdr:colOff>
      <xdr:row>4</xdr:row>
      <xdr:rowOff>238125</xdr:rowOff>
    </xdr:to>
    <xdr:pic>
      <xdr:nvPicPr>
        <xdr:cNvPr id="2" name="image00.png" descr="FHCM Logo 2.png"/>
        <xdr:cNvPicPr preferRelativeResize="0"/>
      </xdr:nvPicPr>
      <xdr:blipFill>
        <a:blip xmlns:r="http://schemas.openxmlformats.org/officeDocument/2006/relationships" r:embed="rId1" cstate="print"/>
        <a:stretch>
          <a:fillRect/>
        </a:stretch>
      </xdr:blipFill>
      <xdr:spPr>
        <a:xfrm>
          <a:off x="0" y="0"/>
          <a:ext cx="2781300" cy="1828800"/>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xdr:from>
      <xdr:col>2</xdr:col>
      <xdr:colOff>388620</xdr:colOff>
      <xdr:row>1</xdr:row>
      <xdr:rowOff>76200</xdr:rowOff>
    </xdr:from>
    <xdr:to>
      <xdr:col>12</xdr:col>
      <xdr:colOff>369570</xdr:colOff>
      <xdr:row>23</xdr:row>
      <xdr:rowOff>40868</xdr:rowOff>
    </xdr:to>
    <xdr:pic>
      <xdr:nvPicPr>
        <xdr:cNvPr id="2" name="image00.png" descr="FHCM Logo 2.png"/>
        <xdr:cNvPicPr preferRelativeResize="0"/>
      </xdr:nvPicPr>
      <xdr:blipFill>
        <a:blip xmlns:r="http://schemas.openxmlformats.org/officeDocument/2006/relationships" r:embed="rId1" cstate="print"/>
        <a:stretch>
          <a:fillRect/>
        </a:stretch>
      </xdr:blipFill>
      <xdr:spPr>
        <a:xfrm>
          <a:off x="6210300" y="259080"/>
          <a:ext cx="6076950" cy="6182588"/>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3</xdr:col>
      <xdr:colOff>114300</xdr:colOff>
      <xdr:row>6</xdr:row>
      <xdr:rowOff>47625</xdr:rowOff>
    </xdr:from>
    <xdr:to>
      <xdr:col>11</xdr:col>
      <xdr:colOff>1581150</xdr:colOff>
      <xdr:row>20</xdr:row>
      <xdr:rowOff>123825</xdr:rowOff>
    </xdr:to>
    <xdr:pic>
      <xdr:nvPicPr>
        <xdr:cNvPr id="2" name="image05.jpg" descr="http://evstudio.com/wp-content/uploads/2012/07/2012-Apartment-4-7-Stories.jpg"/>
        <xdr:cNvPicPr preferRelativeResize="0"/>
      </xdr:nvPicPr>
      <xdr:blipFill>
        <a:blip xmlns:r="http://schemas.openxmlformats.org/officeDocument/2006/relationships" r:embed="rId1" cstate="print"/>
        <a:stretch>
          <a:fillRect/>
        </a:stretch>
      </xdr:blipFill>
      <xdr:spPr>
        <a:xfrm>
          <a:off x="0" y="0"/>
          <a:ext cx="6438900" cy="3114675"/>
        </a:xfrm>
        <a:prstGeom prst="rect">
          <a:avLst/>
        </a:prstGeom>
        <a:noFill/>
      </xdr:spPr>
    </xdr:pic>
    <xdr:clientData fLocksWithSheet="0"/>
  </xdr:twoCellAnchor>
  <xdr:twoCellAnchor>
    <xdr:from>
      <xdr:col>3</xdr:col>
      <xdr:colOff>695325</xdr:colOff>
      <xdr:row>17</xdr:row>
      <xdr:rowOff>152400</xdr:rowOff>
    </xdr:from>
    <xdr:to>
      <xdr:col>11</xdr:col>
      <xdr:colOff>1009650</xdr:colOff>
      <xdr:row>27</xdr:row>
      <xdr:rowOff>95250</xdr:rowOff>
    </xdr:to>
    <xdr:pic>
      <xdr:nvPicPr>
        <xdr:cNvPr id="3" name="image06.png"/>
        <xdr:cNvPicPr preferRelativeResize="0"/>
      </xdr:nvPicPr>
      <xdr:blipFill>
        <a:blip xmlns:r="http://schemas.openxmlformats.org/officeDocument/2006/relationships" r:embed="rId2" cstate="print"/>
        <a:stretch>
          <a:fillRect/>
        </a:stretch>
      </xdr:blipFill>
      <xdr:spPr>
        <a:xfrm>
          <a:off x="0" y="0"/>
          <a:ext cx="5286375" cy="2600325"/>
        </a:xfrm>
        <a:prstGeom prst="rect">
          <a:avLst/>
        </a:prstGeom>
        <a:noFill/>
      </xdr:spPr>
    </xdr:pic>
    <xdr:clientData fLocksWithSheet="0"/>
  </xdr:twoCellAnchor>
  <xdr:twoCellAnchor>
    <xdr:from>
      <xdr:col>4</xdr:col>
      <xdr:colOff>9525</xdr:colOff>
      <xdr:row>29</xdr:row>
      <xdr:rowOff>19050</xdr:rowOff>
    </xdr:from>
    <xdr:to>
      <xdr:col>11</xdr:col>
      <xdr:colOff>1238250</xdr:colOff>
      <xdr:row>44</xdr:row>
      <xdr:rowOff>19050</xdr:rowOff>
    </xdr:to>
    <xdr:pic>
      <xdr:nvPicPr>
        <xdr:cNvPr id="4" name="image09.png"/>
        <xdr:cNvPicPr preferRelativeResize="0"/>
      </xdr:nvPicPr>
      <xdr:blipFill>
        <a:blip xmlns:r="http://schemas.openxmlformats.org/officeDocument/2006/relationships" r:embed="rId3" cstate="print"/>
        <a:stretch>
          <a:fillRect/>
        </a:stretch>
      </xdr:blipFill>
      <xdr:spPr>
        <a:xfrm>
          <a:off x="0" y="0"/>
          <a:ext cx="5295900" cy="2857500"/>
        </a:xfrm>
        <a:prstGeom prst="rect">
          <a:avLst/>
        </a:prstGeom>
        <a:noFill/>
      </xdr:spPr>
    </xdr:pic>
    <xdr:clientData fLocksWithSheet="0"/>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3</xdr:col>
      <xdr:colOff>809625</xdr:colOff>
      <xdr:row>21</xdr:row>
      <xdr:rowOff>9525</xdr:rowOff>
    </xdr:to>
    <xdr:pic>
      <xdr:nvPicPr>
        <xdr:cNvPr id="2" name="image07.png"/>
        <xdr:cNvPicPr preferRelativeResize="0"/>
      </xdr:nvPicPr>
      <xdr:blipFill>
        <a:blip xmlns:r="http://schemas.openxmlformats.org/officeDocument/2006/relationships" r:embed="rId1" cstate="print"/>
        <a:stretch>
          <a:fillRect/>
        </a:stretch>
      </xdr:blipFill>
      <xdr:spPr>
        <a:xfrm>
          <a:off x="0" y="0"/>
          <a:ext cx="5572125" cy="4572000"/>
        </a:xfrm>
        <a:prstGeom prst="rect">
          <a:avLst/>
        </a:prstGeom>
        <a:noFill/>
      </xdr:spPr>
    </xdr:pic>
    <xdr:clientData fLocksWithSheet="0"/>
  </xdr:twoCellAnchor>
</xdr:wsDr>
</file>

<file path=xl/drawings/drawing6.xml><?xml version="1.0" encoding="utf-8"?>
<xdr:wsDr xmlns:xdr="http://schemas.openxmlformats.org/drawingml/2006/spreadsheetDrawing" xmlns:a="http://schemas.openxmlformats.org/drawingml/2006/main">
  <xdr:twoCellAnchor>
    <xdr:from>
      <xdr:col>4</xdr:col>
      <xdr:colOff>819150</xdr:colOff>
      <xdr:row>9</xdr:row>
      <xdr:rowOff>180975</xdr:rowOff>
    </xdr:from>
    <xdr:to>
      <xdr:col>10</xdr:col>
      <xdr:colOff>333375</xdr:colOff>
      <xdr:row>25</xdr:row>
      <xdr:rowOff>19050</xdr:rowOff>
    </xdr:to>
    <xdr:pic>
      <xdr:nvPicPr>
        <xdr:cNvPr id="2" name="image13.gif"/>
        <xdr:cNvPicPr preferRelativeResize="0"/>
      </xdr:nvPicPr>
      <xdr:blipFill>
        <a:blip xmlns:r="http://schemas.openxmlformats.org/officeDocument/2006/relationships" r:embed="rId1" cstate="print"/>
        <a:stretch>
          <a:fillRect/>
        </a:stretch>
      </xdr:blipFill>
      <xdr:spPr>
        <a:xfrm>
          <a:off x="0" y="0"/>
          <a:ext cx="4067175" cy="4581525"/>
        </a:xfrm>
        <a:prstGeom prst="rect">
          <a:avLst/>
        </a:prstGeom>
        <a:noFill/>
      </xdr:spPr>
    </xdr:pic>
    <xdr:clientData fLocksWithSheet="0"/>
  </xdr:twoCellAnchor>
</xdr:wsDr>
</file>

<file path=xl/drawings/drawing7.xml><?xml version="1.0" encoding="utf-8"?>
<xdr:wsDr xmlns:xdr="http://schemas.openxmlformats.org/drawingml/2006/spreadsheetDrawing" xmlns:a="http://schemas.openxmlformats.org/drawingml/2006/main">
  <xdr:twoCellAnchor>
    <xdr:from>
      <xdr:col>6</xdr:col>
      <xdr:colOff>219075</xdr:colOff>
      <xdr:row>3</xdr:row>
      <xdr:rowOff>19050</xdr:rowOff>
    </xdr:from>
    <xdr:to>
      <xdr:col>13</xdr:col>
      <xdr:colOff>495300</xdr:colOff>
      <xdr:row>17</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xdr:from>
      <xdr:col>9</xdr:col>
      <xdr:colOff>209550</xdr:colOff>
      <xdr:row>24</xdr:row>
      <xdr:rowOff>0</xdr:rowOff>
    </xdr:from>
    <xdr:to>
      <xdr:col>13</xdr:col>
      <xdr:colOff>1181100</xdr:colOff>
      <xdr:row>34</xdr:row>
      <xdr:rowOff>171450</xdr:rowOff>
    </xdr:to>
    <xdr:pic>
      <xdr:nvPicPr>
        <xdr:cNvPr id="2" name="image08.jpg" descr="http://murray.seattle.gov/wp-content/uploads/2014/05/HkE92YN.jpg"/>
        <xdr:cNvPicPr preferRelativeResize="0"/>
      </xdr:nvPicPr>
      <xdr:blipFill>
        <a:blip xmlns:r="http://schemas.openxmlformats.org/officeDocument/2006/relationships" r:embed="rId1" cstate="print"/>
        <a:stretch>
          <a:fillRect/>
        </a:stretch>
      </xdr:blipFill>
      <xdr:spPr>
        <a:xfrm>
          <a:off x="0" y="0"/>
          <a:ext cx="4133850" cy="3105150"/>
        </a:xfrm>
        <a:prstGeom prst="rect">
          <a:avLst/>
        </a:prstGeom>
        <a:noFill/>
      </xdr:spPr>
    </xdr:pic>
    <xdr:clientData fLocksWithSheet="0"/>
  </xdr:twoCellAnchor>
  <xdr:twoCellAnchor>
    <xdr:from>
      <xdr:col>9</xdr:col>
      <xdr:colOff>190500</xdr:colOff>
      <xdr:row>35</xdr:row>
      <xdr:rowOff>152400</xdr:rowOff>
    </xdr:from>
    <xdr:to>
      <xdr:col>13</xdr:col>
      <xdr:colOff>1905000</xdr:colOff>
      <xdr:row>52</xdr:row>
      <xdr:rowOff>19050</xdr:rowOff>
    </xdr:to>
    <xdr:pic>
      <xdr:nvPicPr>
        <xdr:cNvPr id="3" name="image01.gif" descr="Taxation-&amp;-Family-Graphs-Table-EITC-Figure-2-2014"/>
        <xdr:cNvPicPr preferRelativeResize="0"/>
      </xdr:nvPicPr>
      <xdr:blipFill>
        <a:blip xmlns:r="http://schemas.openxmlformats.org/officeDocument/2006/relationships" r:embed="rId2" cstate="print"/>
        <a:stretch>
          <a:fillRect/>
        </a:stretch>
      </xdr:blipFill>
      <xdr:spPr>
        <a:xfrm>
          <a:off x="0" y="0"/>
          <a:ext cx="4876800" cy="3876675"/>
        </a:xfrm>
        <a:prstGeom prst="rect">
          <a:avLst/>
        </a:prstGeom>
        <a:noFill/>
      </xdr:spPr>
    </xdr:pic>
    <xdr:clientData fLocksWithSheet="0"/>
  </xdr:twoCellAnchor>
  <xdr:twoCellAnchor>
    <xdr:from>
      <xdr:col>5</xdr:col>
      <xdr:colOff>0</xdr:colOff>
      <xdr:row>68</xdr:row>
      <xdr:rowOff>19050</xdr:rowOff>
    </xdr:from>
    <xdr:to>
      <xdr:col>9</xdr:col>
      <xdr:colOff>457200</xdr:colOff>
      <xdr:row>81</xdr:row>
      <xdr:rowOff>57150</xdr:rowOff>
    </xdr:to>
    <xdr:pic>
      <xdr:nvPicPr>
        <xdr:cNvPr id="4" name="image02.png"/>
        <xdr:cNvPicPr preferRelativeResize="0"/>
      </xdr:nvPicPr>
      <xdr:blipFill>
        <a:blip xmlns:r="http://schemas.openxmlformats.org/officeDocument/2006/relationships" r:embed="rId3" cstate="print"/>
        <a:stretch>
          <a:fillRect/>
        </a:stretch>
      </xdr:blipFill>
      <xdr:spPr>
        <a:xfrm>
          <a:off x="0" y="0"/>
          <a:ext cx="4124325" cy="3952875"/>
        </a:xfrm>
        <a:prstGeom prst="rect">
          <a:avLst/>
        </a:prstGeom>
        <a:noFill/>
      </xdr:spPr>
    </xdr:pic>
    <xdr:clientData fLocksWithSheet="0"/>
  </xdr:twoCellAnchor>
  <xdr:twoCellAnchor>
    <xdr:from>
      <xdr:col>4</xdr:col>
      <xdr:colOff>76200</xdr:colOff>
      <xdr:row>92</xdr:row>
      <xdr:rowOff>47625</xdr:rowOff>
    </xdr:from>
    <xdr:to>
      <xdr:col>8</xdr:col>
      <xdr:colOff>1352550</xdr:colOff>
      <xdr:row>107</xdr:row>
      <xdr:rowOff>104775</xdr:rowOff>
    </xdr:to>
    <xdr:pic>
      <xdr:nvPicPr>
        <xdr:cNvPr id="5" name="image04.png"/>
        <xdr:cNvPicPr preferRelativeResize="0"/>
      </xdr:nvPicPr>
      <xdr:blipFill>
        <a:blip xmlns:r="http://schemas.openxmlformats.org/officeDocument/2006/relationships" r:embed="rId4" cstate="print"/>
        <a:stretch>
          <a:fillRect/>
        </a:stretch>
      </xdr:blipFill>
      <xdr:spPr>
        <a:xfrm>
          <a:off x="0" y="0"/>
          <a:ext cx="4152900" cy="4057650"/>
        </a:xfrm>
        <a:prstGeom prst="rect">
          <a:avLst/>
        </a:prstGeom>
        <a:noFill/>
      </xdr:spPr>
    </xdr:pic>
    <xdr:clientData fLocksWithSheet="0"/>
  </xdr:twoCellAnchor>
  <xdr:twoCellAnchor>
    <xdr:from>
      <xdr:col>4</xdr:col>
      <xdr:colOff>114300</xdr:colOff>
      <xdr:row>102</xdr:row>
      <xdr:rowOff>114300</xdr:rowOff>
    </xdr:from>
    <xdr:to>
      <xdr:col>9</xdr:col>
      <xdr:colOff>66675</xdr:colOff>
      <xdr:row>115</xdr:row>
      <xdr:rowOff>38100</xdr:rowOff>
    </xdr:to>
    <xdr:pic>
      <xdr:nvPicPr>
        <xdr:cNvPr id="6" name="image12.png"/>
        <xdr:cNvPicPr preferRelativeResize="0"/>
      </xdr:nvPicPr>
      <xdr:blipFill>
        <a:blip xmlns:r="http://schemas.openxmlformats.org/officeDocument/2006/relationships" r:embed="rId5" cstate="print"/>
        <a:stretch>
          <a:fillRect/>
        </a:stretch>
      </xdr:blipFill>
      <xdr:spPr>
        <a:xfrm>
          <a:off x="0" y="0"/>
          <a:ext cx="4305300" cy="2400300"/>
        </a:xfrm>
        <a:prstGeom prst="rect">
          <a:avLst/>
        </a:prstGeom>
        <a:noFill/>
      </xdr:spPr>
    </xdr:pic>
    <xdr:clientData fLocksWithSheet="0"/>
  </xdr:twoCellAnchor>
  <xdr:twoCellAnchor>
    <xdr:from>
      <xdr:col>4</xdr:col>
      <xdr:colOff>133350</xdr:colOff>
      <xdr:row>82</xdr:row>
      <xdr:rowOff>85725</xdr:rowOff>
    </xdr:from>
    <xdr:to>
      <xdr:col>8</xdr:col>
      <xdr:colOff>1428750</xdr:colOff>
      <xdr:row>86</xdr:row>
      <xdr:rowOff>161925</xdr:rowOff>
    </xdr:to>
    <xdr:pic>
      <xdr:nvPicPr>
        <xdr:cNvPr id="7" name="image11.png"/>
        <xdr:cNvPicPr preferRelativeResize="0"/>
      </xdr:nvPicPr>
      <xdr:blipFill>
        <a:blip xmlns:r="http://schemas.openxmlformats.org/officeDocument/2006/relationships" r:embed="rId6" cstate="print"/>
        <a:stretch>
          <a:fillRect/>
        </a:stretch>
      </xdr:blipFill>
      <xdr:spPr>
        <a:xfrm>
          <a:off x="0" y="0"/>
          <a:ext cx="4171950" cy="1457325"/>
        </a:xfrm>
        <a:prstGeom prst="rect">
          <a:avLst/>
        </a:prstGeom>
        <a:noFill/>
      </xdr:spPr>
    </xdr:pic>
    <xdr:clientData fLocksWithSheet="0"/>
  </xdr:twoCellAnchor>
  <xdr:twoCellAnchor>
    <xdr:from>
      <xdr:col>18</xdr:col>
      <xdr:colOff>0</xdr:colOff>
      <xdr:row>87</xdr:row>
      <xdr:rowOff>0</xdr:rowOff>
    </xdr:from>
    <xdr:to>
      <xdr:col>26</xdr:col>
      <xdr:colOff>19050</xdr:colOff>
      <xdr:row>93</xdr:row>
      <xdr:rowOff>200025</xdr:rowOff>
    </xdr:to>
    <xdr:pic>
      <xdr:nvPicPr>
        <xdr:cNvPr id="8" name="image10.png"/>
        <xdr:cNvPicPr preferRelativeResize="0"/>
      </xdr:nvPicPr>
      <xdr:blipFill>
        <a:blip xmlns:r="http://schemas.openxmlformats.org/officeDocument/2006/relationships" r:embed="rId7" cstate="print"/>
        <a:stretch>
          <a:fillRect/>
        </a:stretch>
      </xdr:blipFill>
      <xdr:spPr>
        <a:xfrm>
          <a:off x="0" y="0"/>
          <a:ext cx="6486525" cy="1343025"/>
        </a:xfrm>
        <a:prstGeom prst="rect">
          <a:avLst/>
        </a:prstGeom>
        <a:noFill/>
      </xdr:spPr>
    </xdr:pic>
    <xdr:clientData fLocksWithSheet="0"/>
  </xdr:twoCellAnchor>
</xdr:wsDr>
</file>

<file path=xl/drawings/drawing9.xml><?xml version="1.0" encoding="utf-8"?>
<xdr:wsDr xmlns:xdr="http://schemas.openxmlformats.org/drawingml/2006/spreadsheetDrawing" xmlns:a="http://schemas.openxmlformats.org/drawingml/2006/main">
  <xdr:twoCellAnchor>
    <xdr:from>
      <xdr:col>5</xdr:col>
      <xdr:colOff>657225</xdr:colOff>
      <xdr:row>2</xdr:row>
      <xdr:rowOff>104775</xdr:rowOff>
    </xdr:from>
    <xdr:to>
      <xdr:col>20</xdr:col>
      <xdr:colOff>9525</xdr:colOff>
      <xdr:row>30</xdr:row>
      <xdr:rowOff>133350</xdr:rowOff>
    </xdr:to>
    <xdr:graphicFrame macro="">
      <xdr:nvGraphicFramePr>
        <xdr:cNvPr id="3"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8" Type="http://schemas.openxmlformats.org/officeDocument/2006/relationships/hyperlink" Target="http://www.bankrate.com/rates/interest-rates/libor.aspx" TargetMode="External"/><Relationship Id="rId3" Type="http://schemas.openxmlformats.org/officeDocument/2006/relationships/hyperlink" Target="http://www.bankrate.com/rates/interest-rates/1-month-libor.aspx" TargetMode="External"/><Relationship Id="rId7" Type="http://schemas.openxmlformats.org/officeDocument/2006/relationships/hyperlink" Target="http://www.bankrate.com/rates/interest-rates/1-year-libor.aspx" TargetMode="External"/><Relationship Id="rId2" Type="http://schemas.openxmlformats.org/officeDocument/2006/relationships/hyperlink" Target="http://www.bankrate.com/rates/interest-rates/fannie-mae-30-year-mtg-com-del-60-days.aspx" TargetMode="External"/><Relationship Id="rId1" Type="http://schemas.openxmlformats.org/officeDocument/2006/relationships/hyperlink" Target="http://www.bankrate.com/rates/interest-rates/bond-buyer-20-bond-index.aspx" TargetMode="External"/><Relationship Id="rId6" Type="http://schemas.openxmlformats.org/officeDocument/2006/relationships/hyperlink" Target="http://www.bankrate.com/rates/interest-rates/call-money.aspx" TargetMode="External"/><Relationship Id="rId5" Type="http://schemas.openxmlformats.org/officeDocument/2006/relationships/hyperlink" Target="http://www.bankrate.com/rates/interest-rates/6-month-libor.aspx" TargetMode="External"/><Relationship Id="rId4" Type="http://schemas.openxmlformats.org/officeDocument/2006/relationships/hyperlink" Target="http://www.bankrate.com/rates/interest-rates/3-month-libor.aspx"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selfsufficiencystandard.org/docs/Washington2011.pdf" TargetMode="External"/><Relationship Id="rId2" Type="http://schemas.openxmlformats.org/officeDocument/2006/relationships/hyperlink" Target="http://www.epi.org/resources/budget/" TargetMode="External"/><Relationship Id="rId1" Type="http://schemas.openxmlformats.org/officeDocument/2006/relationships/hyperlink" Target="http://livingwage.mit.edu/places/5303363000" TargetMode="External"/><Relationship Id="rId4"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hyperlink" Target="http://www.seattle.gov/Util/MyServices/Rates/WaterRates/ResidentialRates/index.htm"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www.selfsufficiencystandard.org/docs/Washington2011.pdf" TargetMode="External"/><Relationship Id="rId2" Type="http://schemas.openxmlformats.org/officeDocument/2006/relationships/hyperlink" Target="http://www.epi.org/resources/budget/" TargetMode="External"/><Relationship Id="rId1" Type="http://schemas.openxmlformats.org/officeDocument/2006/relationships/hyperlink" Target="http://livingwage.mit.edu/places/5303363000" TargetMode="External"/><Relationship Id="rId4" Type="http://schemas.openxmlformats.org/officeDocument/2006/relationships/hyperlink" Target="http://www.seattle.gov/council/issues/preschoolforall/default.html"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www.selfsufficiencystandard.org/docs/Washington2011.pdf" TargetMode="External"/><Relationship Id="rId2" Type="http://schemas.openxmlformats.org/officeDocument/2006/relationships/hyperlink" Target="http://www.epi.org/resources/budget/" TargetMode="External"/><Relationship Id="rId1" Type="http://schemas.openxmlformats.org/officeDocument/2006/relationships/hyperlink" Target="http://livingwage.mit.edu/places/5303363000"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hyperlink" Target="http://www.selfsufficiencystandard.org/docs/Washington2011.pdf" TargetMode="External"/><Relationship Id="rId2" Type="http://schemas.openxmlformats.org/officeDocument/2006/relationships/hyperlink" Target="http://www.epi.org/resources/budget/" TargetMode="External"/><Relationship Id="rId1" Type="http://schemas.openxmlformats.org/officeDocument/2006/relationships/hyperlink" Target="http://livingwage.mit.edu/places/5303363000"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www.selfsufficiencystandard.org/docs/Washington2011.pdf" TargetMode="External"/><Relationship Id="rId2" Type="http://schemas.openxmlformats.org/officeDocument/2006/relationships/hyperlink" Target="http://www.epi.org/resources/budget/" TargetMode="External"/><Relationship Id="rId1" Type="http://schemas.openxmlformats.org/officeDocument/2006/relationships/hyperlink" Target="http://livingwage.mit.edu/places/5303363000" TargetMode="External"/><Relationship Id="rId4" Type="http://schemas.openxmlformats.org/officeDocument/2006/relationships/hyperlink" Target="http://www.cnpp.usda.gov/"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www.mnhousing.gov/idc/groups/secure/documents/admin/mhfa_004269.pdf" TargetMode="Externa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www.seattle.gov/Documents/Departments/OSE/Cost-of-Green-AffordHousing.pdf" TargetMode="External"/><Relationship Id="rId1" Type="http://schemas.openxmlformats.org/officeDocument/2006/relationships/hyperlink" Target="http://evstudio.com/construction-cost-per-square-foot-for-multifamily-apartments-2012/" TargetMode="Externa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seattle.gov/council/committees/landuse/attachments/CityComparison_Micro-Housing_June2014_v4.docx" TargetMode="External"/><Relationship Id="rId1" Type="http://schemas.openxmlformats.org/officeDocument/2006/relationships/hyperlink" Target="http://www.huduser.org/publications/pdf/measuring_overcrowding_in_hsg.pdf" TargetMode="External"/></Relationships>
</file>

<file path=xl/worksheets/sheet1.xml><?xml version="1.0" encoding="utf-8"?>
<worksheet xmlns="http://schemas.openxmlformats.org/spreadsheetml/2006/main" xmlns:r="http://schemas.openxmlformats.org/officeDocument/2006/relationships">
  <dimension ref="A1:Z1011"/>
  <sheetViews>
    <sheetView topLeftCell="A18" workbookViewId="0">
      <selection activeCell="A21" sqref="A21"/>
    </sheetView>
  </sheetViews>
  <sheetFormatPr defaultColWidth="15.140625" defaultRowHeight="15" customHeight="1"/>
  <cols>
    <col min="1" max="1" width="44.5703125" customWidth="1"/>
    <col min="2" max="2" width="23.5703125" customWidth="1"/>
    <col min="3" max="3" width="24.28515625" customWidth="1"/>
    <col min="4" max="6" width="8" customWidth="1"/>
    <col min="7" max="26" width="7.5703125" customWidth="1"/>
  </cols>
  <sheetData>
    <row r="1" spans="1:26" ht="9.75" customHeight="1">
      <c r="A1" s="360"/>
      <c r="B1" s="360"/>
      <c r="C1" s="360"/>
      <c r="D1" s="1"/>
      <c r="E1" s="1"/>
      <c r="F1" s="1"/>
      <c r="G1" s="1"/>
      <c r="H1" s="1"/>
      <c r="I1" s="1"/>
      <c r="J1" s="1"/>
      <c r="K1" s="1"/>
      <c r="L1" s="1"/>
      <c r="M1" s="1"/>
      <c r="N1" s="1"/>
      <c r="O1" s="1"/>
      <c r="P1" s="1"/>
      <c r="Q1" s="1"/>
      <c r="R1" s="1"/>
      <c r="S1" s="1"/>
      <c r="T1" s="1"/>
      <c r="U1" s="1"/>
      <c r="V1" s="1"/>
      <c r="W1" s="1"/>
      <c r="X1" s="1"/>
      <c r="Y1" s="1"/>
      <c r="Z1" s="1"/>
    </row>
    <row r="2" spans="1:26" ht="48.75" customHeight="1">
      <c r="A2" s="361"/>
      <c r="B2" s="428" t="s">
        <v>729</v>
      </c>
      <c r="C2" s="428"/>
      <c r="D2" s="357"/>
      <c r="E2" s="360"/>
      <c r="F2" s="360"/>
      <c r="G2" s="1"/>
      <c r="H2" s="1"/>
      <c r="I2" s="1"/>
      <c r="J2" s="1"/>
      <c r="K2" s="1"/>
      <c r="L2" s="1"/>
      <c r="M2" s="1"/>
      <c r="N2" s="1"/>
      <c r="O2" s="1"/>
      <c r="P2" s="1"/>
      <c r="Q2" s="1"/>
      <c r="R2" s="1"/>
      <c r="S2" s="1"/>
      <c r="T2" s="1"/>
      <c r="U2" s="1"/>
      <c r="V2" s="1"/>
      <c r="W2" s="1"/>
      <c r="X2" s="1"/>
      <c r="Y2" s="1"/>
      <c r="Z2" s="1"/>
    </row>
    <row r="3" spans="1:26" s="359" customFormat="1" ht="14.25" customHeight="1">
      <c r="A3" s="361"/>
      <c r="B3" s="364" t="s">
        <v>673</v>
      </c>
      <c r="C3" s="363" t="s">
        <v>664</v>
      </c>
      <c r="D3" s="357"/>
      <c r="E3" s="357"/>
      <c r="F3" s="360"/>
      <c r="G3" s="80"/>
      <c r="H3" s="80"/>
      <c r="I3" s="80"/>
      <c r="J3" s="80"/>
      <c r="K3" s="80"/>
      <c r="L3" s="80"/>
      <c r="M3" s="80"/>
      <c r="N3" s="80"/>
      <c r="O3" s="80"/>
      <c r="P3" s="80"/>
      <c r="Q3" s="80"/>
      <c r="R3" s="80"/>
      <c r="S3" s="80"/>
      <c r="T3" s="80"/>
      <c r="U3" s="80"/>
      <c r="V3" s="80"/>
      <c r="W3" s="80"/>
      <c r="X3" s="80"/>
      <c r="Y3" s="80"/>
      <c r="Z3" s="80"/>
    </row>
    <row r="4" spans="1:26" s="359" customFormat="1" ht="7.5" customHeight="1">
      <c r="A4" s="361"/>
      <c r="B4" s="362"/>
      <c r="C4" s="363"/>
      <c r="D4" s="357"/>
      <c r="E4" s="357"/>
      <c r="F4" s="360"/>
      <c r="G4" s="80"/>
      <c r="H4" s="80"/>
      <c r="I4" s="80"/>
      <c r="J4" s="80"/>
      <c r="K4" s="80"/>
      <c r="L4" s="80"/>
      <c r="M4" s="80"/>
      <c r="N4" s="80"/>
      <c r="O4" s="80"/>
      <c r="P4" s="80"/>
      <c r="Q4" s="80"/>
      <c r="R4" s="80"/>
      <c r="S4" s="80"/>
      <c r="T4" s="80"/>
      <c r="U4" s="80"/>
      <c r="V4" s="80"/>
      <c r="W4" s="80"/>
      <c r="X4" s="80"/>
      <c r="Y4" s="80"/>
      <c r="Z4" s="80"/>
    </row>
    <row r="5" spans="1:26" s="359" customFormat="1" ht="14.25" customHeight="1">
      <c r="A5" s="361"/>
      <c r="B5" s="364" t="s">
        <v>672</v>
      </c>
      <c r="C5" s="361"/>
      <c r="D5" s="357"/>
      <c r="E5" s="357"/>
      <c r="F5" s="360"/>
      <c r="G5" s="80"/>
      <c r="H5" s="80"/>
      <c r="I5" s="80"/>
      <c r="J5" s="80"/>
      <c r="K5" s="80"/>
      <c r="L5" s="80"/>
      <c r="M5" s="80"/>
      <c r="N5" s="80"/>
      <c r="O5" s="80"/>
      <c r="P5" s="80"/>
      <c r="Q5" s="80"/>
      <c r="R5" s="80"/>
      <c r="S5" s="80"/>
      <c r="T5" s="80"/>
      <c r="U5" s="80"/>
      <c r="V5" s="80"/>
      <c r="W5" s="80"/>
      <c r="X5" s="80"/>
      <c r="Y5" s="80"/>
      <c r="Z5" s="80"/>
    </row>
    <row r="6" spans="1:26" s="359" customFormat="1" ht="14.25" customHeight="1">
      <c r="A6" s="361"/>
      <c r="B6" s="362"/>
      <c r="C6" s="361"/>
      <c r="D6" s="357"/>
      <c r="E6" s="357"/>
      <c r="F6" s="360"/>
      <c r="G6" s="80"/>
      <c r="H6" s="80"/>
      <c r="I6" s="80"/>
      <c r="J6" s="80"/>
      <c r="K6" s="80"/>
      <c r="L6" s="80"/>
      <c r="M6" s="80"/>
      <c r="N6" s="80"/>
      <c r="O6" s="80"/>
      <c r="P6" s="80"/>
      <c r="Q6" s="80"/>
      <c r="R6" s="80"/>
      <c r="S6" s="80"/>
      <c r="T6" s="80"/>
      <c r="U6" s="80"/>
      <c r="V6" s="80"/>
      <c r="W6" s="80"/>
      <c r="X6" s="80"/>
      <c r="Y6" s="80"/>
      <c r="Z6" s="80"/>
    </row>
    <row r="7" spans="1:26" s="359" customFormat="1" ht="14.25" customHeight="1">
      <c r="A7" s="361"/>
      <c r="B7" s="363" t="s">
        <v>666</v>
      </c>
      <c r="C7" s="363" t="s">
        <v>668</v>
      </c>
      <c r="D7" s="357"/>
      <c r="E7" s="357"/>
      <c r="F7" s="360"/>
      <c r="G7" s="80"/>
      <c r="H7" s="80"/>
      <c r="I7" s="80"/>
      <c r="J7" s="80"/>
      <c r="K7" s="80"/>
      <c r="L7" s="80"/>
      <c r="M7" s="80"/>
      <c r="N7" s="80"/>
      <c r="O7" s="80"/>
      <c r="P7" s="80"/>
      <c r="Q7" s="80"/>
      <c r="R7" s="80"/>
      <c r="S7" s="80"/>
      <c r="T7" s="80"/>
      <c r="U7" s="80"/>
      <c r="V7" s="80"/>
      <c r="W7" s="80"/>
      <c r="X7" s="80"/>
      <c r="Y7" s="80"/>
      <c r="Z7" s="80"/>
    </row>
    <row r="8" spans="1:26" s="359" customFormat="1" ht="14.25" customHeight="1">
      <c r="A8" s="361"/>
      <c r="B8" s="363" t="s">
        <v>665</v>
      </c>
      <c r="C8" s="363" t="s">
        <v>669</v>
      </c>
      <c r="D8" s="357"/>
      <c r="E8" s="357"/>
      <c r="F8" s="360"/>
      <c r="G8" s="80"/>
      <c r="H8" s="80"/>
      <c r="I8" s="80"/>
      <c r="J8" s="80"/>
      <c r="K8" s="80"/>
      <c r="L8" s="80"/>
      <c r="M8" s="80"/>
      <c r="N8" s="80"/>
      <c r="O8" s="80"/>
      <c r="P8" s="80"/>
      <c r="Q8" s="80"/>
      <c r="R8" s="80"/>
      <c r="S8" s="80"/>
      <c r="T8" s="80"/>
      <c r="U8" s="80"/>
      <c r="V8" s="80"/>
      <c r="W8" s="80"/>
      <c r="X8" s="80"/>
      <c r="Y8" s="80"/>
      <c r="Z8" s="80"/>
    </row>
    <row r="9" spans="1:26" s="359" customFormat="1" ht="14.25" customHeight="1">
      <c r="A9" s="361"/>
      <c r="B9" s="363" t="s">
        <v>667</v>
      </c>
      <c r="C9" s="363" t="s">
        <v>262</v>
      </c>
      <c r="D9" s="357"/>
      <c r="E9" s="357"/>
      <c r="F9" s="360"/>
      <c r="G9" s="80"/>
      <c r="H9" s="80"/>
      <c r="I9" s="80"/>
      <c r="J9" s="80"/>
      <c r="K9" s="80"/>
      <c r="L9" s="80"/>
      <c r="M9" s="80"/>
      <c r="N9" s="80"/>
      <c r="O9" s="80"/>
      <c r="P9" s="80"/>
      <c r="Q9" s="80"/>
      <c r="R9" s="80"/>
      <c r="S9" s="80"/>
      <c r="T9" s="80"/>
      <c r="U9" s="80"/>
      <c r="V9" s="80"/>
      <c r="W9" s="80"/>
      <c r="X9" s="80"/>
      <c r="Y9" s="80"/>
      <c r="Z9" s="80"/>
    </row>
    <row r="10" spans="1:26" s="359" customFormat="1" ht="14.25" customHeight="1">
      <c r="A10" s="361"/>
      <c r="B10" s="363" t="s">
        <v>671</v>
      </c>
      <c r="C10" s="363" t="s">
        <v>670</v>
      </c>
      <c r="D10" s="357"/>
      <c r="E10" s="357"/>
      <c r="F10" s="360"/>
      <c r="G10" s="80"/>
      <c r="H10" s="80"/>
      <c r="I10" s="80"/>
      <c r="J10" s="80"/>
      <c r="K10" s="80"/>
      <c r="L10" s="80"/>
      <c r="M10" s="80"/>
      <c r="N10" s="80"/>
      <c r="O10" s="80"/>
      <c r="P10" s="80"/>
      <c r="Q10" s="80"/>
      <c r="R10" s="80"/>
      <c r="S10" s="80"/>
      <c r="T10" s="80"/>
      <c r="U10" s="80"/>
      <c r="V10" s="80"/>
      <c r="W10" s="80"/>
      <c r="X10" s="80"/>
      <c r="Y10" s="80"/>
      <c r="Z10" s="80"/>
    </row>
    <row r="11" spans="1:26" s="359" customFormat="1" ht="14.25" customHeight="1">
      <c r="A11" s="364" t="s">
        <v>730</v>
      </c>
      <c r="B11" s="361"/>
      <c r="C11" s="361"/>
      <c r="D11" s="357"/>
      <c r="E11" s="357"/>
      <c r="F11" s="360"/>
      <c r="G11" s="80"/>
      <c r="H11" s="80"/>
      <c r="I11" s="80"/>
      <c r="J11" s="80"/>
      <c r="K11" s="80"/>
      <c r="L11" s="80"/>
      <c r="M11" s="80"/>
      <c r="N11" s="80"/>
      <c r="O11" s="80"/>
      <c r="P11" s="80"/>
      <c r="Q11" s="80"/>
      <c r="R11" s="80"/>
      <c r="S11" s="80"/>
      <c r="T11" s="80"/>
      <c r="U11" s="80"/>
      <c r="V11" s="80"/>
      <c r="W11" s="80"/>
      <c r="X11" s="80"/>
      <c r="Y11" s="80"/>
      <c r="Z11" s="80"/>
    </row>
    <row r="12" spans="1:26" ht="86.25" customHeight="1">
      <c r="A12" s="434" t="s">
        <v>728</v>
      </c>
      <c r="B12" s="436"/>
      <c r="C12" s="436"/>
      <c r="D12" s="2"/>
      <c r="E12" s="1"/>
      <c r="F12" s="1"/>
      <c r="G12" s="1"/>
      <c r="H12" s="1"/>
      <c r="I12" s="1"/>
      <c r="J12" s="1"/>
      <c r="K12" s="1"/>
      <c r="L12" s="1"/>
      <c r="M12" s="1"/>
      <c r="N12" s="1"/>
      <c r="O12" s="1"/>
      <c r="P12" s="1"/>
      <c r="Q12" s="1"/>
      <c r="R12" s="1"/>
      <c r="S12" s="1"/>
      <c r="T12" s="1"/>
      <c r="U12" s="1"/>
      <c r="V12" s="1"/>
      <c r="W12" s="1"/>
      <c r="X12" s="1"/>
      <c r="Y12" s="1"/>
      <c r="Z12" s="1"/>
    </row>
    <row r="13" spans="1:26" ht="51" customHeight="1">
      <c r="A13" s="434" t="s">
        <v>731</v>
      </c>
      <c r="B13" s="435"/>
      <c r="C13" s="435"/>
      <c r="D13" s="1"/>
      <c r="E13" s="1"/>
      <c r="F13" s="1"/>
      <c r="G13" s="1"/>
      <c r="H13" s="1"/>
      <c r="I13" s="1"/>
      <c r="J13" s="1"/>
      <c r="K13" s="1"/>
      <c r="L13" s="1"/>
      <c r="M13" s="1"/>
      <c r="N13" s="1"/>
      <c r="O13" s="1"/>
      <c r="P13" s="1"/>
      <c r="Q13" s="1"/>
      <c r="R13" s="1"/>
      <c r="S13" s="1"/>
      <c r="T13" s="1"/>
      <c r="U13" s="1"/>
      <c r="V13" s="1"/>
      <c r="W13" s="1"/>
      <c r="X13" s="1"/>
      <c r="Y13" s="1"/>
      <c r="Z13" s="1"/>
    </row>
    <row r="14" spans="1:26" s="359" customFormat="1" ht="88.5" customHeight="1">
      <c r="A14" s="429" t="s">
        <v>732</v>
      </c>
      <c r="B14" s="429"/>
      <c r="C14" s="429"/>
      <c r="D14" s="80"/>
      <c r="E14" s="80"/>
      <c r="F14" s="80"/>
      <c r="G14" s="80"/>
      <c r="H14" s="80"/>
      <c r="I14" s="80"/>
      <c r="J14" s="80"/>
      <c r="K14" s="80"/>
      <c r="L14" s="80"/>
      <c r="M14" s="80"/>
      <c r="N14" s="80"/>
      <c r="O14" s="80"/>
      <c r="P14" s="80"/>
      <c r="Q14" s="80"/>
      <c r="R14" s="80"/>
      <c r="S14" s="80"/>
      <c r="T14" s="80"/>
      <c r="U14" s="80"/>
      <c r="V14" s="80"/>
      <c r="W14" s="80"/>
      <c r="X14" s="80"/>
      <c r="Y14" s="80"/>
      <c r="Z14" s="80"/>
    </row>
    <row r="15" spans="1:26" s="359" customFormat="1" ht="21.75" customHeight="1">
      <c r="A15" s="430" t="s">
        <v>733</v>
      </c>
      <c r="B15" s="430"/>
      <c r="C15" s="430"/>
      <c r="D15" s="80"/>
      <c r="E15" s="80"/>
      <c r="F15" s="80"/>
      <c r="G15" s="80"/>
      <c r="H15" s="80"/>
      <c r="I15" s="80"/>
      <c r="J15" s="80"/>
      <c r="K15" s="80"/>
      <c r="L15" s="80"/>
      <c r="M15" s="80"/>
      <c r="N15" s="80"/>
      <c r="O15" s="80"/>
      <c r="P15" s="80"/>
      <c r="Q15" s="80"/>
      <c r="R15" s="80"/>
      <c r="S15" s="80"/>
      <c r="T15" s="80"/>
      <c r="U15" s="80"/>
      <c r="V15" s="80"/>
      <c r="W15" s="80"/>
      <c r="X15" s="80"/>
      <c r="Y15" s="80"/>
      <c r="Z15" s="80"/>
    </row>
    <row r="16" spans="1:26" ht="69.75" customHeight="1">
      <c r="A16" s="434" t="s">
        <v>737</v>
      </c>
      <c r="B16" s="436"/>
      <c r="C16" s="436"/>
      <c r="D16" s="1"/>
      <c r="E16" s="1"/>
      <c r="F16" s="1"/>
      <c r="G16" s="1"/>
      <c r="H16" s="1"/>
      <c r="I16" s="1"/>
      <c r="J16" s="1"/>
      <c r="K16" s="1"/>
      <c r="L16" s="1"/>
      <c r="M16" s="1"/>
      <c r="N16" s="1"/>
      <c r="O16" s="1"/>
      <c r="P16" s="1"/>
      <c r="Q16" s="1"/>
      <c r="R16" s="1"/>
      <c r="S16" s="1"/>
      <c r="T16" s="1"/>
      <c r="U16" s="1"/>
      <c r="V16" s="1"/>
      <c r="W16" s="1"/>
      <c r="X16" s="1"/>
      <c r="Y16" s="1"/>
      <c r="Z16" s="1"/>
    </row>
    <row r="17" spans="1:26" ht="140.25" customHeight="1">
      <c r="A17" s="434" t="s">
        <v>734</v>
      </c>
      <c r="B17" s="436"/>
      <c r="C17" s="436"/>
      <c r="D17" s="1"/>
      <c r="E17" s="1"/>
      <c r="F17" s="1"/>
      <c r="G17" s="1"/>
      <c r="H17" s="1"/>
      <c r="I17" s="1"/>
      <c r="J17" s="1"/>
      <c r="K17" s="1"/>
      <c r="L17" s="1"/>
      <c r="M17" s="1"/>
      <c r="N17" s="1"/>
      <c r="O17" s="1"/>
      <c r="P17" s="1"/>
      <c r="Q17" s="1"/>
      <c r="R17" s="1"/>
      <c r="S17" s="1"/>
      <c r="T17" s="1"/>
      <c r="U17" s="1"/>
      <c r="V17" s="1"/>
      <c r="W17" s="1"/>
      <c r="X17" s="1"/>
      <c r="Y17" s="1"/>
      <c r="Z17" s="1"/>
    </row>
    <row r="18" spans="1:26" ht="67.5" customHeight="1">
      <c r="A18" s="431" t="s">
        <v>735</v>
      </c>
      <c r="B18" s="431"/>
      <c r="C18" s="431"/>
      <c r="D18" s="1"/>
      <c r="E18" s="1"/>
      <c r="F18" s="1"/>
      <c r="G18" s="1"/>
      <c r="H18" s="1"/>
      <c r="I18" s="1"/>
      <c r="J18" s="1"/>
      <c r="K18" s="1"/>
      <c r="L18" s="1"/>
      <c r="M18" s="1"/>
      <c r="N18" s="1"/>
      <c r="O18" s="1"/>
      <c r="P18" s="1"/>
      <c r="Q18" s="1"/>
      <c r="R18" s="1"/>
      <c r="S18" s="1"/>
      <c r="T18" s="1"/>
      <c r="U18" s="1"/>
      <c r="V18" s="1"/>
      <c r="W18" s="1"/>
      <c r="X18" s="1"/>
      <c r="Y18" s="1"/>
      <c r="Z18" s="1"/>
    </row>
    <row r="19" spans="1:26" ht="96" customHeight="1">
      <c r="A19" s="432" t="s">
        <v>736</v>
      </c>
      <c r="B19" s="433"/>
      <c r="C19" s="433"/>
      <c r="D19" s="1"/>
      <c r="E19" s="1"/>
      <c r="F19" s="1"/>
      <c r="G19" s="1"/>
      <c r="H19" s="1"/>
      <c r="I19" s="1"/>
      <c r="J19" s="1"/>
      <c r="K19" s="1"/>
      <c r="L19" s="1"/>
      <c r="M19" s="1"/>
      <c r="N19" s="1"/>
      <c r="O19" s="1"/>
      <c r="P19" s="1"/>
      <c r="Q19" s="1"/>
      <c r="R19" s="1"/>
      <c r="S19" s="1"/>
      <c r="T19" s="1"/>
      <c r="U19" s="1"/>
      <c r="V19" s="1"/>
      <c r="W19" s="1"/>
      <c r="X19" s="1"/>
      <c r="Y19" s="1"/>
      <c r="Z19" s="1"/>
    </row>
    <row r="20" spans="1:26" ht="96" customHeight="1">
      <c r="A20" s="1" t="s">
        <v>0</v>
      </c>
      <c r="B20" s="1"/>
      <c r="C20" s="1"/>
      <c r="D20" s="1"/>
      <c r="E20" s="1"/>
      <c r="F20" s="1"/>
      <c r="G20" s="1"/>
      <c r="H20" s="1"/>
      <c r="I20" s="1"/>
      <c r="J20" s="1"/>
      <c r="K20" s="1"/>
      <c r="L20" s="1"/>
      <c r="M20" s="1"/>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sheetData>
  <mergeCells count="9">
    <mergeCell ref="B2:C2"/>
    <mergeCell ref="A14:C14"/>
    <mergeCell ref="A15:C15"/>
    <mergeCell ref="A18:C18"/>
    <mergeCell ref="A19:C19"/>
    <mergeCell ref="A13:C13"/>
    <mergeCell ref="A16:C16"/>
    <mergeCell ref="A17:C17"/>
    <mergeCell ref="A12:C12"/>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sheetPr>
    <tabColor rgb="FFFFFF00"/>
  </sheetPr>
  <dimension ref="A1:Z1005"/>
  <sheetViews>
    <sheetView topLeftCell="A20" workbookViewId="0">
      <selection activeCell="H27" sqref="H27"/>
    </sheetView>
  </sheetViews>
  <sheetFormatPr defaultColWidth="15.140625" defaultRowHeight="15" customHeight="1"/>
  <cols>
    <col min="1" max="1" width="40" customWidth="1"/>
    <col min="2" max="2" width="16.42578125" customWidth="1"/>
    <col min="3" max="3" width="24.7109375" customWidth="1"/>
    <col min="4" max="4" width="7.140625" customWidth="1"/>
    <col min="5" max="5" width="10.42578125" customWidth="1"/>
    <col min="6" max="7" width="7.5703125" customWidth="1"/>
    <col min="8" max="8" width="10.28515625" customWidth="1"/>
    <col min="9" max="9" width="7.5703125" customWidth="1"/>
    <col min="10" max="17" width="7.5703125" style="425" customWidth="1"/>
    <col min="18" max="26" width="7.5703125" customWidth="1"/>
  </cols>
  <sheetData>
    <row r="1" spans="1:26">
      <c r="A1" s="4" t="s">
        <v>40</v>
      </c>
      <c r="B1" s="5"/>
      <c r="C1" s="5"/>
      <c r="D1" s="5"/>
      <c r="E1" s="5"/>
      <c r="H1" s="5"/>
    </row>
    <row r="2" spans="1:26" ht="96" customHeight="1">
      <c r="A2" s="447" t="s">
        <v>41</v>
      </c>
      <c r="B2" s="440"/>
      <c r="C2" s="440"/>
      <c r="D2" s="440"/>
      <c r="E2" s="440"/>
      <c r="F2" s="440"/>
      <c r="G2" s="440"/>
      <c r="H2" s="440"/>
      <c r="I2" s="440"/>
    </row>
    <row r="3" spans="1:26">
      <c r="A3" s="452" t="s">
        <v>42</v>
      </c>
      <c r="B3" s="453"/>
      <c r="C3" s="453"/>
      <c r="D3" s="453"/>
      <c r="E3" s="453"/>
      <c r="F3" s="453"/>
      <c r="G3" s="453"/>
      <c r="H3" s="453"/>
      <c r="I3" s="453"/>
      <c r="J3" s="455" t="s">
        <v>43</v>
      </c>
      <c r="K3" s="456"/>
      <c r="L3" s="456"/>
      <c r="M3" s="456"/>
      <c r="N3" s="456"/>
      <c r="O3" s="456"/>
      <c r="P3" s="456"/>
    </row>
    <row r="4" spans="1:26" ht="27" customHeight="1">
      <c r="A4" s="424" t="s">
        <v>740</v>
      </c>
      <c r="B4" s="424" t="s">
        <v>741</v>
      </c>
      <c r="J4" s="425" t="s">
        <v>739</v>
      </c>
    </row>
    <row r="5" spans="1:26" s="420" customFormat="1" ht="27" customHeight="1">
      <c r="A5" s="424" t="s">
        <v>742</v>
      </c>
      <c r="J5" s="425"/>
      <c r="K5" s="425"/>
      <c r="L5" s="425"/>
      <c r="M5" s="425"/>
      <c r="N5" s="425"/>
      <c r="O5" s="425"/>
      <c r="P5" s="425"/>
      <c r="Q5" s="425"/>
    </row>
    <row r="6" spans="1:26" s="420" customFormat="1" ht="27" customHeight="1">
      <c r="A6" s="424" t="s">
        <v>743</v>
      </c>
      <c r="B6" s="420" t="s">
        <v>744</v>
      </c>
      <c r="J6" s="425"/>
      <c r="K6" s="425"/>
      <c r="L6" s="425"/>
      <c r="M6" s="425"/>
      <c r="N6" s="425"/>
      <c r="O6" s="425"/>
      <c r="P6" s="425"/>
      <c r="Q6" s="425"/>
    </row>
    <row r="7" spans="1:26" s="420" customFormat="1" ht="27" customHeight="1">
      <c r="A7" s="424" t="s">
        <v>745</v>
      </c>
      <c r="B7" s="420" t="s">
        <v>746</v>
      </c>
      <c r="J7" s="425"/>
      <c r="K7" s="425"/>
      <c r="L7" s="425"/>
      <c r="M7" s="425"/>
      <c r="N7" s="425"/>
      <c r="O7" s="425"/>
      <c r="P7" s="425"/>
      <c r="Q7" s="425"/>
    </row>
    <row r="8" spans="1:26">
      <c r="A8" s="424" t="s">
        <v>747</v>
      </c>
    </row>
    <row r="9" spans="1:26" s="420" customFormat="1">
      <c r="J9" s="425"/>
      <c r="K9" s="425"/>
      <c r="L9" s="425"/>
      <c r="M9" s="425"/>
      <c r="N9" s="425"/>
      <c r="O9" s="425"/>
      <c r="P9" s="425"/>
      <c r="Q9" s="425"/>
    </row>
    <row r="11" spans="1:26">
      <c r="A11" s="457" t="s">
        <v>46</v>
      </c>
      <c r="B11" s="440"/>
      <c r="C11" s="440"/>
      <c r="D11" s="440"/>
      <c r="E11" s="440"/>
      <c r="F11" s="440"/>
      <c r="G11" s="440"/>
      <c r="H11" s="16"/>
    </row>
    <row r="12" spans="1:26" ht="78.75" customHeight="1">
      <c r="A12" s="457" t="s">
        <v>47</v>
      </c>
      <c r="B12" s="440"/>
      <c r="C12" s="28" t="s">
        <v>48</v>
      </c>
      <c r="D12" s="28" t="s">
        <v>49</v>
      </c>
      <c r="E12" s="28" t="s">
        <v>50</v>
      </c>
      <c r="F12" s="28" t="s">
        <v>51</v>
      </c>
      <c r="G12" s="28" t="s">
        <v>52</v>
      </c>
      <c r="H12" s="28" t="s">
        <v>53</v>
      </c>
      <c r="I12" s="28" t="s">
        <v>54</v>
      </c>
      <c r="K12" s="426"/>
      <c r="L12" s="426"/>
      <c r="M12" s="426"/>
      <c r="N12" s="426"/>
      <c r="O12" s="426"/>
      <c r="P12" s="426"/>
      <c r="Q12" s="426"/>
      <c r="R12" s="13"/>
      <c r="S12" s="13"/>
      <c r="T12" s="13"/>
      <c r="U12" s="13"/>
      <c r="V12" s="13"/>
      <c r="W12" s="13"/>
      <c r="X12" s="13"/>
      <c r="Y12" s="13"/>
      <c r="Z12" s="13"/>
    </row>
    <row r="13" spans="1:26">
      <c r="A13" s="423" t="s">
        <v>55</v>
      </c>
      <c r="B13" s="420"/>
      <c r="C13" s="423" t="s">
        <v>56</v>
      </c>
      <c r="D13" s="423">
        <v>1</v>
      </c>
      <c r="E13" s="423">
        <v>516</v>
      </c>
      <c r="F13" s="423">
        <v>13.3</v>
      </c>
      <c r="G13" s="34">
        <v>399</v>
      </c>
      <c r="H13" s="34">
        <v>0.77</v>
      </c>
      <c r="I13" s="36">
        <f t="shared" ref="I13:I15" si="0">H13/12</f>
        <v>6.4166666666666664E-2</v>
      </c>
    </row>
    <row r="14" spans="1:26">
      <c r="A14" s="423" t="s">
        <v>71</v>
      </c>
      <c r="B14" s="420"/>
      <c r="C14" s="423" t="s">
        <v>56</v>
      </c>
      <c r="D14" s="423">
        <v>1</v>
      </c>
      <c r="E14" s="423">
        <v>627</v>
      </c>
      <c r="F14" s="423">
        <v>10.5</v>
      </c>
      <c r="G14" s="34">
        <v>368.4</v>
      </c>
      <c r="H14" s="34">
        <v>0.59</v>
      </c>
      <c r="I14" s="36">
        <f t="shared" si="0"/>
        <v>4.9166666666666664E-2</v>
      </c>
      <c r="J14" s="427" t="s">
        <v>72</v>
      </c>
    </row>
    <row r="15" spans="1:26">
      <c r="A15" s="421" t="s">
        <v>73</v>
      </c>
      <c r="B15" s="419"/>
      <c r="C15" s="423" t="s">
        <v>56</v>
      </c>
      <c r="D15" s="423">
        <v>1</v>
      </c>
      <c r="E15" s="423">
        <v>655</v>
      </c>
      <c r="F15" s="423">
        <v>9.1</v>
      </c>
      <c r="G15" s="34">
        <v>324.60000000000002</v>
      </c>
      <c r="H15" s="34">
        <v>0.5</v>
      </c>
      <c r="I15" s="36">
        <f t="shared" si="0"/>
        <v>4.1666666666666664E-2</v>
      </c>
    </row>
    <row r="16" spans="1:26">
      <c r="A16" s="62" t="s">
        <v>106</v>
      </c>
      <c r="B16" s="62"/>
      <c r="C16" s="62"/>
      <c r="D16" s="62"/>
      <c r="E16" s="62"/>
      <c r="F16" s="420"/>
      <c r="G16" s="420"/>
      <c r="H16" s="62"/>
      <c r="I16" s="420"/>
    </row>
    <row r="17" spans="1:10">
      <c r="A17" s="62" t="s">
        <v>107</v>
      </c>
      <c r="B17" s="62"/>
      <c r="C17" s="62"/>
      <c r="D17" s="62"/>
      <c r="E17" s="62"/>
      <c r="F17" s="420"/>
      <c r="G17" s="420"/>
      <c r="H17" s="62"/>
      <c r="I17" s="420"/>
    </row>
    <row r="18" spans="1:10">
      <c r="A18" s="62" t="s">
        <v>109</v>
      </c>
      <c r="B18" s="62"/>
      <c r="C18" s="62"/>
      <c r="D18" s="62"/>
      <c r="E18" s="62"/>
      <c r="F18" s="420"/>
      <c r="G18" s="420"/>
      <c r="H18" s="62"/>
      <c r="I18" s="420"/>
    </row>
    <row r="19" spans="1:10" ht="105">
      <c r="A19" s="422" t="s">
        <v>110</v>
      </c>
      <c r="B19" s="422" t="s">
        <v>111</v>
      </c>
      <c r="C19" s="422" t="s">
        <v>112</v>
      </c>
      <c r="D19" s="422" t="s">
        <v>113</v>
      </c>
      <c r="E19" s="422" t="s">
        <v>114</v>
      </c>
      <c r="F19" s="422" t="s">
        <v>115</v>
      </c>
      <c r="G19" s="422" t="s">
        <v>116</v>
      </c>
      <c r="H19" s="422" t="s">
        <v>117</v>
      </c>
      <c r="I19" s="422" t="s">
        <v>118</v>
      </c>
      <c r="J19" s="427" t="s">
        <v>119</v>
      </c>
    </row>
    <row r="20" spans="1:10" ht="84.75" customHeight="1">
      <c r="A20" s="62">
        <v>53</v>
      </c>
      <c r="B20" s="62" t="s">
        <v>120</v>
      </c>
      <c r="C20" s="62">
        <v>2753</v>
      </c>
      <c r="D20" s="62">
        <v>4581</v>
      </c>
      <c r="E20" s="62">
        <v>7334</v>
      </c>
      <c r="F20" s="62">
        <v>388702</v>
      </c>
      <c r="G20" s="62">
        <f t="shared" ref="G20:G23" si="1">E20*0.096</f>
        <v>704.06399999999996</v>
      </c>
      <c r="H20" s="62">
        <f t="shared" ref="H20:H23" si="2">G20/12</f>
        <v>58.671999999999997</v>
      </c>
      <c r="I20" s="62">
        <f>H20/1</f>
        <v>58.671999999999997</v>
      </c>
    </row>
    <row r="21" spans="1:10">
      <c r="A21" s="62">
        <v>354</v>
      </c>
      <c r="B21" s="62" t="s">
        <v>133</v>
      </c>
      <c r="C21" s="62">
        <v>5120</v>
      </c>
      <c r="D21" s="62">
        <v>10354</v>
      </c>
      <c r="E21" s="62">
        <v>15474</v>
      </c>
      <c r="F21" s="62">
        <v>5477796</v>
      </c>
      <c r="G21" s="62">
        <f t="shared" si="1"/>
        <v>1485.5040000000001</v>
      </c>
      <c r="H21" s="62">
        <f t="shared" si="2"/>
        <v>123.79200000000002</v>
      </c>
      <c r="I21" s="62">
        <f>H21/2</f>
        <v>61.896000000000008</v>
      </c>
    </row>
    <row r="22" spans="1:10">
      <c r="A22" s="62">
        <v>147</v>
      </c>
      <c r="B22" s="62" t="s">
        <v>146</v>
      </c>
      <c r="C22" s="62">
        <v>5871</v>
      </c>
      <c r="D22" s="62">
        <v>11388</v>
      </c>
      <c r="E22" s="62">
        <v>17273</v>
      </c>
      <c r="F22" s="62">
        <v>2539131</v>
      </c>
      <c r="G22" s="62">
        <f t="shared" si="1"/>
        <v>1658.2080000000001</v>
      </c>
      <c r="H22" s="62">
        <f t="shared" si="2"/>
        <v>138.184</v>
      </c>
      <c r="I22" s="62">
        <f>H22/3</f>
        <v>46.06133333333333</v>
      </c>
    </row>
    <row r="23" spans="1:10">
      <c r="A23" s="62">
        <v>15</v>
      </c>
      <c r="B23" s="62" t="s">
        <v>147</v>
      </c>
      <c r="C23" s="62">
        <v>7753</v>
      </c>
      <c r="D23" s="62">
        <v>13345</v>
      </c>
      <c r="E23" s="62">
        <v>21098</v>
      </c>
      <c r="F23" s="62">
        <v>316470</v>
      </c>
      <c r="G23" s="62">
        <f t="shared" si="1"/>
        <v>2025.4080000000001</v>
      </c>
      <c r="H23" s="62">
        <f t="shared" si="2"/>
        <v>168.78400000000002</v>
      </c>
      <c r="I23" s="62">
        <f>H23/4</f>
        <v>42.196000000000005</v>
      </c>
    </row>
    <row r="24" spans="1:10" ht="15" customHeight="1">
      <c r="A24" s="62"/>
      <c r="B24" s="62" t="s">
        <v>148</v>
      </c>
      <c r="C24" s="62"/>
      <c r="D24" s="62"/>
      <c r="E24" s="62"/>
      <c r="F24" s="420"/>
      <c r="G24" s="420"/>
      <c r="H24" s="62">
        <f>H23+40</f>
        <v>208.78400000000002</v>
      </c>
      <c r="I24" s="420"/>
    </row>
    <row r="25" spans="1:10" ht="15" customHeight="1">
      <c r="A25" s="424" t="s">
        <v>738</v>
      </c>
      <c r="B25" s="420"/>
      <c r="C25" s="420"/>
      <c r="D25" s="420"/>
      <c r="E25" s="420"/>
      <c r="F25" s="420"/>
      <c r="G25" s="420"/>
      <c r="H25" s="420"/>
      <c r="I25" s="420"/>
    </row>
    <row r="26" spans="1:10" ht="15" customHeight="1">
      <c r="A26" s="454" t="s">
        <v>44</v>
      </c>
      <c r="B26" s="454"/>
      <c r="C26" s="454"/>
      <c r="D26" s="454"/>
      <c r="E26" s="454"/>
      <c r="F26" s="454"/>
      <c r="G26" s="454"/>
      <c r="H26" s="454"/>
      <c r="I26" s="454"/>
      <c r="J26" s="427" t="s">
        <v>45</v>
      </c>
    </row>
    <row r="28" spans="1:10" ht="15" customHeight="1">
      <c r="A28" s="424" t="s">
        <v>748</v>
      </c>
      <c r="J28" s="425" t="s">
        <v>749</v>
      </c>
    </row>
    <row r="29" spans="1:10" ht="15" customHeight="1">
      <c r="A29" s="424" t="s">
        <v>750</v>
      </c>
      <c r="J29" s="425" t="s">
        <v>751</v>
      </c>
    </row>
    <row r="34" spans="1:8">
      <c r="A34" s="5"/>
      <c r="B34" s="5"/>
      <c r="C34" s="5"/>
      <c r="D34" s="5"/>
      <c r="E34" s="5"/>
      <c r="H34" s="5"/>
    </row>
    <row r="35" spans="1:8">
      <c r="A35" s="5"/>
      <c r="B35" s="5"/>
      <c r="C35" s="5"/>
      <c r="D35" s="5"/>
      <c r="E35" s="5"/>
      <c r="H35" s="5"/>
    </row>
    <row r="36" spans="1:8">
      <c r="A36" s="5"/>
      <c r="B36" s="5"/>
      <c r="C36" s="5"/>
      <c r="D36" s="5"/>
      <c r="E36" s="5"/>
      <c r="H36" s="5"/>
    </row>
    <row r="37" spans="1:8">
      <c r="A37" s="5"/>
      <c r="B37" s="5"/>
      <c r="C37" s="5"/>
      <c r="D37" s="5"/>
      <c r="E37" s="5"/>
      <c r="H37" s="5"/>
    </row>
    <row r="38" spans="1:8">
      <c r="A38" s="5"/>
      <c r="B38" s="5"/>
      <c r="C38" s="5"/>
      <c r="D38" s="5"/>
      <c r="E38" s="5"/>
      <c r="H38" s="5"/>
    </row>
    <row r="39" spans="1:8">
      <c r="A39" s="5"/>
      <c r="B39" s="5"/>
      <c r="C39" s="5"/>
      <c r="D39" s="5"/>
      <c r="E39" s="5"/>
      <c r="H39" s="5"/>
    </row>
    <row r="40" spans="1:8">
      <c r="A40" s="5"/>
      <c r="B40" s="5"/>
      <c r="C40" s="5"/>
      <c r="D40" s="5"/>
      <c r="E40" s="5"/>
      <c r="H40" s="5"/>
    </row>
    <row r="41" spans="1:8">
      <c r="A41" s="5"/>
      <c r="B41" s="5"/>
      <c r="C41" s="5"/>
      <c r="D41" s="5"/>
      <c r="E41" s="5"/>
      <c r="H41" s="5"/>
    </row>
    <row r="42" spans="1:8">
      <c r="A42" s="5"/>
      <c r="B42" s="5"/>
      <c r="C42" s="5"/>
      <c r="D42" s="5"/>
      <c r="E42" s="5"/>
      <c r="H42" s="5"/>
    </row>
    <row r="43" spans="1:8">
      <c r="A43" s="5"/>
      <c r="B43" s="5"/>
      <c r="C43" s="5"/>
      <c r="D43" s="5"/>
      <c r="E43" s="5"/>
      <c r="H43" s="5"/>
    </row>
    <row r="44" spans="1:8">
      <c r="A44" s="5"/>
      <c r="B44" s="5"/>
      <c r="C44" s="5"/>
      <c r="D44" s="5"/>
      <c r="E44" s="5"/>
      <c r="H44" s="5"/>
    </row>
    <row r="45" spans="1:8">
      <c r="A45" s="5"/>
      <c r="B45" s="5"/>
      <c r="C45" s="5"/>
      <c r="D45" s="5"/>
      <c r="E45" s="5"/>
      <c r="H45" s="5"/>
    </row>
    <row r="46" spans="1:8">
      <c r="A46" s="5"/>
      <c r="B46" s="5"/>
      <c r="C46" s="5"/>
      <c r="D46" s="5"/>
      <c r="E46" s="5"/>
      <c r="H46" s="5"/>
    </row>
    <row r="47" spans="1:8">
      <c r="A47" s="5"/>
      <c r="B47" s="5"/>
      <c r="C47" s="5"/>
      <c r="D47" s="5"/>
      <c r="E47" s="5"/>
      <c r="H47" s="5"/>
    </row>
    <row r="48" spans="1:8">
      <c r="A48" s="5"/>
      <c r="B48" s="5"/>
      <c r="C48" s="5"/>
      <c r="D48" s="5"/>
      <c r="E48" s="5"/>
      <c r="H48" s="5"/>
    </row>
    <row r="49" spans="1:8">
      <c r="A49" s="5"/>
      <c r="B49" s="5"/>
      <c r="C49" s="5"/>
      <c r="D49" s="5"/>
      <c r="E49" s="5"/>
      <c r="H49" s="5"/>
    </row>
    <row r="50" spans="1:8">
      <c r="A50" s="5"/>
      <c r="B50" s="5"/>
      <c r="C50" s="5"/>
      <c r="D50" s="5"/>
      <c r="E50" s="5"/>
      <c r="H50" s="5"/>
    </row>
    <row r="51" spans="1:8">
      <c r="A51" s="5"/>
      <c r="B51" s="5"/>
      <c r="C51" s="5"/>
      <c r="D51" s="5"/>
      <c r="E51" s="5"/>
      <c r="H51" s="5"/>
    </row>
    <row r="52" spans="1:8">
      <c r="A52" s="5"/>
      <c r="B52" s="5"/>
      <c r="C52" s="5"/>
      <c r="D52" s="5"/>
      <c r="E52" s="5"/>
      <c r="H52" s="5"/>
    </row>
    <row r="53" spans="1:8">
      <c r="A53" s="5"/>
      <c r="B53" s="5"/>
      <c r="C53" s="5"/>
      <c r="D53" s="5"/>
      <c r="E53" s="5"/>
      <c r="H53" s="5"/>
    </row>
    <row r="54" spans="1:8">
      <c r="A54" s="5"/>
      <c r="B54" s="5"/>
      <c r="C54" s="5"/>
      <c r="D54" s="5"/>
      <c r="E54" s="5"/>
      <c r="H54" s="5"/>
    </row>
    <row r="55" spans="1:8">
      <c r="A55" s="5"/>
      <c r="B55" s="5"/>
      <c r="C55" s="5"/>
      <c r="D55" s="5"/>
      <c r="E55" s="5"/>
      <c r="H55" s="5"/>
    </row>
    <row r="56" spans="1:8">
      <c r="A56" s="5"/>
      <c r="B56" s="5"/>
      <c r="C56" s="5"/>
      <c r="D56" s="5"/>
      <c r="E56" s="5"/>
      <c r="H56" s="5"/>
    </row>
    <row r="57" spans="1:8">
      <c r="A57" s="5"/>
      <c r="B57" s="5"/>
      <c r="C57" s="5"/>
      <c r="D57" s="5"/>
      <c r="E57" s="5"/>
      <c r="H57" s="5"/>
    </row>
    <row r="58" spans="1:8">
      <c r="A58" s="5"/>
      <c r="B58" s="5"/>
      <c r="C58" s="5"/>
      <c r="D58" s="5"/>
      <c r="E58" s="5"/>
      <c r="H58" s="5"/>
    </row>
    <row r="59" spans="1:8">
      <c r="A59" s="5"/>
      <c r="B59" s="5"/>
      <c r="C59" s="5"/>
      <c r="D59" s="5"/>
      <c r="E59" s="5"/>
      <c r="H59" s="5"/>
    </row>
    <row r="60" spans="1:8">
      <c r="A60" s="5"/>
      <c r="B60" s="5"/>
      <c r="C60" s="5"/>
      <c r="D60" s="5"/>
      <c r="E60" s="5"/>
      <c r="H60" s="5"/>
    </row>
    <row r="61" spans="1:8">
      <c r="A61" s="5"/>
      <c r="B61" s="5"/>
      <c r="C61" s="5"/>
      <c r="D61" s="5"/>
      <c r="E61" s="5"/>
      <c r="H61" s="5"/>
    </row>
    <row r="62" spans="1:8">
      <c r="A62" s="5"/>
      <c r="B62" s="5"/>
      <c r="C62" s="5"/>
      <c r="D62" s="5"/>
      <c r="E62" s="5"/>
      <c r="H62" s="5"/>
    </row>
    <row r="63" spans="1:8">
      <c r="A63" s="5"/>
      <c r="B63" s="5"/>
      <c r="C63" s="5"/>
      <c r="D63" s="5"/>
      <c r="E63" s="5"/>
      <c r="H63" s="5"/>
    </row>
    <row r="64" spans="1:8">
      <c r="A64" s="5"/>
      <c r="B64" s="5"/>
      <c r="C64" s="5"/>
      <c r="D64" s="5"/>
      <c r="E64" s="5"/>
      <c r="H64" s="5"/>
    </row>
    <row r="65" spans="1:8">
      <c r="A65" s="5"/>
      <c r="B65" s="5"/>
      <c r="C65" s="5"/>
      <c r="D65" s="5"/>
      <c r="E65" s="5"/>
      <c r="H65" s="5"/>
    </row>
    <row r="66" spans="1:8">
      <c r="A66" s="5"/>
      <c r="B66" s="5"/>
      <c r="C66" s="5"/>
      <c r="D66" s="5"/>
      <c r="E66" s="5"/>
      <c r="H66" s="5"/>
    </row>
    <row r="67" spans="1:8">
      <c r="A67" s="5"/>
      <c r="B67" s="5"/>
      <c r="C67" s="5"/>
      <c r="D67" s="5"/>
      <c r="E67" s="5"/>
      <c r="H67" s="5"/>
    </row>
    <row r="68" spans="1:8">
      <c r="A68" s="5"/>
      <c r="B68" s="5"/>
      <c r="C68" s="5"/>
      <c r="D68" s="5"/>
      <c r="E68" s="5"/>
      <c r="H68" s="5"/>
    </row>
    <row r="69" spans="1:8">
      <c r="A69" s="5"/>
      <c r="B69" s="5"/>
      <c r="C69" s="5"/>
      <c r="D69" s="5"/>
      <c r="E69" s="5"/>
      <c r="H69" s="5"/>
    </row>
    <row r="70" spans="1:8">
      <c r="A70" s="5"/>
      <c r="B70" s="5"/>
      <c r="C70" s="5"/>
      <c r="D70" s="5"/>
      <c r="E70" s="5"/>
      <c r="H70" s="5"/>
    </row>
    <row r="71" spans="1:8">
      <c r="A71" s="5"/>
      <c r="B71" s="5"/>
      <c r="C71" s="5"/>
      <c r="D71" s="5"/>
      <c r="E71" s="5"/>
      <c r="H71" s="5"/>
    </row>
    <row r="72" spans="1:8">
      <c r="A72" s="5"/>
      <c r="B72" s="5"/>
      <c r="C72" s="5"/>
      <c r="D72" s="5"/>
      <c r="E72" s="5"/>
      <c r="H72" s="5"/>
    </row>
    <row r="73" spans="1:8">
      <c r="A73" s="5"/>
      <c r="B73" s="5"/>
      <c r="C73" s="5"/>
      <c r="D73" s="5"/>
      <c r="E73" s="5"/>
      <c r="H73" s="5"/>
    </row>
    <row r="74" spans="1:8">
      <c r="A74" s="5"/>
      <c r="B74" s="5"/>
      <c r="C74" s="5"/>
      <c r="D74" s="5"/>
      <c r="E74" s="5"/>
      <c r="H74" s="5"/>
    </row>
    <row r="75" spans="1:8">
      <c r="A75" s="5"/>
      <c r="B75" s="5"/>
      <c r="C75" s="5"/>
      <c r="D75" s="5"/>
      <c r="E75" s="5"/>
      <c r="H75" s="5"/>
    </row>
    <row r="76" spans="1:8">
      <c r="A76" s="5"/>
      <c r="B76" s="5"/>
      <c r="C76" s="5"/>
      <c r="D76" s="5"/>
      <c r="E76" s="5"/>
      <c r="H76" s="5"/>
    </row>
    <row r="77" spans="1:8">
      <c r="A77" s="5"/>
      <c r="B77" s="5"/>
      <c r="C77" s="5"/>
      <c r="D77" s="5"/>
      <c r="E77" s="5"/>
      <c r="H77" s="5"/>
    </row>
    <row r="78" spans="1:8">
      <c r="A78" s="5"/>
      <c r="B78" s="5"/>
      <c r="C78" s="5"/>
      <c r="D78" s="5"/>
      <c r="E78" s="5"/>
      <c r="H78" s="5"/>
    </row>
    <row r="79" spans="1:8">
      <c r="A79" s="5"/>
      <c r="B79" s="5"/>
      <c r="C79" s="5"/>
      <c r="D79" s="5"/>
      <c r="E79" s="5"/>
      <c r="H79" s="5"/>
    </row>
    <row r="80" spans="1:8">
      <c r="A80" s="5"/>
      <c r="B80" s="5"/>
      <c r="C80" s="5"/>
      <c r="D80" s="5"/>
      <c r="E80" s="5"/>
      <c r="H80" s="5"/>
    </row>
    <row r="81" spans="1:8">
      <c r="A81" s="5"/>
      <c r="B81" s="5"/>
      <c r="C81" s="5"/>
      <c r="D81" s="5"/>
      <c r="E81" s="5"/>
      <c r="H81" s="5"/>
    </row>
    <row r="82" spans="1:8">
      <c r="A82" s="5"/>
      <c r="B82" s="5"/>
      <c r="C82" s="5"/>
      <c r="D82" s="5"/>
      <c r="E82" s="5"/>
      <c r="H82" s="5"/>
    </row>
    <row r="83" spans="1:8">
      <c r="A83" s="5"/>
      <c r="B83" s="5"/>
      <c r="C83" s="5"/>
      <c r="D83" s="5"/>
      <c r="E83" s="5"/>
      <c r="H83" s="5"/>
    </row>
    <row r="84" spans="1:8">
      <c r="A84" s="5"/>
      <c r="B84" s="5"/>
      <c r="C84" s="5"/>
      <c r="D84" s="5"/>
      <c r="E84" s="5"/>
      <c r="H84" s="5"/>
    </row>
    <row r="85" spans="1:8">
      <c r="A85" s="5"/>
      <c r="B85" s="5"/>
      <c r="C85" s="5"/>
      <c r="D85" s="5"/>
      <c r="E85" s="5"/>
      <c r="H85" s="5"/>
    </row>
    <row r="86" spans="1:8">
      <c r="A86" s="5"/>
      <c r="B86" s="5"/>
      <c r="C86" s="5"/>
      <c r="D86" s="5"/>
      <c r="E86" s="5"/>
      <c r="H86" s="5"/>
    </row>
    <row r="87" spans="1:8">
      <c r="A87" s="5"/>
      <c r="B87" s="5"/>
      <c r="C87" s="5"/>
      <c r="D87" s="5"/>
      <c r="E87" s="5"/>
      <c r="H87" s="5"/>
    </row>
    <row r="88" spans="1:8">
      <c r="A88" s="5"/>
      <c r="B88" s="5"/>
      <c r="C88" s="5"/>
      <c r="D88" s="5"/>
      <c r="E88" s="5"/>
      <c r="H88" s="5"/>
    </row>
    <row r="89" spans="1:8">
      <c r="A89" s="5"/>
      <c r="B89" s="5"/>
      <c r="C89" s="5"/>
      <c r="D89" s="5"/>
      <c r="E89" s="5"/>
      <c r="H89" s="5"/>
    </row>
    <row r="90" spans="1:8">
      <c r="A90" s="5"/>
      <c r="B90" s="5"/>
      <c r="C90" s="5"/>
      <c r="D90" s="5"/>
      <c r="E90" s="5"/>
      <c r="H90" s="5"/>
    </row>
    <row r="91" spans="1:8">
      <c r="A91" s="5"/>
      <c r="B91" s="5"/>
      <c r="C91" s="5"/>
      <c r="D91" s="5"/>
      <c r="E91" s="5"/>
      <c r="H91" s="5"/>
    </row>
    <row r="92" spans="1:8">
      <c r="A92" s="5"/>
      <c r="B92" s="5"/>
      <c r="C92" s="5"/>
      <c r="D92" s="5"/>
      <c r="E92" s="5"/>
      <c r="H92" s="5"/>
    </row>
    <row r="93" spans="1:8">
      <c r="A93" s="5"/>
      <c r="B93" s="5"/>
      <c r="C93" s="5"/>
      <c r="D93" s="5"/>
      <c r="E93" s="5"/>
      <c r="H93" s="5"/>
    </row>
    <row r="94" spans="1:8">
      <c r="A94" s="5"/>
      <c r="B94" s="5"/>
      <c r="C94" s="5"/>
      <c r="D94" s="5"/>
      <c r="E94" s="5"/>
      <c r="H94" s="5"/>
    </row>
    <row r="95" spans="1:8">
      <c r="A95" s="5"/>
      <c r="B95" s="5"/>
      <c r="C95" s="5"/>
      <c r="D95" s="5"/>
      <c r="E95" s="5"/>
      <c r="H95" s="5"/>
    </row>
    <row r="96" spans="1:8">
      <c r="A96" s="5"/>
      <c r="B96" s="5"/>
      <c r="C96" s="5"/>
      <c r="D96" s="5"/>
      <c r="E96" s="5"/>
      <c r="H96" s="5"/>
    </row>
    <row r="97" spans="1:8">
      <c r="A97" s="5"/>
      <c r="B97" s="5"/>
      <c r="C97" s="5"/>
      <c r="D97" s="5"/>
      <c r="E97" s="5"/>
      <c r="H97" s="5"/>
    </row>
    <row r="98" spans="1:8">
      <c r="A98" s="5"/>
      <c r="B98" s="5"/>
      <c r="C98" s="5"/>
      <c r="D98" s="5"/>
      <c r="E98" s="5"/>
      <c r="H98" s="5"/>
    </row>
    <row r="99" spans="1:8">
      <c r="A99" s="5"/>
      <c r="B99" s="5"/>
      <c r="C99" s="5"/>
      <c r="D99" s="5"/>
      <c r="E99" s="5"/>
      <c r="H99" s="5"/>
    </row>
    <row r="100" spans="1:8">
      <c r="A100" s="5"/>
      <c r="B100" s="5"/>
      <c r="C100" s="5"/>
      <c r="D100" s="5"/>
      <c r="E100" s="5"/>
      <c r="H100" s="5"/>
    </row>
    <row r="101" spans="1:8">
      <c r="A101" s="5"/>
      <c r="B101" s="5"/>
      <c r="C101" s="5"/>
      <c r="D101" s="5"/>
      <c r="E101" s="5"/>
      <c r="H101" s="5"/>
    </row>
    <row r="102" spans="1:8">
      <c r="A102" s="5"/>
      <c r="B102" s="5"/>
      <c r="C102" s="5"/>
      <c r="D102" s="5"/>
      <c r="E102" s="5"/>
      <c r="H102" s="5"/>
    </row>
    <row r="103" spans="1:8">
      <c r="A103" s="5"/>
      <c r="B103" s="5"/>
      <c r="C103" s="5"/>
      <c r="D103" s="5"/>
      <c r="E103" s="5"/>
      <c r="H103" s="5"/>
    </row>
    <row r="104" spans="1:8">
      <c r="A104" s="5"/>
      <c r="B104" s="5"/>
      <c r="C104" s="5"/>
      <c r="D104" s="5"/>
      <c r="E104" s="5"/>
      <c r="H104" s="5"/>
    </row>
    <row r="105" spans="1:8">
      <c r="A105" s="5"/>
      <c r="B105" s="5"/>
      <c r="C105" s="5"/>
      <c r="D105" s="5"/>
      <c r="E105" s="5"/>
      <c r="H105" s="5"/>
    </row>
    <row r="106" spans="1:8">
      <c r="A106" s="5"/>
      <c r="B106" s="5"/>
      <c r="C106" s="5"/>
      <c r="D106" s="5"/>
      <c r="E106" s="5"/>
      <c r="H106" s="5"/>
    </row>
    <row r="107" spans="1:8">
      <c r="A107" s="5"/>
      <c r="B107" s="5"/>
      <c r="C107" s="5"/>
      <c r="D107" s="5"/>
      <c r="E107" s="5"/>
      <c r="H107" s="5"/>
    </row>
    <row r="108" spans="1:8">
      <c r="A108" s="5"/>
      <c r="B108" s="5"/>
      <c r="C108" s="5"/>
      <c r="D108" s="5"/>
      <c r="E108" s="5"/>
      <c r="H108" s="5"/>
    </row>
    <row r="109" spans="1:8">
      <c r="A109" s="5"/>
      <c r="B109" s="5"/>
      <c r="C109" s="5"/>
      <c r="D109" s="5"/>
      <c r="E109" s="5"/>
      <c r="H109" s="5"/>
    </row>
    <row r="110" spans="1:8">
      <c r="A110" s="5"/>
      <c r="B110" s="5"/>
      <c r="C110" s="5"/>
      <c r="D110" s="5"/>
      <c r="E110" s="5"/>
      <c r="H110" s="5"/>
    </row>
    <row r="111" spans="1:8">
      <c r="A111" s="5"/>
      <c r="B111" s="5"/>
      <c r="C111" s="5"/>
      <c r="D111" s="5"/>
      <c r="E111" s="5"/>
      <c r="H111" s="5"/>
    </row>
    <row r="112" spans="1:8">
      <c r="A112" s="5"/>
      <c r="B112" s="5"/>
      <c r="C112" s="5"/>
      <c r="D112" s="5"/>
      <c r="E112" s="5"/>
      <c r="H112" s="5"/>
    </row>
    <row r="113" spans="1:8">
      <c r="A113" s="5"/>
      <c r="B113" s="5"/>
      <c r="C113" s="5"/>
      <c r="D113" s="5"/>
      <c r="E113" s="5"/>
      <c r="H113" s="5"/>
    </row>
    <row r="114" spans="1:8">
      <c r="A114" s="5"/>
      <c r="B114" s="5"/>
      <c r="C114" s="5"/>
      <c r="D114" s="5"/>
      <c r="E114" s="5"/>
      <c r="H114" s="5"/>
    </row>
    <row r="115" spans="1:8">
      <c r="A115" s="5"/>
      <c r="B115" s="5"/>
      <c r="C115" s="5"/>
      <c r="D115" s="5"/>
      <c r="E115" s="5"/>
      <c r="H115" s="5"/>
    </row>
    <row r="116" spans="1:8">
      <c r="A116" s="5"/>
      <c r="B116" s="5"/>
      <c r="C116" s="5"/>
      <c r="D116" s="5"/>
      <c r="E116" s="5"/>
      <c r="H116" s="5"/>
    </row>
    <row r="117" spans="1:8">
      <c r="A117" s="5"/>
      <c r="B117" s="5"/>
      <c r="C117" s="5"/>
      <c r="D117" s="5"/>
      <c r="E117" s="5"/>
      <c r="H117" s="5"/>
    </row>
    <row r="118" spans="1:8">
      <c r="A118" s="5"/>
      <c r="B118" s="5"/>
      <c r="C118" s="5"/>
      <c r="D118" s="5"/>
      <c r="E118" s="5"/>
      <c r="H118" s="5"/>
    </row>
    <row r="119" spans="1:8">
      <c r="A119" s="5"/>
      <c r="B119" s="5"/>
      <c r="C119" s="5"/>
      <c r="D119" s="5"/>
      <c r="E119" s="5"/>
      <c r="H119" s="5"/>
    </row>
    <row r="120" spans="1:8">
      <c r="A120" s="5"/>
      <c r="B120" s="5"/>
      <c r="C120" s="5"/>
      <c r="D120" s="5"/>
      <c r="E120" s="5"/>
      <c r="H120" s="5"/>
    </row>
    <row r="121" spans="1:8">
      <c r="A121" s="5"/>
      <c r="B121" s="5"/>
      <c r="C121" s="5"/>
      <c r="D121" s="5"/>
      <c r="E121" s="5"/>
      <c r="H121" s="5"/>
    </row>
    <row r="122" spans="1:8">
      <c r="A122" s="5"/>
      <c r="B122" s="5"/>
      <c r="C122" s="5"/>
      <c r="D122" s="5"/>
      <c r="E122" s="5"/>
      <c r="H122" s="5"/>
    </row>
    <row r="123" spans="1:8">
      <c r="A123" s="5"/>
      <c r="B123" s="5"/>
      <c r="C123" s="5"/>
      <c r="D123" s="5"/>
      <c r="E123" s="5"/>
      <c r="H123" s="5"/>
    </row>
    <row r="124" spans="1:8">
      <c r="A124" s="5"/>
      <c r="B124" s="5"/>
      <c r="C124" s="5"/>
      <c r="D124" s="5"/>
      <c r="E124" s="5"/>
      <c r="H124" s="5"/>
    </row>
    <row r="125" spans="1:8">
      <c r="A125" s="5"/>
      <c r="B125" s="5"/>
      <c r="C125" s="5"/>
      <c r="D125" s="5"/>
      <c r="E125" s="5"/>
      <c r="H125" s="5"/>
    </row>
    <row r="126" spans="1:8">
      <c r="A126" s="5"/>
      <c r="B126" s="5"/>
      <c r="C126" s="5"/>
      <c r="D126" s="5"/>
      <c r="E126" s="5"/>
      <c r="H126" s="5"/>
    </row>
    <row r="127" spans="1:8">
      <c r="A127" s="5"/>
      <c r="B127" s="5"/>
      <c r="C127" s="5"/>
      <c r="D127" s="5"/>
      <c r="E127" s="5"/>
      <c r="H127" s="5"/>
    </row>
    <row r="128" spans="1:8">
      <c r="A128" s="5"/>
      <c r="B128" s="5"/>
      <c r="C128" s="5"/>
      <c r="D128" s="5"/>
      <c r="E128" s="5"/>
      <c r="H128" s="5"/>
    </row>
    <row r="129" spans="1:8">
      <c r="A129" s="5"/>
      <c r="B129" s="5"/>
      <c r="C129" s="5"/>
      <c r="D129" s="5"/>
      <c r="E129" s="5"/>
      <c r="H129" s="5"/>
    </row>
    <row r="130" spans="1:8">
      <c r="A130" s="5"/>
      <c r="B130" s="5"/>
      <c r="C130" s="5"/>
      <c r="D130" s="5"/>
      <c r="E130" s="5"/>
      <c r="H130" s="5"/>
    </row>
    <row r="131" spans="1:8">
      <c r="A131" s="5"/>
      <c r="B131" s="5"/>
      <c r="C131" s="5"/>
      <c r="D131" s="5"/>
      <c r="E131" s="5"/>
      <c r="H131" s="5"/>
    </row>
    <row r="132" spans="1:8">
      <c r="A132" s="5"/>
      <c r="B132" s="5"/>
      <c r="C132" s="5"/>
      <c r="D132" s="5"/>
      <c r="E132" s="5"/>
      <c r="H132" s="5"/>
    </row>
    <row r="133" spans="1:8">
      <c r="A133" s="5"/>
      <c r="B133" s="5"/>
      <c r="C133" s="5"/>
      <c r="D133" s="5"/>
      <c r="E133" s="5"/>
      <c r="H133" s="5"/>
    </row>
    <row r="134" spans="1:8">
      <c r="A134" s="5"/>
      <c r="B134" s="5"/>
      <c r="C134" s="5"/>
      <c r="D134" s="5"/>
      <c r="E134" s="5"/>
      <c r="H134" s="5"/>
    </row>
    <row r="135" spans="1:8">
      <c r="A135" s="5"/>
      <c r="B135" s="5"/>
      <c r="C135" s="5"/>
      <c r="D135" s="5"/>
      <c r="E135" s="5"/>
      <c r="H135" s="5"/>
    </row>
    <row r="136" spans="1:8">
      <c r="A136" s="5"/>
      <c r="B136" s="5"/>
      <c r="C136" s="5"/>
      <c r="D136" s="5"/>
      <c r="E136" s="5"/>
      <c r="H136" s="5"/>
    </row>
    <row r="137" spans="1:8">
      <c r="A137" s="5"/>
      <c r="B137" s="5"/>
      <c r="C137" s="5"/>
      <c r="D137" s="5"/>
      <c r="E137" s="5"/>
      <c r="H137" s="5"/>
    </row>
    <row r="138" spans="1:8">
      <c r="A138" s="5"/>
      <c r="B138" s="5"/>
      <c r="C138" s="5"/>
      <c r="D138" s="5"/>
      <c r="E138" s="5"/>
      <c r="H138" s="5"/>
    </row>
    <row r="139" spans="1:8">
      <c r="A139" s="5"/>
      <c r="B139" s="5"/>
      <c r="C139" s="5"/>
      <c r="D139" s="5"/>
      <c r="E139" s="5"/>
      <c r="H139" s="5"/>
    </row>
    <row r="140" spans="1:8">
      <c r="A140" s="5"/>
      <c r="B140" s="5"/>
      <c r="C140" s="5"/>
      <c r="D140" s="5"/>
      <c r="E140" s="5"/>
      <c r="H140" s="5"/>
    </row>
    <row r="141" spans="1:8">
      <c r="A141" s="5"/>
      <c r="B141" s="5"/>
      <c r="C141" s="5"/>
      <c r="D141" s="5"/>
      <c r="E141" s="5"/>
      <c r="H141" s="5"/>
    </row>
    <row r="142" spans="1:8">
      <c r="A142" s="5"/>
      <c r="B142" s="5"/>
      <c r="C142" s="5"/>
      <c r="D142" s="5"/>
      <c r="E142" s="5"/>
      <c r="H142" s="5"/>
    </row>
    <row r="143" spans="1:8">
      <c r="A143" s="5"/>
      <c r="B143" s="5"/>
      <c r="C143" s="5"/>
      <c r="D143" s="5"/>
      <c r="E143" s="5"/>
      <c r="H143" s="5"/>
    </row>
    <row r="144" spans="1:8">
      <c r="A144" s="5"/>
      <c r="B144" s="5"/>
      <c r="C144" s="5"/>
      <c r="D144" s="5"/>
      <c r="E144" s="5"/>
      <c r="H144" s="5"/>
    </row>
    <row r="145" spans="1:8">
      <c r="A145" s="5"/>
      <c r="B145" s="5"/>
      <c r="C145" s="5"/>
      <c r="D145" s="5"/>
      <c r="E145" s="5"/>
      <c r="H145" s="5"/>
    </row>
    <row r="146" spans="1:8">
      <c r="A146" s="5"/>
      <c r="B146" s="5"/>
      <c r="C146" s="5"/>
      <c r="D146" s="5"/>
      <c r="E146" s="5"/>
      <c r="H146" s="5"/>
    </row>
    <row r="147" spans="1:8">
      <c r="A147" s="5"/>
      <c r="B147" s="5"/>
      <c r="C147" s="5"/>
      <c r="D147" s="5"/>
      <c r="E147" s="5"/>
      <c r="H147" s="5"/>
    </row>
    <row r="148" spans="1:8">
      <c r="A148" s="5"/>
      <c r="B148" s="5"/>
      <c r="C148" s="5"/>
      <c r="D148" s="5"/>
      <c r="E148" s="5"/>
      <c r="H148" s="5"/>
    </row>
    <row r="149" spans="1:8">
      <c r="A149" s="5"/>
      <c r="B149" s="5"/>
      <c r="C149" s="5"/>
      <c r="D149" s="5"/>
      <c r="E149" s="5"/>
      <c r="H149" s="5"/>
    </row>
    <row r="150" spans="1:8">
      <c r="A150" s="5"/>
      <c r="B150" s="5"/>
      <c r="C150" s="5"/>
      <c r="D150" s="5"/>
      <c r="E150" s="5"/>
      <c r="H150" s="5"/>
    </row>
    <row r="151" spans="1:8">
      <c r="A151" s="5"/>
      <c r="B151" s="5"/>
      <c r="C151" s="5"/>
      <c r="D151" s="5"/>
      <c r="E151" s="5"/>
      <c r="H151" s="5"/>
    </row>
    <row r="152" spans="1:8">
      <c r="A152" s="5"/>
      <c r="B152" s="5"/>
      <c r="C152" s="5"/>
      <c r="D152" s="5"/>
      <c r="E152" s="5"/>
      <c r="H152" s="5"/>
    </row>
    <row r="153" spans="1:8">
      <c r="A153" s="5"/>
      <c r="B153" s="5"/>
      <c r="C153" s="5"/>
      <c r="D153" s="5"/>
      <c r="E153" s="5"/>
      <c r="H153" s="5"/>
    </row>
    <row r="154" spans="1:8">
      <c r="A154" s="5"/>
      <c r="B154" s="5"/>
      <c r="C154" s="5"/>
      <c r="D154" s="5"/>
      <c r="E154" s="5"/>
      <c r="H154" s="5"/>
    </row>
    <row r="155" spans="1:8">
      <c r="A155" s="5"/>
      <c r="B155" s="5"/>
      <c r="C155" s="5"/>
      <c r="D155" s="5"/>
      <c r="E155" s="5"/>
      <c r="H155" s="5"/>
    </row>
    <row r="156" spans="1:8">
      <c r="A156" s="5"/>
      <c r="B156" s="5"/>
      <c r="C156" s="5"/>
      <c r="D156" s="5"/>
      <c r="E156" s="5"/>
      <c r="H156" s="5"/>
    </row>
    <row r="157" spans="1:8">
      <c r="A157" s="5"/>
      <c r="B157" s="5"/>
      <c r="C157" s="5"/>
      <c r="D157" s="5"/>
      <c r="E157" s="5"/>
      <c r="H157" s="5"/>
    </row>
    <row r="158" spans="1:8">
      <c r="A158" s="5"/>
      <c r="B158" s="5"/>
      <c r="C158" s="5"/>
      <c r="D158" s="5"/>
      <c r="E158" s="5"/>
      <c r="H158" s="5"/>
    </row>
    <row r="159" spans="1:8">
      <c r="A159" s="5"/>
      <c r="B159" s="5"/>
      <c r="C159" s="5"/>
      <c r="D159" s="5"/>
      <c r="E159" s="5"/>
      <c r="H159" s="5"/>
    </row>
    <row r="160" spans="1:8">
      <c r="A160" s="5"/>
      <c r="B160" s="5"/>
      <c r="C160" s="5"/>
      <c r="D160" s="5"/>
      <c r="E160" s="5"/>
      <c r="H160" s="5"/>
    </row>
    <row r="161" spans="1:8">
      <c r="A161" s="5"/>
      <c r="B161" s="5"/>
      <c r="C161" s="5"/>
      <c r="D161" s="5"/>
      <c r="E161" s="5"/>
      <c r="H161" s="5"/>
    </row>
    <row r="162" spans="1:8">
      <c r="A162" s="5"/>
      <c r="B162" s="5"/>
      <c r="C162" s="5"/>
      <c r="D162" s="5"/>
      <c r="E162" s="5"/>
      <c r="H162" s="5"/>
    </row>
    <row r="163" spans="1:8">
      <c r="A163" s="5"/>
      <c r="B163" s="5"/>
      <c r="C163" s="5"/>
      <c r="D163" s="5"/>
      <c r="E163" s="5"/>
      <c r="H163" s="5"/>
    </row>
    <row r="164" spans="1:8">
      <c r="A164" s="5"/>
      <c r="B164" s="5"/>
      <c r="C164" s="5"/>
      <c r="D164" s="5"/>
      <c r="E164" s="5"/>
      <c r="H164" s="5"/>
    </row>
    <row r="165" spans="1:8">
      <c r="A165" s="5"/>
      <c r="B165" s="5"/>
      <c r="C165" s="5"/>
      <c r="D165" s="5"/>
      <c r="E165" s="5"/>
      <c r="H165" s="5"/>
    </row>
    <row r="166" spans="1:8">
      <c r="A166" s="5"/>
      <c r="B166" s="5"/>
      <c r="C166" s="5"/>
      <c r="D166" s="5"/>
      <c r="E166" s="5"/>
      <c r="H166" s="5"/>
    </row>
    <row r="167" spans="1:8">
      <c r="A167" s="5"/>
      <c r="B167" s="5"/>
      <c r="C167" s="5"/>
      <c r="D167" s="5"/>
      <c r="E167" s="5"/>
      <c r="H167" s="5"/>
    </row>
    <row r="168" spans="1:8">
      <c r="A168" s="5"/>
      <c r="B168" s="5"/>
      <c r="C168" s="5"/>
      <c r="D168" s="5"/>
      <c r="E168" s="5"/>
      <c r="H168" s="5"/>
    </row>
    <row r="169" spans="1:8">
      <c r="A169" s="5"/>
      <c r="B169" s="5"/>
      <c r="C169" s="5"/>
      <c r="D169" s="5"/>
      <c r="E169" s="5"/>
      <c r="H169" s="5"/>
    </row>
    <row r="170" spans="1:8">
      <c r="A170" s="5"/>
      <c r="B170" s="5"/>
      <c r="C170" s="5"/>
      <c r="D170" s="5"/>
      <c r="E170" s="5"/>
      <c r="H170" s="5"/>
    </row>
    <row r="171" spans="1:8">
      <c r="A171" s="5"/>
      <c r="B171" s="5"/>
      <c r="C171" s="5"/>
      <c r="D171" s="5"/>
      <c r="E171" s="5"/>
      <c r="H171" s="5"/>
    </row>
    <row r="172" spans="1:8">
      <c r="A172" s="5"/>
      <c r="B172" s="5"/>
      <c r="C172" s="5"/>
      <c r="D172" s="5"/>
      <c r="E172" s="5"/>
      <c r="H172" s="5"/>
    </row>
    <row r="173" spans="1:8">
      <c r="A173" s="5"/>
      <c r="B173" s="5"/>
      <c r="C173" s="5"/>
      <c r="D173" s="5"/>
      <c r="E173" s="5"/>
      <c r="H173" s="5"/>
    </row>
    <row r="174" spans="1:8">
      <c r="A174" s="5"/>
      <c r="B174" s="5"/>
      <c r="C174" s="5"/>
      <c r="D174" s="5"/>
      <c r="E174" s="5"/>
      <c r="H174" s="5"/>
    </row>
    <row r="175" spans="1:8">
      <c r="A175" s="5"/>
      <c r="B175" s="5"/>
      <c r="C175" s="5"/>
      <c r="D175" s="5"/>
      <c r="E175" s="5"/>
      <c r="H175" s="5"/>
    </row>
    <row r="176" spans="1:8">
      <c r="A176" s="5"/>
      <c r="B176" s="5"/>
      <c r="C176" s="5"/>
      <c r="D176" s="5"/>
      <c r="E176" s="5"/>
      <c r="H176" s="5"/>
    </row>
    <row r="177" spans="1:8">
      <c r="A177" s="5"/>
      <c r="B177" s="5"/>
      <c r="C177" s="5"/>
      <c r="D177" s="5"/>
      <c r="E177" s="5"/>
      <c r="H177" s="5"/>
    </row>
    <row r="178" spans="1:8">
      <c r="A178" s="5"/>
      <c r="B178" s="5"/>
      <c r="C178" s="5"/>
      <c r="D178" s="5"/>
      <c r="E178" s="5"/>
      <c r="H178" s="5"/>
    </row>
    <row r="179" spans="1:8">
      <c r="A179" s="5"/>
      <c r="B179" s="5"/>
      <c r="C179" s="5"/>
      <c r="D179" s="5"/>
      <c r="E179" s="5"/>
      <c r="H179" s="5"/>
    </row>
    <row r="180" spans="1:8">
      <c r="A180" s="5"/>
      <c r="B180" s="5"/>
      <c r="C180" s="5"/>
      <c r="D180" s="5"/>
      <c r="E180" s="5"/>
      <c r="H180" s="5"/>
    </row>
    <row r="181" spans="1:8">
      <c r="A181" s="5"/>
      <c r="B181" s="5"/>
      <c r="C181" s="5"/>
      <c r="D181" s="5"/>
      <c r="E181" s="5"/>
      <c r="H181" s="5"/>
    </row>
    <row r="182" spans="1:8">
      <c r="A182" s="5"/>
      <c r="B182" s="5"/>
      <c r="C182" s="5"/>
      <c r="D182" s="5"/>
      <c r="E182" s="5"/>
      <c r="H182" s="5"/>
    </row>
    <row r="183" spans="1:8">
      <c r="A183" s="5"/>
      <c r="B183" s="5"/>
      <c r="C183" s="5"/>
      <c r="D183" s="5"/>
      <c r="E183" s="5"/>
      <c r="H183" s="5"/>
    </row>
    <row r="184" spans="1:8">
      <c r="A184" s="5"/>
      <c r="B184" s="5"/>
      <c r="C184" s="5"/>
      <c r="D184" s="5"/>
      <c r="E184" s="5"/>
      <c r="H184" s="5"/>
    </row>
    <row r="185" spans="1:8">
      <c r="A185" s="5"/>
      <c r="B185" s="5"/>
      <c r="C185" s="5"/>
      <c r="D185" s="5"/>
      <c r="E185" s="5"/>
      <c r="H185" s="5"/>
    </row>
    <row r="186" spans="1:8">
      <c r="A186" s="5"/>
      <c r="B186" s="5"/>
      <c r="C186" s="5"/>
      <c r="D186" s="5"/>
      <c r="E186" s="5"/>
      <c r="H186" s="5"/>
    </row>
    <row r="187" spans="1:8">
      <c r="A187" s="5"/>
      <c r="B187" s="5"/>
      <c r="C187" s="5"/>
      <c r="D187" s="5"/>
      <c r="E187" s="5"/>
      <c r="H187" s="5"/>
    </row>
    <row r="188" spans="1:8">
      <c r="A188" s="5"/>
      <c r="B188" s="5"/>
      <c r="C188" s="5"/>
      <c r="D188" s="5"/>
      <c r="E188" s="5"/>
      <c r="H188" s="5"/>
    </row>
    <row r="189" spans="1:8">
      <c r="A189" s="5"/>
      <c r="B189" s="5"/>
      <c r="C189" s="5"/>
      <c r="D189" s="5"/>
      <c r="E189" s="5"/>
      <c r="H189" s="5"/>
    </row>
    <row r="190" spans="1:8">
      <c r="A190" s="5"/>
      <c r="B190" s="5"/>
      <c r="C190" s="5"/>
      <c r="D190" s="5"/>
      <c r="E190" s="5"/>
      <c r="H190" s="5"/>
    </row>
    <row r="191" spans="1:8">
      <c r="A191" s="5"/>
      <c r="B191" s="5"/>
      <c r="C191" s="5"/>
      <c r="D191" s="5"/>
      <c r="E191" s="5"/>
      <c r="H191" s="5"/>
    </row>
    <row r="192" spans="1:8">
      <c r="A192" s="5"/>
      <c r="B192" s="5"/>
      <c r="C192" s="5"/>
      <c r="D192" s="5"/>
      <c r="E192" s="5"/>
      <c r="H192" s="5"/>
    </row>
    <row r="193" spans="1:8">
      <c r="A193" s="5"/>
      <c r="B193" s="5"/>
      <c r="C193" s="5"/>
      <c r="D193" s="5"/>
      <c r="E193" s="5"/>
      <c r="H193" s="5"/>
    </row>
    <row r="194" spans="1:8">
      <c r="A194" s="5"/>
      <c r="B194" s="5"/>
      <c r="C194" s="5"/>
      <c r="D194" s="5"/>
      <c r="E194" s="5"/>
      <c r="H194" s="5"/>
    </row>
    <row r="195" spans="1:8">
      <c r="A195" s="5"/>
      <c r="B195" s="5"/>
      <c r="C195" s="5"/>
      <c r="D195" s="5"/>
      <c r="E195" s="5"/>
      <c r="H195" s="5"/>
    </row>
    <row r="196" spans="1:8">
      <c r="A196" s="5"/>
      <c r="B196" s="5"/>
      <c r="C196" s="5"/>
      <c r="D196" s="5"/>
      <c r="E196" s="5"/>
      <c r="H196" s="5"/>
    </row>
    <row r="197" spans="1:8">
      <c r="A197" s="5"/>
      <c r="B197" s="5"/>
      <c r="C197" s="5"/>
      <c r="D197" s="5"/>
      <c r="E197" s="5"/>
      <c r="H197" s="5"/>
    </row>
    <row r="198" spans="1:8">
      <c r="A198" s="5"/>
      <c r="B198" s="5"/>
      <c r="C198" s="5"/>
      <c r="D198" s="5"/>
      <c r="E198" s="5"/>
      <c r="H198" s="5"/>
    </row>
    <row r="199" spans="1:8">
      <c r="A199" s="5"/>
      <c r="B199" s="5"/>
      <c r="C199" s="5"/>
      <c r="D199" s="5"/>
      <c r="E199" s="5"/>
      <c r="H199" s="5"/>
    </row>
    <row r="200" spans="1:8">
      <c r="A200" s="5"/>
      <c r="B200" s="5"/>
      <c r="C200" s="5"/>
      <c r="D200" s="5"/>
      <c r="E200" s="5"/>
      <c r="H200" s="5"/>
    </row>
    <row r="201" spans="1:8">
      <c r="A201" s="5"/>
      <c r="B201" s="5"/>
      <c r="C201" s="5"/>
      <c r="D201" s="5"/>
      <c r="E201" s="5"/>
      <c r="H201" s="5"/>
    </row>
    <row r="202" spans="1:8">
      <c r="A202" s="5"/>
      <c r="B202" s="5"/>
      <c r="C202" s="5"/>
      <c r="D202" s="5"/>
      <c r="E202" s="5"/>
      <c r="H202" s="5"/>
    </row>
    <row r="203" spans="1:8">
      <c r="A203" s="5"/>
      <c r="B203" s="5"/>
      <c r="C203" s="5"/>
      <c r="D203" s="5"/>
      <c r="E203" s="5"/>
      <c r="H203" s="5"/>
    </row>
    <row r="204" spans="1:8">
      <c r="A204" s="5"/>
      <c r="B204" s="5"/>
      <c r="C204" s="5"/>
      <c r="D204" s="5"/>
      <c r="E204" s="5"/>
      <c r="H204" s="5"/>
    </row>
    <row r="205" spans="1:8">
      <c r="A205" s="5"/>
      <c r="B205" s="5"/>
      <c r="C205" s="5"/>
      <c r="D205" s="5"/>
      <c r="E205" s="5"/>
      <c r="H205" s="5"/>
    </row>
    <row r="206" spans="1:8">
      <c r="A206" s="5"/>
      <c r="B206" s="5"/>
      <c r="C206" s="5"/>
      <c r="D206" s="5"/>
      <c r="E206" s="5"/>
      <c r="H206" s="5"/>
    </row>
    <row r="207" spans="1:8">
      <c r="A207" s="5"/>
      <c r="B207" s="5"/>
      <c r="C207" s="5"/>
      <c r="D207" s="5"/>
      <c r="E207" s="5"/>
      <c r="H207" s="5"/>
    </row>
    <row r="208" spans="1:8">
      <c r="A208" s="5"/>
      <c r="B208" s="5"/>
      <c r="C208" s="5"/>
      <c r="D208" s="5"/>
      <c r="E208" s="5"/>
      <c r="H208" s="5"/>
    </row>
    <row r="209" spans="1:8">
      <c r="A209" s="5"/>
      <c r="B209" s="5"/>
      <c r="C209" s="5"/>
      <c r="D209" s="5"/>
      <c r="E209" s="5"/>
      <c r="H209" s="5"/>
    </row>
    <row r="210" spans="1:8">
      <c r="A210" s="5"/>
      <c r="B210" s="5"/>
      <c r="C210" s="5"/>
      <c r="D210" s="5"/>
      <c r="E210" s="5"/>
      <c r="H210" s="5"/>
    </row>
    <row r="211" spans="1:8">
      <c r="A211" s="5"/>
      <c r="B211" s="5"/>
      <c r="C211" s="5"/>
      <c r="D211" s="5"/>
      <c r="E211" s="5"/>
      <c r="H211" s="5"/>
    </row>
    <row r="212" spans="1:8">
      <c r="A212" s="5"/>
      <c r="B212" s="5"/>
      <c r="C212" s="5"/>
      <c r="D212" s="5"/>
      <c r="E212" s="5"/>
      <c r="H212" s="5"/>
    </row>
    <row r="213" spans="1:8">
      <c r="A213" s="5"/>
      <c r="B213" s="5"/>
      <c r="C213" s="5"/>
      <c r="D213" s="5"/>
      <c r="E213" s="5"/>
      <c r="H213" s="5"/>
    </row>
    <row r="214" spans="1:8">
      <c r="A214" s="5"/>
      <c r="B214" s="5"/>
      <c r="C214" s="5"/>
      <c r="D214" s="5"/>
      <c r="E214" s="5"/>
      <c r="H214" s="5"/>
    </row>
    <row r="215" spans="1:8">
      <c r="A215" s="5"/>
      <c r="B215" s="5"/>
      <c r="C215" s="5"/>
      <c r="D215" s="5"/>
      <c r="E215" s="5"/>
      <c r="H215" s="5"/>
    </row>
    <row r="216" spans="1:8">
      <c r="A216" s="5"/>
      <c r="B216" s="5"/>
      <c r="C216" s="5"/>
      <c r="D216" s="5"/>
      <c r="E216" s="5"/>
      <c r="H216" s="5"/>
    </row>
    <row r="217" spans="1:8">
      <c r="A217" s="5"/>
      <c r="B217" s="5"/>
      <c r="C217" s="5"/>
      <c r="D217" s="5"/>
      <c r="E217" s="5"/>
      <c r="H217" s="5"/>
    </row>
    <row r="218" spans="1:8">
      <c r="A218" s="5"/>
      <c r="B218" s="5"/>
      <c r="C218" s="5"/>
      <c r="D218" s="5"/>
      <c r="E218" s="5"/>
      <c r="H218" s="5"/>
    </row>
    <row r="219" spans="1:8">
      <c r="A219" s="5"/>
      <c r="B219" s="5"/>
      <c r="C219" s="5"/>
      <c r="D219" s="5"/>
      <c r="E219" s="5"/>
      <c r="H219" s="5"/>
    </row>
    <row r="220" spans="1:8">
      <c r="A220" s="5"/>
      <c r="B220" s="5"/>
      <c r="C220" s="5"/>
      <c r="D220" s="5"/>
      <c r="E220" s="5"/>
      <c r="H220" s="5"/>
    </row>
    <row r="221" spans="1:8">
      <c r="A221" s="5"/>
      <c r="B221" s="5"/>
      <c r="C221" s="5"/>
      <c r="D221" s="5"/>
      <c r="E221" s="5"/>
      <c r="H221" s="5"/>
    </row>
    <row r="222" spans="1:8">
      <c r="A222" s="5"/>
      <c r="B222" s="5"/>
      <c r="C222" s="5"/>
      <c r="D222" s="5"/>
      <c r="E222" s="5"/>
      <c r="H222" s="5"/>
    </row>
    <row r="223" spans="1:8">
      <c r="A223" s="5"/>
      <c r="B223" s="5"/>
      <c r="C223" s="5"/>
      <c r="D223" s="5"/>
      <c r="E223" s="5"/>
      <c r="H223" s="5"/>
    </row>
    <row r="224" spans="1:8">
      <c r="A224" s="5"/>
      <c r="B224" s="5"/>
      <c r="C224" s="5"/>
      <c r="D224" s="5"/>
      <c r="E224" s="5"/>
      <c r="H224" s="5"/>
    </row>
    <row r="225" spans="1:8">
      <c r="A225" s="5"/>
      <c r="B225" s="5"/>
      <c r="C225" s="5"/>
      <c r="D225" s="5"/>
      <c r="E225" s="5"/>
      <c r="H225" s="5"/>
    </row>
    <row r="226" spans="1:8">
      <c r="A226" s="5"/>
      <c r="B226" s="5"/>
      <c r="C226" s="5"/>
      <c r="D226" s="5"/>
      <c r="E226" s="5"/>
      <c r="H226" s="5"/>
    </row>
    <row r="227" spans="1:8">
      <c r="A227" s="5"/>
      <c r="B227" s="5"/>
      <c r="C227" s="5"/>
      <c r="D227" s="5"/>
      <c r="E227" s="5"/>
      <c r="H227" s="5"/>
    </row>
    <row r="228" spans="1:8">
      <c r="A228" s="5"/>
      <c r="B228" s="5"/>
      <c r="C228" s="5"/>
      <c r="D228" s="5"/>
      <c r="E228" s="5"/>
      <c r="H228" s="5"/>
    </row>
    <row r="229" spans="1:8">
      <c r="A229" s="5"/>
      <c r="B229" s="5"/>
      <c r="C229" s="5"/>
      <c r="D229" s="5"/>
      <c r="E229" s="5"/>
      <c r="H229" s="5"/>
    </row>
    <row r="230" spans="1:8">
      <c r="A230" s="5"/>
      <c r="B230" s="5"/>
      <c r="C230" s="5"/>
      <c r="D230" s="5"/>
      <c r="E230" s="5"/>
      <c r="H230" s="5"/>
    </row>
    <row r="231" spans="1:8">
      <c r="A231" s="5"/>
      <c r="B231" s="5"/>
      <c r="C231" s="5"/>
      <c r="D231" s="5"/>
      <c r="E231" s="5"/>
      <c r="H231" s="5"/>
    </row>
    <row r="232" spans="1:8">
      <c r="A232" s="5"/>
      <c r="B232" s="5"/>
      <c r="C232" s="5"/>
      <c r="D232" s="5"/>
      <c r="E232" s="5"/>
      <c r="H232" s="5"/>
    </row>
    <row r="233" spans="1:8">
      <c r="A233" s="5"/>
      <c r="B233" s="5"/>
      <c r="C233" s="5"/>
      <c r="D233" s="5"/>
      <c r="E233" s="5"/>
      <c r="H233" s="5"/>
    </row>
    <row r="234" spans="1:8">
      <c r="A234" s="5"/>
      <c r="B234" s="5"/>
      <c r="C234" s="5"/>
      <c r="D234" s="5"/>
      <c r="E234" s="5"/>
      <c r="H234" s="5"/>
    </row>
    <row r="235" spans="1:8">
      <c r="A235" s="5"/>
      <c r="B235" s="5"/>
      <c r="C235" s="5"/>
      <c r="D235" s="5"/>
      <c r="E235" s="5"/>
      <c r="H235" s="5"/>
    </row>
    <row r="236" spans="1:8">
      <c r="A236" s="5"/>
      <c r="B236" s="5"/>
      <c r="C236" s="5"/>
      <c r="D236" s="5"/>
      <c r="E236" s="5"/>
      <c r="H236" s="5"/>
    </row>
    <row r="237" spans="1:8">
      <c r="A237" s="5"/>
      <c r="B237" s="5"/>
      <c r="C237" s="5"/>
      <c r="D237" s="5"/>
      <c r="E237" s="5"/>
      <c r="H237" s="5"/>
    </row>
    <row r="238" spans="1:8">
      <c r="A238" s="5"/>
      <c r="B238" s="5"/>
      <c r="C238" s="5"/>
      <c r="D238" s="5"/>
      <c r="E238" s="5"/>
      <c r="H238" s="5"/>
    </row>
    <row r="239" spans="1:8">
      <c r="A239" s="5"/>
      <c r="B239" s="5"/>
      <c r="C239" s="5"/>
      <c r="D239" s="5"/>
      <c r="E239" s="5"/>
      <c r="H239" s="5"/>
    </row>
    <row r="240" spans="1:8">
      <c r="A240" s="5"/>
      <c r="B240" s="5"/>
      <c r="C240" s="5"/>
      <c r="D240" s="5"/>
      <c r="E240" s="5"/>
      <c r="H240" s="5"/>
    </row>
    <row r="241" spans="1:8">
      <c r="A241" s="5"/>
      <c r="B241" s="5"/>
      <c r="C241" s="5"/>
      <c r="D241" s="5"/>
      <c r="E241" s="5"/>
      <c r="H241" s="5"/>
    </row>
    <row r="242" spans="1:8">
      <c r="A242" s="5"/>
      <c r="B242" s="5"/>
      <c r="C242" s="5"/>
      <c r="D242" s="5"/>
      <c r="E242" s="5"/>
      <c r="H242" s="5"/>
    </row>
    <row r="243" spans="1:8">
      <c r="A243" s="5"/>
      <c r="B243" s="5"/>
      <c r="C243" s="5"/>
      <c r="D243" s="5"/>
      <c r="E243" s="5"/>
      <c r="H243" s="5"/>
    </row>
    <row r="244" spans="1:8">
      <c r="A244" s="5"/>
      <c r="B244" s="5"/>
      <c r="C244" s="5"/>
      <c r="D244" s="5"/>
      <c r="E244" s="5"/>
      <c r="H244" s="5"/>
    </row>
    <row r="245" spans="1:8">
      <c r="A245" s="5"/>
      <c r="B245" s="5"/>
      <c r="C245" s="5"/>
      <c r="D245" s="5"/>
      <c r="E245" s="5"/>
      <c r="H245" s="5"/>
    </row>
    <row r="246" spans="1:8">
      <c r="A246" s="5"/>
      <c r="B246" s="5"/>
      <c r="C246" s="5"/>
      <c r="D246" s="5"/>
      <c r="E246" s="5"/>
      <c r="H246" s="5"/>
    </row>
    <row r="247" spans="1:8">
      <c r="A247" s="5"/>
      <c r="B247" s="5"/>
      <c r="C247" s="5"/>
      <c r="D247" s="5"/>
      <c r="E247" s="5"/>
      <c r="H247" s="5"/>
    </row>
    <row r="248" spans="1:8">
      <c r="A248" s="5"/>
      <c r="B248" s="5"/>
      <c r="C248" s="5"/>
      <c r="D248" s="5"/>
      <c r="E248" s="5"/>
      <c r="H248" s="5"/>
    </row>
    <row r="249" spans="1:8">
      <c r="A249" s="5"/>
      <c r="B249" s="5"/>
      <c r="C249" s="5"/>
      <c r="D249" s="5"/>
      <c r="E249" s="5"/>
      <c r="H249" s="5"/>
    </row>
    <row r="250" spans="1:8">
      <c r="A250" s="5"/>
      <c r="B250" s="5"/>
      <c r="C250" s="5"/>
      <c r="D250" s="5"/>
      <c r="E250" s="5"/>
      <c r="H250" s="5"/>
    </row>
    <row r="251" spans="1:8">
      <c r="A251" s="5"/>
      <c r="B251" s="5"/>
      <c r="C251" s="5"/>
      <c r="D251" s="5"/>
      <c r="E251" s="5"/>
      <c r="H251" s="5"/>
    </row>
    <row r="252" spans="1:8">
      <c r="A252" s="5"/>
      <c r="B252" s="5"/>
      <c r="C252" s="5"/>
      <c r="D252" s="5"/>
      <c r="E252" s="5"/>
      <c r="H252" s="5"/>
    </row>
    <row r="253" spans="1:8">
      <c r="A253" s="5"/>
      <c r="B253" s="5"/>
      <c r="C253" s="5"/>
      <c r="D253" s="5"/>
      <c r="E253" s="5"/>
      <c r="H253" s="5"/>
    </row>
    <row r="254" spans="1:8">
      <c r="A254" s="5"/>
      <c r="B254" s="5"/>
      <c r="C254" s="5"/>
      <c r="D254" s="5"/>
      <c r="E254" s="5"/>
      <c r="H254" s="5"/>
    </row>
    <row r="255" spans="1:8">
      <c r="A255" s="5"/>
      <c r="B255" s="5"/>
      <c r="C255" s="5"/>
      <c r="D255" s="5"/>
      <c r="E255" s="5"/>
      <c r="H255" s="5"/>
    </row>
    <row r="256" spans="1:8">
      <c r="A256" s="5"/>
      <c r="B256" s="5"/>
      <c r="C256" s="5"/>
      <c r="D256" s="5"/>
      <c r="E256" s="5"/>
      <c r="H256" s="5"/>
    </row>
    <row r="257" spans="1:8">
      <c r="A257" s="5"/>
      <c r="B257" s="5"/>
      <c r="C257" s="5"/>
      <c r="D257" s="5"/>
      <c r="E257" s="5"/>
      <c r="H257" s="5"/>
    </row>
    <row r="258" spans="1:8">
      <c r="A258" s="5"/>
      <c r="B258" s="5"/>
      <c r="C258" s="5"/>
      <c r="D258" s="5"/>
      <c r="E258" s="5"/>
      <c r="H258" s="5"/>
    </row>
    <row r="259" spans="1:8">
      <c r="A259" s="5"/>
      <c r="B259" s="5"/>
      <c r="C259" s="5"/>
      <c r="D259" s="5"/>
      <c r="E259" s="5"/>
      <c r="H259" s="5"/>
    </row>
    <row r="260" spans="1:8">
      <c r="A260" s="5"/>
      <c r="B260" s="5"/>
      <c r="C260" s="5"/>
      <c r="D260" s="5"/>
      <c r="E260" s="5"/>
      <c r="H260" s="5"/>
    </row>
    <row r="261" spans="1:8">
      <c r="A261" s="5"/>
      <c r="B261" s="5"/>
      <c r="C261" s="5"/>
      <c r="D261" s="5"/>
      <c r="E261" s="5"/>
      <c r="H261" s="5"/>
    </row>
    <row r="262" spans="1:8">
      <c r="A262" s="5"/>
      <c r="B262" s="5"/>
      <c r="C262" s="5"/>
      <c r="D262" s="5"/>
      <c r="E262" s="5"/>
      <c r="H262" s="5"/>
    </row>
    <row r="263" spans="1:8">
      <c r="A263" s="5"/>
      <c r="B263" s="5"/>
      <c r="C263" s="5"/>
      <c r="D263" s="5"/>
      <c r="E263" s="5"/>
      <c r="H263" s="5"/>
    </row>
    <row r="264" spans="1:8">
      <c r="A264" s="5"/>
      <c r="B264" s="5"/>
      <c r="C264" s="5"/>
      <c r="D264" s="5"/>
      <c r="E264" s="5"/>
      <c r="H264" s="5"/>
    </row>
    <row r="265" spans="1:8">
      <c r="A265" s="5"/>
      <c r="B265" s="5"/>
      <c r="C265" s="5"/>
      <c r="D265" s="5"/>
      <c r="E265" s="5"/>
      <c r="H265" s="5"/>
    </row>
    <row r="266" spans="1:8">
      <c r="A266" s="5"/>
      <c r="B266" s="5"/>
      <c r="C266" s="5"/>
      <c r="D266" s="5"/>
      <c r="E266" s="5"/>
      <c r="H266" s="5"/>
    </row>
    <row r="267" spans="1:8">
      <c r="A267" s="5"/>
      <c r="B267" s="5"/>
      <c r="C267" s="5"/>
      <c r="D267" s="5"/>
      <c r="E267" s="5"/>
      <c r="H267" s="5"/>
    </row>
    <row r="268" spans="1:8">
      <c r="A268" s="5"/>
      <c r="B268" s="5"/>
      <c r="C268" s="5"/>
      <c r="D268" s="5"/>
      <c r="E268" s="5"/>
      <c r="H268" s="5"/>
    </row>
    <row r="269" spans="1:8">
      <c r="A269" s="5"/>
      <c r="B269" s="5"/>
      <c r="C269" s="5"/>
      <c r="D269" s="5"/>
      <c r="E269" s="5"/>
      <c r="H269" s="5"/>
    </row>
    <row r="270" spans="1:8">
      <c r="A270" s="5"/>
      <c r="B270" s="5"/>
      <c r="C270" s="5"/>
      <c r="D270" s="5"/>
      <c r="E270" s="5"/>
      <c r="H270" s="5"/>
    </row>
    <row r="271" spans="1:8">
      <c r="A271" s="5"/>
      <c r="B271" s="5"/>
      <c r="C271" s="5"/>
      <c r="D271" s="5"/>
      <c r="E271" s="5"/>
      <c r="H271" s="5"/>
    </row>
    <row r="272" spans="1:8">
      <c r="A272" s="5"/>
      <c r="B272" s="5"/>
      <c r="C272" s="5"/>
      <c r="D272" s="5"/>
      <c r="E272" s="5"/>
      <c r="H272" s="5"/>
    </row>
    <row r="273" spans="1:8">
      <c r="A273" s="5"/>
      <c r="B273" s="5"/>
      <c r="C273" s="5"/>
      <c r="D273" s="5"/>
      <c r="E273" s="5"/>
      <c r="H273" s="5"/>
    </row>
    <row r="274" spans="1:8">
      <c r="A274" s="5"/>
      <c r="B274" s="5"/>
      <c r="C274" s="5"/>
      <c r="D274" s="5"/>
      <c r="E274" s="5"/>
      <c r="H274" s="5"/>
    </row>
    <row r="275" spans="1:8">
      <c r="A275" s="5"/>
      <c r="B275" s="5"/>
      <c r="C275" s="5"/>
      <c r="D275" s="5"/>
      <c r="E275" s="5"/>
      <c r="H275" s="5"/>
    </row>
    <row r="276" spans="1:8">
      <c r="A276" s="5"/>
      <c r="B276" s="5"/>
      <c r="C276" s="5"/>
      <c r="D276" s="5"/>
      <c r="E276" s="5"/>
      <c r="H276" s="5"/>
    </row>
    <row r="277" spans="1:8">
      <c r="A277" s="5"/>
      <c r="B277" s="5"/>
      <c r="C277" s="5"/>
      <c r="D277" s="5"/>
      <c r="E277" s="5"/>
      <c r="H277" s="5"/>
    </row>
    <row r="278" spans="1:8">
      <c r="A278" s="5"/>
      <c r="B278" s="5"/>
      <c r="C278" s="5"/>
      <c r="D278" s="5"/>
      <c r="E278" s="5"/>
      <c r="H278" s="5"/>
    </row>
    <row r="279" spans="1:8">
      <c r="A279" s="5"/>
      <c r="B279" s="5"/>
      <c r="C279" s="5"/>
      <c r="D279" s="5"/>
      <c r="E279" s="5"/>
      <c r="H279" s="5"/>
    </row>
    <row r="280" spans="1:8">
      <c r="A280" s="5"/>
      <c r="B280" s="5"/>
      <c r="C280" s="5"/>
      <c r="D280" s="5"/>
      <c r="E280" s="5"/>
      <c r="H280" s="5"/>
    </row>
    <row r="281" spans="1:8">
      <c r="A281" s="5"/>
      <c r="B281" s="5"/>
      <c r="C281" s="5"/>
      <c r="D281" s="5"/>
      <c r="E281" s="5"/>
      <c r="H281" s="5"/>
    </row>
    <row r="282" spans="1:8">
      <c r="A282" s="5"/>
      <c r="B282" s="5"/>
      <c r="C282" s="5"/>
      <c r="D282" s="5"/>
      <c r="E282" s="5"/>
      <c r="H282" s="5"/>
    </row>
    <row r="283" spans="1:8">
      <c r="A283" s="5"/>
      <c r="B283" s="5"/>
      <c r="C283" s="5"/>
      <c r="D283" s="5"/>
      <c r="E283" s="5"/>
      <c r="H283" s="5"/>
    </row>
    <row r="284" spans="1:8">
      <c r="A284" s="5"/>
      <c r="B284" s="5"/>
      <c r="C284" s="5"/>
      <c r="D284" s="5"/>
      <c r="E284" s="5"/>
      <c r="H284" s="5"/>
    </row>
    <row r="285" spans="1:8">
      <c r="A285" s="5"/>
      <c r="B285" s="5"/>
      <c r="C285" s="5"/>
      <c r="D285" s="5"/>
      <c r="E285" s="5"/>
      <c r="H285" s="5"/>
    </row>
    <row r="286" spans="1:8">
      <c r="A286" s="5"/>
      <c r="B286" s="5"/>
      <c r="C286" s="5"/>
      <c r="D286" s="5"/>
      <c r="E286" s="5"/>
      <c r="H286" s="5"/>
    </row>
    <row r="287" spans="1:8">
      <c r="A287" s="5"/>
      <c r="B287" s="5"/>
      <c r="C287" s="5"/>
      <c r="D287" s="5"/>
      <c r="E287" s="5"/>
      <c r="H287" s="5"/>
    </row>
    <row r="288" spans="1:8">
      <c r="A288" s="5"/>
      <c r="B288" s="5"/>
      <c r="C288" s="5"/>
      <c r="D288" s="5"/>
      <c r="E288" s="5"/>
      <c r="H288" s="5"/>
    </row>
    <row r="289" spans="1:8">
      <c r="A289" s="5"/>
      <c r="B289" s="5"/>
      <c r="C289" s="5"/>
      <c r="D289" s="5"/>
      <c r="E289" s="5"/>
      <c r="H289" s="5"/>
    </row>
    <row r="290" spans="1:8">
      <c r="A290" s="5"/>
      <c r="B290" s="5"/>
      <c r="C290" s="5"/>
      <c r="D290" s="5"/>
      <c r="E290" s="5"/>
      <c r="H290" s="5"/>
    </row>
    <row r="291" spans="1:8">
      <c r="A291" s="5"/>
      <c r="B291" s="5"/>
      <c r="C291" s="5"/>
      <c r="D291" s="5"/>
      <c r="E291" s="5"/>
      <c r="H291" s="5"/>
    </row>
    <row r="292" spans="1:8">
      <c r="A292" s="5"/>
      <c r="B292" s="5"/>
      <c r="C292" s="5"/>
      <c r="D292" s="5"/>
      <c r="E292" s="5"/>
      <c r="H292" s="5"/>
    </row>
    <row r="293" spans="1:8">
      <c r="A293" s="5"/>
      <c r="B293" s="5"/>
      <c r="C293" s="5"/>
      <c r="D293" s="5"/>
      <c r="E293" s="5"/>
      <c r="H293" s="5"/>
    </row>
    <row r="294" spans="1:8">
      <c r="A294" s="5"/>
      <c r="B294" s="5"/>
      <c r="C294" s="5"/>
      <c r="D294" s="5"/>
      <c r="E294" s="5"/>
      <c r="H294" s="5"/>
    </row>
    <row r="295" spans="1:8">
      <c r="A295" s="5"/>
      <c r="B295" s="5"/>
      <c r="C295" s="5"/>
      <c r="D295" s="5"/>
      <c r="E295" s="5"/>
      <c r="H295" s="5"/>
    </row>
    <row r="296" spans="1:8">
      <c r="A296" s="5"/>
      <c r="B296" s="5"/>
      <c r="C296" s="5"/>
      <c r="D296" s="5"/>
      <c r="E296" s="5"/>
      <c r="H296" s="5"/>
    </row>
    <row r="297" spans="1:8">
      <c r="A297" s="5"/>
      <c r="B297" s="5"/>
      <c r="C297" s="5"/>
      <c r="D297" s="5"/>
      <c r="E297" s="5"/>
      <c r="H297" s="5"/>
    </row>
    <row r="298" spans="1:8">
      <c r="A298" s="5"/>
      <c r="B298" s="5"/>
      <c r="C298" s="5"/>
      <c r="D298" s="5"/>
      <c r="E298" s="5"/>
      <c r="H298" s="5"/>
    </row>
    <row r="299" spans="1:8">
      <c r="A299" s="5"/>
      <c r="B299" s="5"/>
      <c r="C299" s="5"/>
      <c r="D299" s="5"/>
      <c r="E299" s="5"/>
      <c r="H299" s="5"/>
    </row>
    <row r="300" spans="1:8">
      <c r="A300" s="5"/>
      <c r="B300" s="5"/>
      <c r="C300" s="5"/>
      <c r="D300" s="5"/>
      <c r="E300" s="5"/>
      <c r="H300" s="5"/>
    </row>
    <row r="301" spans="1:8">
      <c r="A301" s="5"/>
      <c r="B301" s="5"/>
      <c r="C301" s="5"/>
      <c r="D301" s="5"/>
      <c r="E301" s="5"/>
      <c r="H301" s="5"/>
    </row>
    <row r="302" spans="1:8">
      <c r="A302" s="5"/>
      <c r="B302" s="5"/>
      <c r="C302" s="5"/>
      <c r="D302" s="5"/>
      <c r="E302" s="5"/>
      <c r="H302" s="5"/>
    </row>
    <row r="303" spans="1:8">
      <c r="A303" s="5"/>
      <c r="B303" s="5"/>
      <c r="C303" s="5"/>
      <c r="D303" s="5"/>
      <c r="E303" s="5"/>
      <c r="H303" s="5"/>
    </row>
    <row r="304" spans="1:8">
      <c r="A304" s="5"/>
      <c r="B304" s="5"/>
      <c r="C304" s="5"/>
      <c r="D304" s="5"/>
      <c r="E304" s="5"/>
      <c r="H304" s="5"/>
    </row>
    <row r="305" spans="1:8">
      <c r="A305" s="5"/>
      <c r="B305" s="5"/>
      <c r="C305" s="5"/>
      <c r="D305" s="5"/>
      <c r="E305" s="5"/>
      <c r="H305" s="5"/>
    </row>
    <row r="306" spans="1:8">
      <c r="A306" s="5"/>
      <c r="B306" s="5"/>
      <c r="C306" s="5"/>
      <c r="D306" s="5"/>
      <c r="E306" s="5"/>
      <c r="H306" s="5"/>
    </row>
    <row r="307" spans="1:8">
      <c r="A307" s="5"/>
      <c r="B307" s="5"/>
      <c r="C307" s="5"/>
      <c r="D307" s="5"/>
      <c r="E307" s="5"/>
      <c r="H307" s="5"/>
    </row>
    <row r="308" spans="1:8">
      <c r="A308" s="5"/>
      <c r="B308" s="5"/>
      <c r="C308" s="5"/>
      <c r="D308" s="5"/>
      <c r="E308" s="5"/>
      <c r="H308" s="5"/>
    </row>
    <row r="309" spans="1:8">
      <c r="A309" s="5"/>
      <c r="B309" s="5"/>
      <c r="C309" s="5"/>
      <c r="D309" s="5"/>
      <c r="E309" s="5"/>
      <c r="H309" s="5"/>
    </row>
    <row r="310" spans="1:8">
      <c r="A310" s="5"/>
      <c r="B310" s="5"/>
      <c r="C310" s="5"/>
      <c r="D310" s="5"/>
      <c r="E310" s="5"/>
      <c r="H310" s="5"/>
    </row>
    <row r="311" spans="1:8">
      <c r="A311" s="5"/>
      <c r="B311" s="5"/>
      <c r="C311" s="5"/>
      <c r="D311" s="5"/>
      <c r="E311" s="5"/>
      <c r="H311" s="5"/>
    </row>
    <row r="312" spans="1:8">
      <c r="A312" s="5"/>
      <c r="B312" s="5"/>
      <c r="C312" s="5"/>
      <c r="D312" s="5"/>
      <c r="E312" s="5"/>
      <c r="H312" s="5"/>
    </row>
    <row r="313" spans="1:8">
      <c r="A313" s="5"/>
      <c r="B313" s="5"/>
      <c r="C313" s="5"/>
      <c r="D313" s="5"/>
      <c r="E313" s="5"/>
      <c r="H313" s="5"/>
    </row>
    <row r="314" spans="1:8">
      <c r="A314" s="5"/>
      <c r="B314" s="5"/>
      <c r="C314" s="5"/>
      <c r="D314" s="5"/>
      <c r="E314" s="5"/>
      <c r="H314" s="5"/>
    </row>
    <row r="315" spans="1:8">
      <c r="A315" s="5"/>
      <c r="B315" s="5"/>
      <c r="C315" s="5"/>
      <c r="D315" s="5"/>
      <c r="E315" s="5"/>
      <c r="H315" s="5"/>
    </row>
    <row r="316" spans="1:8">
      <c r="A316" s="5"/>
      <c r="B316" s="5"/>
      <c r="C316" s="5"/>
      <c r="D316" s="5"/>
      <c r="E316" s="5"/>
      <c r="H316" s="5"/>
    </row>
    <row r="317" spans="1:8">
      <c r="A317" s="5"/>
      <c r="B317" s="5"/>
      <c r="C317" s="5"/>
      <c r="D317" s="5"/>
      <c r="E317" s="5"/>
      <c r="H317" s="5"/>
    </row>
    <row r="318" spans="1:8">
      <c r="A318" s="5"/>
      <c r="B318" s="5"/>
      <c r="C318" s="5"/>
      <c r="D318" s="5"/>
      <c r="E318" s="5"/>
      <c r="H318" s="5"/>
    </row>
    <row r="319" spans="1:8">
      <c r="A319" s="5"/>
      <c r="B319" s="5"/>
      <c r="C319" s="5"/>
      <c r="D319" s="5"/>
      <c r="E319" s="5"/>
      <c r="H319" s="5"/>
    </row>
    <row r="320" spans="1:8">
      <c r="A320" s="5"/>
      <c r="B320" s="5"/>
      <c r="C320" s="5"/>
      <c r="D320" s="5"/>
      <c r="E320" s="5"/>
      <c r="H320" s="5"/>
    </row>
    <row r="321" spans="1:8">
      <c r="A321" s="5"/>
      <c r="B321" s="5"/>
      <c r="C321" s="5"/>
      <c r="D321" s="5"/>
      <c r="E321" s="5"/>
      <c r="H321" s="5"/>
    </row>
    <row r="322" spans="1:8">
      <c r="A322" s="5"/>
      <c r="B322" s="5"/>
      <c r="C322" s="5"/>
      <c r="D322" s="5"/>
      <c r="E322" s="5"/>
      <c r="H322" s="5"/>
    </row>
    <row r="323" spans="1:8">
      <c r="A323" s="5"/>
      <c r="B323" s="5"/>
      <c r="C323" s="5"/>
      <c r="D323" s="5"/>
      <c r="E323" s="5"/>
      <c r="H323" s="5"/>
    </row>
    <row r="324" spans="1:8">
      <c r="A324" s="5"/>
      <c r="B324" s="5"/>
      <c r="C324" s="5"/>
      <c r="D324" s="5"/>
      <c r="E324" s="5"/>
      <c r="H324" s="5"/>
    </row>
    <row r="325" spans="1:8">
      <c r="A325" s="5"/>
      <c r="B325" s="5"/>
      <c r="C325" s="5"/>
      <c r="D325" s="5"/>
      <c r="E325" s="5"/>
      <c r="H325" s="5"/>
    </row>
    <row r="326" spans="1:8">
      <c r="A326" s="5"/>
      <c r="B326" s="5"/>
      <c r="C326" s="5"/>
      <c r="D326" s="5"/>
      <c r="E326" s="5"/>
      <c r="H326" s="5"/>
    </row>
    <row r="327" spans="1:8">
      <c r="A327" s="5"/>
      <c r="B327" s="5"/>
      <c r="C327" s="5"/>
      <c r="D327" s="5"/>
      <c r="E327" s="5"/>
      <c r="H327" s="5"/>
    </row>
    <row r="328" spans="1:8">
      <c r="A328" s="5"/>
      <c r="B328" s="5"/>
      <c r="C328" s="5"/>
      <c r="D328" s="5"/>
      <c r="E328" s="5"/>
      <c r="H328" s="5"/>
    </row>
    <row r="329" spans="1:8">
      <c r="A329" s="5"/>
      <c r="B329" s="5"/>
      <c r="C329" s="5"/>
      <c r="D329" s="5"/>
      <c r="E329" s="5"/>
      <c r="H329" s="5"/>
    </row>
    <row r="330" spans="1:8">
      <c r="A330" s="5"/>
      <c r="B330" s="5"/>
      <c r="C330" s="5"/>
      <c r="D330" s="5"/>
      <c r="E330" s="5"/>
      <c r="H330" s="5"/>
    </row>
    <row r="331" spans="1:8">
      <c r="A331" s="5"/>
      <c r="B331" s="5"/>
      <c r="C331" s="5"/>
      <c r="D331" s="5"/>
      <c r="E331" s="5"/>
      <c r="H331" s="5"/>
    </row>
    <row r="332" spans="1:8">
      <c r="A332" s="5"/>
      <c r="B332" s="5"/>
      <c r="C332" s="5"/>
      <c r="D332" s="5"/>
      <c r="E332" s="5"/>
      <c r="H332" s="5"/>
    </row>
    <row r="333" spans="1:8">
      <c r="A333" s="5"/>
      <c r="B333" s="5"/>
      <c r="C333" s="5"/>
      <c r="D333" s="5"/>
      <c r="E333" s="5"/>
      <c r="H333" s="5"/>
    </row>
    <row r="334" spans="1:8">
      <c r="A334" s="5"/>
      <c r="B334" s="5"/>
      <c r="C334" s="5"/>
      <c r="D334" s="5"/>
      <c r="E334" s="5"/>
      <c r="H334" s="5"/>
    </row>
    <row r="335" spans="1:8">
      <c r="A335" s="5"/>
      <c r="B335" s="5"/>
      <c r="C335" s="5"/>
      <c r="D335" s="5"/>
      <c r="E335" s="5"/>
      <c r="H335" s="5"/>
    </row>
    <row r="336" spans="1:8">
      <c r="A336" s="5"/>
      <c r="B336" s="5"/>
      <c r="C336" s="5"/>
      <c r="D336" s="5"/>
      <c r="E336" s="5"/>
      <c r="H336" s="5"/>
    </row>
    <row r="337" spans="1:8">
      <c r="A337" s="5"/>
      <c r="B337" s="5"/>
      <c r="C337" s="5"/>
      <c r="D337" s="5"/>
      <c r="E337" s="5"/>
      <c r="H337" s="5"/>
    </row>
    <row r="338" spans="1:8">
      <c r="A338" s="5"/>
      <c r="B338" s="5"/>
      <c r="C338" s="5"/>
      <c r="D338" s="5"/>
      <c r="E338" s="5"/>
      <c r="H338" s="5"/>
    </row>
    <row r="339" spans="1:8">
      <c r="A339" s="5"/>
      <c r="B339" s="5"/>
      <c r="C339" s="5"/>
      <c r="D339" s="5"/>
      <c r="E339" s="5"/>
      <c r="H339" s="5"/>
    </row>
    <row r="340" spans="1:8">
      <c r="A340" s="5"/>
      <c r="B340" s="5"/>
      <c r="C340" s="5"/>
      <c r="D340" s="5"/>
      <c r="E340" s="5"/>
      <c r="H340" s="5"/>
    </row>
    <row r="341" spans="1:8">
      <c r="A341" s="5"/>
      <c r="B341" s="5"/>
      <c r="C341" s="5"/>
      <c r="D341" s="5"/>
      <c r="E341" s="5"/>
      <c r="H341" s="5"/>
    </row>
    <row r="342" spans="1:8">
      <c r="A342" s="5"/>
      <c r="B342" s="5"/>
      <c r="C342" s="5"/>
      <c r="D342" s="5"/>
      <c r="E342" s="5"/>
      <c r="H342" s="5"/>
    </row>
    <row r="343" spans="1:8">
      <c r="A343" s="5"/>
      <c r="B343" s="5"/>
      <c r="C343" s="5"/>
      <c r="D343" s="5"/>
      <c r="E343" s="5"/>
      <c r="H343" s="5"/>
    </row>
    <row r="344" spans="1:8">
      <c r="A344" s="5"/>
      <c r="B344" s="5"/>
      <c r="C344" s="5"/>
      <c r="D344" s="5"/>
      <c r="E344" s="5"/>
      <c r="H344" s="5"/>
    </row>
    <row r="345" spans="1:8">
      <c r="A345" s="5"/>
      <c r="B345" s="5"/>
      <c r="C345" s="5"/>
      <c r="D345" s="5"/>
      <c r="E345" s="5"/>
      <c r="H345" s="5"/>
    </row>
    <row r="346" spans="1:8">
      <c r="A346" s="5"/>
      <c r="B346" s="5"/>
      <c r="C346" s="5"/>
      <c r="D346" s="5"/>
      <c r="E346" s="5"/>
      <c r="H346" s="5"/>
    </row>
    <row r="347" spans="1:8">
      <c r="A347" s="5"/>
      <c r="B347" s="5"/>
      <c r="C347" s="5"/>
      <c r="D347" s="5"/>
      <c r="E347" s="5"/>
      <c r="H347" s="5"/>
    </row>
    <row r="348" spans="1:8">
      <c r="A348" s="5"/>
      <c r="B348" s="5"/>
      <c r="C348" s="5"/>
      <c r="D348" s="5"/>
      <c r="E348" s="5"/>
      <c r="H348" s="5"/>
    </row>
    <row r="349" spans="1:8">
      <c r="A349" s="5"/>
      <c r="B349" s="5"/>
      <c r="C349" s="5"/>
      <c r="D349" s="5"/>
      <c r="E349" s="5"/>
      <c r="H349" s="5"/>
    </row>
    <row r="350" spans="1:8">
      <c r="A350" s="5"/>
      <c r="B350" s="5"/>
      <c r="C350" s="5"/>
      <c r="D350" s="5"/>
      <c r="E350" s="5"/>
      <c r="H350" s="5"/>
    </row>
    <row r="351" spans="1:8">
      <c r="A351" s="5"/>
      <c r="B351" s="5"/>
      <c r="C351" s="5"/>
      <c r="D351" s="5"/>
      <c r="E351" s="5"/>
      <c r="H351" s="5"/>
    </row>
    <row r="352" spans="1:8">
      <c r="A352" s="5"/>
      <c r="B352" s="5"/>
      <c r="C352" s="5"/>
      <c r="D352" s="5"/>
      <c r="E352" s="5"/>
      <c r="H352" s="5"/>
    </row>
    <row r="353" spans="1:8">
      <c r="A353" s="5"/>
      <c r="B353" s="5"/>
      <c r="C353" s="5"/>
      <c r="D353" s="5"/>
      <c r="E353" s="5"/>
      <c r="H353" s="5"/>
    </row>
    <row r="354" spans="1:8">
      <c r="A354" s="5"/>
      <c r="B354" s="5"/>
      <c r="C354" s="5"/>
      <c r="D354" s="5"/>
      <c r="E354" s="5"/>
      <c r="H354" s="5"/>
    </row>
    <row r="355" spans="1:8">
      <c r="A355" s="5"/>
      <c r="B355" s="5"/>
      <c r="C355" s="5"/>
      <c r="D355" s="5"/>
      <c r="E355" s="5"/>
      <c r="H355" s="5"/>
    </row>
    <row r="356" spans="1:8">
      <c r="A356" s="5"/>
      <c r="B356" s="5"/>
      <c r="C356" s="5"/>
      <c r="D356" s="5"/>
      <c r="E356" s="5"/>
      <c r="H356" s="5"/>
    </row>
    <row r="357" spans="1:8">
      <c r="A357" s="5"/>
      <c r="B357" s="5"/>
      <c r="C357" s="5"/>
      <c r="D357" s="5"/>
      <c r="E357" s="5"/>
      <c r="H357" s="5"/>
    </row>
    <row r="358" spans="1:8">
      <c r="A358" s="5"/>
      <c r="B358" s="5"/>
      <c r="C358" s="5"/>
      <c r="D358" s="5"/>
      <c r="E358" s="5"/>
      <c r="H358" s="5"/>
    </row>
    <row r="359" spans="1:8">
      <c r="A359" s="5"/>
      <c r="B359" s="5"/>
      <c r="C359" s="5"/>
      <c r="D359" s="5"/>
      <c r="E359" s="5"/>
      <c r="H359" s="5"/>
    </row>
    <row r="360" spans="1:8">
      <c r="A360" s="5"/>
      <c r="B360" s="5"/>
      <c r="C360" s="5"/>
      <c r="D360" s="5"/>
      <c r="E360" s="5"/>
      <c r="H360" s="5"/>
    </row>
    <row r="361" spans="1:8">
      <c r="A361" s="5"/>
      <c r="B361" s="5"/>
      <c r="C361" s="5"/>
      <c r="D361" s="5"/>
      <c r="E361" s="5"/>
      <c r="H361" s="5"/>
    </row>
    <row r="362" spans="1:8">
      <c r="A362" s="5"/>
      <c r="B362" s="5"/>
      <c r="C362" s="5"/>
      <c r="D362" s="5"/>
      <c r="E362" s="5"/>
      <c r="H362" s="5"/>
    </row>
    <row r="363" spans="1:8">
      <c r="A363" s="5"/>
      <c r="B363" s="5"/>
      <c r="C363" s="5"/>
      <c r="D363" s="5"/>
      <c r="E363" s="5"/>
      <c r="H363" s="5"/>
    </row>
    <row r="364" spans="1:8">
      <c r="A364" s="5"/>
      <c r="B364" s="5"/>
      <c r="C364" s="5"/>
      <c r="D364" s="5"/>
      <c r="E364" s="5"/>
      <c r="H364" s="5"/>
    </row>
    <row r="365" spans="1:8">
      <c r="A365" s="5"/>
      <c r="B365" s="5"/>
      <c r="C365" s="5"/>
      <c r="D365" s="5"/>
      <c r="E365" s="5"/>
      <c r="H365" s="5"/>
    </row>
    <row r="366" spans="1:8">
      <c r="A366" s="5"/>
      <c r="B366" s="5"/>
      <c r="C366" s="5"/>
      <c r="D366" s="5"/>
      <c r="E366" s="5"/>
      <c r="H366" s="5"/>
    </row>
    <row r="367" spans="1:8">
      <c r="A367" s="5"/>
      <c r="B367" s="5"/>
      <c r="C367" s="5"/>
      <c r="D367" s="5"/>
      <c r="E367" s="5"/>
      <c r="H367" s="5"/>
    </row>
    <row r="368" spans="1:8">
      <c r="A368" s="5"/>
      <c r="B368" s="5"/>
      <c r="C368" s="5"/>
      <c r="D368" s="5"/>
      <c r="E368" s="5"/>
      <c r="H368" s="5"/>
    </row>
    <row r="369" spans="1:8">
      <c r="A369" s="5"/>
      <c r="B369" s="5"/>
      <c r="C369" s="5"/>
      <c r="D369" s="5"/>
      <c r="E369" s="5"/>
      <c r="H369" s="5"/>
    </row>
    <row r="370" spans="1:8">
      <c r="A370" s="5"/>
      <c r="B370" s="5"/>
      <c r="C370" s="5"/>
      <c r="D370" s="5"/>
      <c r="E370" s="5"/>
      <c r="H370" s="5"/>
    </row>
    <row r="371" spans="1:8">
      <c r="A371" s="5"/>
      <c r="B371" s="5"/>
      <c r="C371" s="5"/>
      <c r="D371" s="5"/>
      <c r="E371" s="5"/>
      <c r="H371" s="5"/>
    </row>
    <row r="372" spans="1:8">
      <c r="A372" s="5"/>
      <c r="B372" s="5"/>
      <c r="C372" s="5"/>
      <c r="D372" s="5"/>
      <c r="E372" s="5"/>
      <c r="H372" s="5"/>
    </row>
    <row r="373" spans="1:8">
      <c r="A373" s="5"/>
      <c r="B373" s="5"/>
      <c r="C373" s="5"/>
      <c r="D373" s="5"/>
      <c r="E373" s="5"/>
      <c r="H373" s="5"/>
    </row>
    <row r="374" spans="1:8">
      <c r="A374" s="5"/>
      <c r="B374" s="5"/>
      <c r="C374" s="5"/>
      <c r="D374" s="5"/>
      <c r="E374" s="5"/>
      <c r="H374" s="5"/>
    </row>
    <row r="375" spans="1:8">
      <c r="A375" s="5"/>
      <c r="B375" s="5"/>
      <c r="C375" s="5"/>
      <c r="D375" s="5"/>
      <c r="E375" s="5"/>
      <c r="H375" s="5"/>
    </row>
    <row r="376" spans="1:8">
      <c r="A376" s="5"/>
      <c r="B376" s="5"/>
      <c r="C376" s="5"/>
      <c r="D376" s="5"/>
      <c r="E376" s="5"/>
      <c r="H376" s="5"/>
    </row>
    <row r="377" spans="1:8">
      <c r="A377" s="5"/>
      <c r="B377" s="5"/>
      <c r="C377" s="5"/>
      <c r="D377" s="5"/>
      <c r="E377" s="5"/>
      <c r="H377" s="5"/>
    </row>
    <row r="378" spans="1:8">
      <c r="A378" s="5"/>
      <c r="B378" s="5"/>
      <c r="C378" s="5"/>
      <c r="D378" s="5"/>
      <c r="E378" s="5"/>
      <c r="H378" s="5"/>
    </row>
    <row r="379" spans="1:8">
      <c r="A379" s="5"/>
      <c r="B379" s="5"/>
      <c r="C379" s="5"/>
      <c r="D379" s="5"/>
      <c r="E379" s="5"/>
      <c r="H379" s="5"/>
    </row>
    <row r="380" spans="1:8">
      <c r="A380" s="5"/>
      <c r="B380" s="5"/>
      <c r="C380" s="5"/>
      <c r="D380" s="5"/>
      <c r="E380" s="5"/>
      <c r="H380" s="5"/>
    </row>
    <row r="381" spans="1:8">
      <c r="A381" s="5"/>
      <c r="B381" s="5"/>
      <c r="C381" s="5"/>
      <c r="D381" s="5"/>
      <c r="E381" s="5"/>
      <c r="H381" s="5"/>
    </row>
    <row r="382" spans="1:8">
      <c r="A382" s="5"/>
      <c r="B382" s="5"/>
      <c r="C382" s="5"/>
      <c r="D382" s="5"/>
      <c r="E382" s="5"/>
      <c r="H382" s="5"/>
    </row>
    <row r="383" spans="1:8">
      <c r="A383" s="5"/>
      <c r="B383" s="5"/>
      <c r="C383" s="5"/>
      <c r="D383" s="5"/>
      <c r="E383" s="5"/>
      <c r="H383" s="5"/>
    </row>
    <row r="384" spans="1:8">
      <c r="A384" s="5"/>
      <c r="B384" s="5"/>
      <c r="C384" s="5"/>
      <c r="D384" s="5"/>
      <c r="E384" s="5"/>
      <c r="H384" s="5"/>
    </row>
    <row r="385" spans="1:8">
      <c r="A385" s="5"/>
      <c r="B385" s="5"/>
      <c r="C385" s="5"/>
      <c r="D385" s="5"/>
      <c r="E385" s="5"/>
      <c r="H385" s="5"/>
    </row>
    <row r="386" spans="1:8">
      <c r="A386" s="5"/>
      <c r="B386" s="5"/>
      <c r="C386" s="5"/>
      <c r="D386" s="5"/>
      <c r="E386" s="5"/>
      <c r="H386" s="5"/>
    </row>
    <row r="387" spans="1:8">
      <c r="A387" s="5"/>
      <c r="B387" s="5"/>
      <c r="C387" s="5"/>
      <c r="D387" s="5"/>
      <c r="E387" s="5"/>
      <c r="H387" s="5"/>
    </row>
    <row r="388" spans="1:8">
      <c r="A388" s="5"/>
      <c r="B388" s="5"/>
      <c r="C388" s="5"/>
      <c r="D388" s="5"/>
      <c r="E388" s="5"/>
      <c r="H388" s="5"/>
    </row>
    <row r="389" spans="1:8">
      <c r="A389" s="5"/>
      <c r="B389" s="5"/>
      <c r="C389" s="5"/>
      <c r="D389" s="5"/>
      <c r="E389" s="5"/>
      <c r="H389" s="5"/>
    </row>
    <row r="390" spans="1:8">
      <c r="A390" s="5"/>
      <c r="B390" s="5"/>
      <c r="C390" s="5"/>
      <c r="D390" s="5"/>
      <c r="E390" s="5"/>
      <c r="H390" s="5"/>
    </row>
    <row r="391" spans="1:8">
      <c r="A391" s="5"/>
      <c r="B391" s="5"/>
      <c r="C391" s="5"/>
      <c r="D391" s="5"/>
      <c r="E391" s="5"/>
      <c r="H391" s="5"/>
    </row>
    <row r="392" spans="1:8">
      <c r="A392" s="5"/>
      <c r="B392" s="5"/>
      <c r="C392" s="5"/>
      <c r="D392" s="5"/>
      <c r="E392" s="5"/>
      <c r="H392" s="5"/>
    </row>
    <row r="393" spans="1:8">
      <c r="A393" s="5"/>
      <c r="B393" s="5"/>
      <c r="C393" s="5"/>
      <c r="D393" s="5"/>
      <c r="E393" s="5"/>
      <c r="H393" s="5"/>
    </row>
    <row r="394" spans="1:8">
      <c r="A394" s="5"/>
      <c r="B394" s="5"/>
      <c r="C394" s="5"/>
      <c r="D394" s="5"/>
      <c r="E394" s="5"/>
      <c r="H394" s="5"/>
    </row>
    <row r="395" spans="1:8">
      <c r="A395" s="5"/>
      <c r="B395" s="5"/>
      <c r="C395" s="5"/>
      <c r="D395" s="5"/>
      <c r="E395" s="5"/>
      <c r="H395" s="5"/>
    </row>
    <row r="396" spans="1:8">
      <c r="A396" s="5"/>
      <c r="B396" s="5"/>
      <c r="C396" s="5"/>
      <c r="D396" s="5"/>
      <c r="E396" s="5"/>
      <c r="H396" s="5"/>
    </row>
    <row r="397" spans="1:8">
      <c r="A397" s="5"/>
      <c r="B397" s="5"/>
      <c r="C397" s="5"/>
      <c r="D397" s="5"/>
      <c r="E397" s="5"/>
      <c r="H397" s="5"/>
    </row>
    <row r="398" spans="1:8">
      <c r="A398" s="5"/>
      <c r="B398" s="5"/>
      <c r="C398" s="5"/>
      <c r="D398" s="5"/>
      <c r="E398" s="5"/>
      <c r="H398" s="5"/>
    </row>
    <row r="399" spans="1:8">
      <c r="A399" s="5"/>
      <c r="B399" s="5"/>
      <c r="C399" s="5"/>
      <c r="D399" s="5"/>
      <c r="E399" s="5"/>
      <c r="H399" s="5"/>
    </row>
    <row r="400" spans="1:8">
      <c r="A400" s="5"/>
      <c r="B400" s="5"/>
      <c r="C400" s="5"/>
      <c r="D400" s="5"/>
      <c r="E400" s="5"/>
      <c r="H400" s="5"/>
    </row>
    <row r="401" spans="1:8">
      <c r="A401" s="5"/>
      <c r="B401" s="5"/>
      <c r="C401" s="5"/>
      <c r="D401" s="5"/>
      <c r="E401" s="5"/>
      <c r="H401" s="5"/>
    </row>
    <row r="402" spans="1:8">
      <c r="A402" s="5"/>
      <c r="B402" s="5"/>
      <c r="C402" s="5"/>
      <c r="D402" s="5"/>
      <c r="E402" s="5"/>
      <c r="H402" s="5"/>
    </row>
    <row r="403" spans="1:8">
      <c r="A403" s="5"/>
      <c r="B403" s="5"/>
      <c r="C403" s="5"/>
      <c r="D403" s="5"/>
      <c r="E403" s="5"/>
      <c r="H403" s="5"/>
    </row>
    <row r="404" spans="1:8">
      <c r="A404" s="5"/>
      <c r="B404" s="5"/>
      <c r="C404" s="5"/>
      <c r="D404" s="5"/>
      <c r="E404" s="5"/>
      <c r="H404" s="5"/>
    </row>
    <row r="405" spans="1:8">
      <c r="A405" s="5"/>
      <c r="B405" s="5"/>
      <c r="C405" s="5"/>
      <c r="D405" s="5"/>
      <c r="E405" s="5"/>
      <c r="H405" s="5"/>
    </row>
    <row r="406" spans="1:8">
      <c r="A406" s="5"/>
      <c r="B406" s="5"/>
      <c r="C406" s="5"/>
      <c r="D406" s="5"/>
      <c r="E406" s="5"/>
      <c r="H406" s="5"/>
    </row>
    <row r="407" spans="1:8">
      <c r="A407" s="5"/>
      <c r="B407" s="5"/>
      <c r="C407" s="5"/>
      <c r="D407" s="5"/>
      <c r="E407" s="5"/>
      <c r="H407" s="5"/>
    </row>
    <row r="408" spans="1:8">
      <c r="A408" s="5"/>
      <c r="B408" s="5"/>
      <c r="C408" s="5"/>
      <c r="D408" s="5"/>
      <c r="E408" s="5"/>
      <c r="H408" s="5"/>
    </row>
    <row r="409" spans="1:8">
      <c r="A409" s="5"/>
      <c r="B409" s="5"/>
      <c r="C409" s="5"/>
      <c r="D409" s="5"/>
      <c r="E409" s="5"/>
      <c r="H409" s="5"/>
    </row>
    <row r="410" spans="1:8">
      <c r="A410" s="5"/>
      <c r="B410" s="5"/>
      <c r="C410" s="5"/>
      <c r="D410" s="5"/>
      <c r="E410" s="5"/>
      <c r="H410" s="5"/>
    </row>
    <row r="411" spans="1:8">
      <c r="A411" s="5"/>
      <c r="B411" s="5"/>
      <c r="C411" s="5"/>
      <c r="D411" s="5"/>
      <c r="E411" s="5"/>
      <c r="H411" s="5"/>
    </row>
    <row r="412" spans="1:8">
      <c r="A412" s="5"/>
      <c r="B412" s="5"/>
      <c r="C412" s="5"/>
      <c r="D412" s="5"/>
      <c r="E412" s="5"/>
      <c r="H412" s="5"/>
    </row>
    <row r="413" spans="1:8">
      <c r="A413" s="5"/>
      <c r="B413" s="5"/>
      <c r="C413" s="5"/>
      <c r="D413" s="5"/>
      <c r="E413" s="5"/>
      <c r="H413" s="5"/>
    </row>
    <row r="414" spans="1:8">
      <c r="A414" s="5"/>
      <c r="B414" s="5"/>
      <c r="C414" s="5"/>
      <c r="D414" s="5"/>
      <c r="E414" s="5"/>
      <c r="H414" s="5"/>
    </row>
    <row r="415" spans="1:8">
      <c r="A415" s="5"/>
      <c r="B415" s="5"/>
      <c r="C415" s="5"/>
      <c r="D415" s="5"/>
      <c r="E415" s="5"/>
      <c r="H415" s="5"/>
    </row>
    <row r="416" spans="1:8">
      <c r="A416" s="5"/>
      <c r="B416" s="5"/>
      <c r="C416" s="5"/>
      <c r="D416" s="5"/>
      <c r="E416" s="5"/>
      <c r="H416" s="5"/>
    </row>
    <row r="417" spans="1:8">
      <c r="A417" s="5"/>
      <c r="B417" s="5"/>
      <c r="C417" s="5"/>
      <c r="D417" s="5"/>
      <c r="E417" s="5"/>
      <c r="H417" s="5"/>
    </row>
    <row r="418" spans="1:8">
      <c r="A418" s="5"/>
      <c r="B418" s="5"/>
      <c r="C418" s="5"/>
      <c r="D418" s="5"/>
      <c r="E418" s="5"/>
      <c r="H418" s="5"/>
    </row>
    <row r="419" spans="1:8">
      <c r="A419" s="5"/>
      <c r="B419" s="5"/>
      <c r="C419" s="5"/>
      <c r="D419" s="5"/>
      <c r="E419" s="5"/>
      <c r="H419" s="5"/>
    </row>
    <row r="420" spans="1:8">
      <c r="A420" s="5"/>
      <c r="B420" s="5"/>
      <c r="C420" s="5"/>
      <c r="D420" s="5"/>
      <c r="E420" s="5"/>
      <c r="H420" s="5"/>
    </row>
    <row r="421" spans="1:8">
      <c r="A421" s="5"/>
      <c r="B421" s="5"/>
      <c r="C421" s="5"/>
      <c r="D421" s="5"/>
      <c r="E421" s="5"/>
      <c r="H421" s="5"/>
    </row>
    <row r="422" spans="1:8">
      <c r="A422" s="5"/>
      <c r="B422" s="5"/>
      <c r="C422" s="5"/>
      <c r="D422" s="5"/>
      <c r="E422" s="5"/>
      <c r="H422" s="5"/>
    </row>
    <row r="423" spans="1:8">
      <c r="A423" s="5"/>
      <c r="B423" s="5"/>
      <c r="C423" s="5"/>
      <c r="D423" s="5"/>
      <c r="E423" s="5"/>
      <c r="H423" s="5"/>
    </row>
    <row r="424" spans="1:8">
      <c r="A424" s="5"/>
      <c r="B424" s="5"/>
      <c r="C424" s="5"/>
      <c r="D424" s="5"/>
      <c r="E424" s="5"/>
      <c r="H424" s="5"/>
    </row>
    <row r="425" spans="1:8">
      <c r="A425" s="5"/>
      <c r="B425" s="5"/>
      <c r="C425" s="5"/>
      <c r="D425" s="5"/>
      <c r="E425" s="5"/>
      <c r="H425" s="5"/>
    </row>
    <row r="426" spans="1:8">
      <c r="A426" s="5"/>
      <c r="B426" s="5"/>
      <c r="C426" s="5"/>
      <c r="D426" s="5"/>
      <c r="E426" s="5"/>
      <c r="H426" s="5"/>
    </row>
    <row r="427" spans="1:8">
      <c r="A427" s="5"/>
      <c r="B427" s="5"/>
      <c r="C427" s="5"/>
      <c r="D427" s="5"/>
      <c r="E427" s="5"/>
      <c r="H427" s="5"/>
    </row>
    <row r="428" spans="1:8">
      <c r="A428" s="5"/>
      <c r="B428" s="5"/>
      <c r="C428" s="5"/>
      <c r="D428" s="5"/>
      <c r="E428" s="5"/>
      <c r="H428" s="5"/>
    </row>
    <row r="429" spans="1:8">
      <c r="A429" s="5"/>
      <c r="B429" s="5"/>
      <c r="C429" s="5"/>
      <c r="D429" s="5"/>
      <c r="E429" s="5"/>
      <c r="H429" s="5"/>
    </row>
    <row r="430" spans="1:8">
      <c r="A430" s="5"/>
      <c r="B430" s="5"/>
      <c r="C430" s="5"/>
      <c r="D430" s="5"/>
      <c r="E430" s="5"/>
      <c r="H430" s="5"/>
    </row>
    <row r="431" spans="1:8">
      <c r="A431" s="5"/>
      <c r="B431" s="5"/>
      <c r="C431" s="5"/>
      <c r="D431" s="5"/>
      <c r="E431" s="5"/>
      <c r="H431" s="5"/>
    </row>
    <row r="432" spans="1:8">
      <c r="A432" s="5"/>
      <c r="B432" s="5"/>
      <c r="C432" s="5"/>
      <c r="D432" s="5"/>
      <c r="E432" s="5"/>
      <c r="H432" s="5"/>
    </row>
    <row r="433" spans="1:8">
      <c r="A433" s="5"/>
      <c r="B433" s="5"/>
      <c r="C433" s="5"/>
      <c r="D433" s="5"/>
      <c r="E433" s="5"/>
      <c r="H433" s="5"/>
    </row>
    <row r="434" spans="1:8">
      <c r="A434" s="5"/>
      <c r="B434" s="5"/>
      <c r="C434" s="5"/>
      <c r="D434" s="5"/>
      <c r="E434" s="5"/>
      <c r="H434" s="5"/>
    </row>
    <row r="435" spans="1:8">
      <c r="A435" s="5"/>
      <c r="B435" s="5"/>
      <c r="C435" s="5"/>
      <c r="D435" s="5"/>
      <c r="E435" s="5"/>
      <c r="H435" s="5"/>
    </row>
    <row r="436" spans="1:8">
      <c r="A436" s="5"/>
      <c r="B436" s="5"/>
      <c r="C436" s="5"/>
      <c r="D436" s="5"/>
      <c r="E436" s="5"/>
      <c r="H436" s="5"/>
    </row>
    <row r="437" spans="1:8">
      <c r="A437" s="5"/>
      <c r="B437" s="5"/>
      <c r="C437" s="5"/>
      <c r="D437" s="5"/>
      <c r="E437" s="5"/>
      <c r="H437" s="5"/>
    </row>
    <row r="438" spans="1:8">
      <c r="A438" s="5"/>
      <c r="B438" s="5"/>
      <c r="C438" s="5"/>
      <c r="D438" s="5"/>
      <c r="E438" s="5"/>
      <c r="H438" s="5"/>
    </row>
    <row r="439" spans="1:8">
      <c r="A439" s="5"/>
      <c r="B439" s="5"/>
      <c r="C439" s="5"/>
      <c r="D439" s="5"/>
      <c r="E439" s="5"/>
      <c r="H439" s="5"/>
    </row>
    <row r="440" spans="1:8">
      <c r="A440" s="5"/>
      <c r="B440" s="5"/>
      <c r="C440" s="5"/>
      <c r="D440" s="5"/>
      <c r="E440" s="5"/>
      <c r="H440" s="5"/>
    </row>
    <row r="441" spans="1:8">
      <c r="A441" s="5"/>
      <c r="B441" s="5"/>
      <c r="C441" s="5"/>
      <c r="D441" s="5"/>
      <c r="E441" s="5"/>
      <c r="H441" s="5"/>
    </row>
    <row r="442" spans="1:8">
      <c r="A442" s="5"/>
      <c r="B442" s="5"/>
      <c r="C442" s="5"/>
      <c r="D442" s="5"/>
      <c r="E442" s="5"/>
      <c r="H442" s="5"/>
    </row>
    <row r="443" spans="1:8">
      <c r="A443" s="5"/>
      <c r="B443" s="5"/>
      <c r="C443" s="5"/>
      <c r="D443" s="5"/>
      <c r="E443" s="5"/>
      <c r="H443" s="5"/>
    </row>
    <row r="444" spans="1:8">
      <c r="A444" s="5"/>
      <c r="B444" s="5"/>
      <c r="C444" s="5"/>
      <c r="D444" s="5"/>
      <c r="E444" s="5"/>
      <c r="H444" s="5"/>
    </row>
    <row r="445" spans="1:8">
      <c r="A445" s="5"/>
      <c r="B445" s="5"/>
      <c r="C445" s="5"/>
      <c r="D445" s="5"/>
      <c r="E445" s="5"/>
      <c r="H445" s="5"/>
    </row>
    <row r="446" spans="1:8">
      <c r="A446" s="5"/>
      <c r="B446" s="5"/>
      <c r="C446" s="5"/>
      <c r="D446" s="5"/>
      <c r="E446" s="5"/>
      <c r="H446" s="5"/>
    </row>
    <row r="447" spans="1:8">
      <c r="A447" s="5"/>
      <c r="B447" s="5"/>
      <c r="C447" s="5"/>
      <c r="D447" s="5"/>
      <c r="E447" s="5"/>
      <c r="H447" s="5"/>
    </row>
    <row r="448" spans="1:8">
      <c r="A448" s="5"/>
      <c r="B448" s="5"/>
      <c r="C448" s="5"/>
      <c r="D448" s="5"/>
      <c r="E448" s="5"/>
      <c r="H448" s="5"/>
    </row>
    <row r="449" spans="1:8">
      <c r="A449" s="5"/>
      <c r="B449" s="5"/>
      <c r="C449" s="5"/>
      <c r="D449" s="5"/>
      <c r="E449" s="5"/>
      <c r="H449" s="5"/>
    </row>
    <row r="450" spans="1:8">
      <c r="A450" s="5"/>
      <c r="B450" s="5"/>
      <c r="C450" s="5"/>
      <c r="D450" s="5"/>
      <c r="E450" s="5"/>
      <c r="H450" s="5"/>
    </row>
    <row r="451" spans="1:8">
      <c r="A451" s="5"/>
      <c r="B451" s="5"/>
      <c r="C451" s="5"/>
      <c r="D451" s="5"/>
      <c r="E451" s="5"/>
      <c r="H451" s="5"/>
    </row>
    <row r="452" spans="1:8">
      <c r="A452" s="5"/>
      <c r="B452" s="5"/>
      <c r="C452" s="5"/>
      <c r="D452" s="5"/>
      <c r="E452" s="5"/>
      <c r="H452" s="5"/>
    </row>
    <row r="453" spans="1:8">
      <c r="A453" s="5"/>
      <c r="B453" s="5"/>
      <c r="C453" s="5"/>
      <c r="D453" s="5"/>
      <c r="E453" s="5"/>
      <c r="H453" s="5"/>
    </row>
    <row r="454" spans="1:8">
      <c r="A454" s="5"/>
      <c r="B454" s="5"/>
      <c r="C454" s="5"/>
      <c r="D454" s="5"/>
      <c r="E454" s="5"/>
      <c r="H454" s="5"/>
    </row>
    <row r="455" spans="1:8">
      <c r="A455" s="5"/>
      <c r="B455" s="5"/>
      <c r="C455" s="5"/>
      <c r="D455" s="5"/>
      <c r="E455" s="5"/>
      <c r="H455" s="5"/>
    </row>
    <row r="456" spans="1:8">
      <c r="A456" s="5"/>
      <c r="B456" s="5"/>
      <c r="C456" s="5"/>
      <c r="D456" s="5"/>
      <c r="E456" s="5"/>
      <c r="H456" s="5"/>
    </row>
    <row r="457" spans="1:8">
      <c r="A457" s="5"/>
      <c r="B457" s="5"/>
      <c r="C457" s="5"/>
      <c r="D457" s="5"/>
      <c r="E457" s="5"/>
      <c r="H457" s="5"/>
    </row>
    <row r="458" spans="1:8">
      <c r="A458" s="5"/>
      <c r="B458" s="5"/>
      <c r="C458" s="5"/>
      <c r="D458" s="5"/>
      <c r="E458" s="5"/>
      <c r="H458" s="5"/>
    </row>
    <row r="459" spans="1:8">
      <c r="A459" s="5"/>
      <c r="B459" s="5"/>
      <c r="C459" s="5"/>
      <c r="D459" s="5"/>
      <c r="E459" s="5"/>
      <c r="H459" s="5"/>
    </row>
    <row r="460" spans="1:8">
      <c r="A460" s="5"/>
      <c r="B460" s="5"/>
      <c r="C460" s="5"/>
      <c r="D460" s="5"/>
      <c r="E460" s="5"/>
      <c r="H460" s="5"/>
    </row>
    <row r="461" spans="1:8">
      <c r="A461" s="5"/>
      <c r="B461" s="5"/>
      <c r="C461" s="5"/>
      <c r="D461" s="5"/>
      <c r="E461" s="5"/>
      <c r="H461" s="5"/>
    </row>
    <row r="462" spans="1:8">
      <c r="A462" s="5"/>
      <c r="B462" s="5"/>
      <c r="C462" s="5"/>
      <c r="D462" s="5"/>
      <c r="E462" s="5"/>
      <c r="H462" s="5"/>
    </row>
    <row r="463" spans="1:8">
      <c r="A463" s="5"/>
      <c r="B463" s="5"/>
      <c r="C463" s="5"/>
      <c r="D463" s="5"/>
      <c r="E463" s="5"/>
      <c r="H463" s="5"/>
    </row>
    <row r="464" spans="1:8">
      <c r="A464" s="5"/>
      <c r="B464" s="5"/>
      <c r="C464" s="5"/>
      <c r="D464" s="5"/>
      <c r="E464" s="5"/>
      <c r="H464" s="5"/>
    </row>
    <row r="465" spans="1:8">
      <c r="A465" s="5"/>
      <c r="B465" s="5"/>
      <c r="C465" s="5"/>
      <c r="D465" s="5"/>
      <c r="E465" s="5"/>
      <c r="H465" s="5"/>
    </row>
    <row r="466" spans="1:8">
      <c r="A466" s="5"/>
      <c r="B466" s="5"/>
      <c r="C466" s="5"/>
      <c r="D466" s="5"/>
      <c r="E466" s="5"/>
      <c r="H466" s="5"/>
    </row>
    <row r="467" spans="1:8">
      <c r="A467" s="5"/>
      <c r="B467" s="5"/>
      <c r="C467" s="5"/>
      <c r="D467" s="5"/>
      <c r="E467" s="5"/>
      <c r="H467" s="5"/>
    </row>
    <row r="468" spans="1:8">
      <c r="A468" s="5"/>
      <c r="B468" s="5"/>
      <c r="C468" s="5"/>
      <c r="D468" s="5"/>
      <c r="E468" s="5"/>
      <c r="H468" s="5"/>
    </row>
    <row r="469" spans="1:8">
      <c r="A469" s="5"/>
      <c r="B469" s="5"/>
      <c r="C469" s="5"/>
      <c r="D469" s="5"/>
      <c r="E469" s="5"/>
      <c r="H469" s="5"/>
    </row>
    <row r="470" spans="1:8">
      <c r="A470" s="5"/>
      <c r="B470" s="5"/>
      <c r="C470" s="5"/>
      <c r="D470" s="5"/>
      <c r="E470" s="5"/>
      <c r="H470" s="5"/>
    </row>
    <row r="471" spans="1:8">
      <c r="A471" s="5"/>
      <c r="B471" s="5"/>
      <c r="C471" s="5"/>
      <c r="D471" s="5"/>
      <c r="E471" s="5"/>
      <c r="H471" s="5"/>
    </row>
    <row r="472" spans="1:8">
      <c r="A472" s="5"/>
      <c r="B472" s="5"/>
      <c r="C472" s="5"/>
      <c r="D472" s="5"/>
      <c r="E472" s="5"/>
      <c r="H472" s="5"/>
    </row>
    <row r="473" spans="1:8">
      <c r="A473" s="5"/>
      <c r="B473" s="5"/>
      <c r="C473" s="5"/>
      <c r="D473" s="5"/>
      <c r="E473" s="5"/>
      <c r="H473" s="5"/>
    </row>
    <row r="474" spans="1:8">
      <c r="A474" s="5"/>
      <c r="B474" s="5"/>
      <c r="C474" s="5"/>
      <c r="D474" s="5"/>
      <c r="E474" s="5"/>
      <c r="H474" s="5"/>
    </row>
    <row r="475" spans="1:8">
      <c r="A475" s="5"/>
      <c r="B475" s="5"/>
      <c r="C475" s="5"/>
      <c r="D475" s="5"/>
      <c r="E475" s="5"/>
      <c r="H475" s="5"/>
    </row>
    <row r="476" spans="1:8">
      <c r="A476" s="5"/>
      <c r="B476" s="5"/>
      <c r="C476" s="5"/>
      <c r="D476" s="5"/>
      <c r="E476" s="5"/>
      <c r="H476" s="5"/>
    </row>
    <row r="477" spans="1:8">
      <c r="A477" s="5"/>
      <c r="B477" s="5"/>
      <c r="C477" s="5"/>
      <c r="D477" s="5"/>
      <c r="E477" s="5"/>
      <c r="H477" s="5"/>
    </row>
    <row r="478" spans="1:8">
      <c r="A478" s="5"/>
      <c r="B478" s="5"/>
      <c r="C478" s="5"/>
      <c r="D478" s="5"/>
      <c r="E478" s="5"/>
      <c r="H478" s="5"/>
    </row>
    <row r="479" spans="1:8">
      <c r="A479" s="5"/>
      <c r="B479" s="5"/>
      <c r="C479" s="5"/>
      <c r="D479" s="5"/>
      <c r="E479" s="5"/>
      <c r="H479" s="5"/>
    </row>
    <row r="480" spans="1:8">
      <c r="A480" s="5"/>
      <c r="B480" s="5"/>
      <c r="C480" s="5"/>
      <c r="D480" s="5"/>
      <c r="E480" s="5"/>
      <c r="H480" s="5"/>
    </row>
    <row r="481" spans="1:8">
      <c r="A481" s="5"/>
      <c r="B481" s="5"/>
      <c r="C481" s="5"/>
      <c r="D481" s="5"/>
      <c r="E481" s="5"/>
      <c r="H481" s="5"/>
    </row>
    <row r="482" spans="1:8">
      <c r="A482" s="5"/>
      <c r="B482" s="5"/>
      <c r="C482" s="5"/>
      <c r="D482" s="5"/>
      <c r="E482" s="5"/>
      <c r="H482" s="5"/>
    </row>
    <row r="483" spans="1:8">
      <c r="A483" s="5"/>
      <c r="B483" s="5"/>
      <c r="C483" s="5"/>
      <c r="D483" s="5"/>
      <c r="E483" s="5"/>
      <c r="H483" s="5"/>
    </row>
    <row r="484" spans="1:8">
      <c r="A484" s="5"/>
      <c r="B484" s="5"/>
      <c r="C484" s="5"/>
      <c r="D484" s="5"/>
      <c r="E484" s="5"/>
      <c r="H484" s="5"/>
    </row>
    <row r="485" spans="1:8">
      <c r="A485" s="5"/>
      <c r="B485" s="5"/>
      <c r="C485" s="5"/>
      <c r="D485" s="5"/>
      <c r="E485" s="5"/>
      <c r="H485" s="5"/>
    </row>
    <row r="486" spans="1:8">
      <c r="A486" s="5"/>
      <c r="B486" s="5"/>
      <c r="C486" s="5"/>
      <c r="D486" s="5"/>
      <c r="E486" s="5"/>
      <c r="H486" s="5"/>
    </row>
    <row r="487" spans="1:8">
      <c r="A487" s="5"/>
      <c r="B487" s="5"/>
      <c r="C487" s="5"/>
      <c r="D487" s="5"/>
      <c r="E487" s="5"/>
      <c r="H487" s="5"/>
    </row>
    <row r="488" spans="1:8">
      <c r="A488" s="5"/>
      <c r="B488" s="5"/>
      <c r="C488" s="5"/>
      <c r="D488" s="5"/>
      <c r="E488" s="5"/>
      <c r="H488" s="5"/>
    </row>
    <row r="489" spans="1:8">
      <c r="A489" s="5"/>
      <c r="B489" s="5"/>
      <c r="C489" s="5"/>
      <c r="D489" s="5"/>
      <c r="E489" s="5"/>
      <c r="H489" s="5"/>
    </row>
    <row r="490" spans="1:8">
      <c r="A490" s="5"/>
      <c r="B490" s="5"/>
      <c r="C490" s="5"/>
      <c r="D490" s="5"/>
      <c r="E490" s="5"/>
      <c r="H490" s="5"/>
    </row>
    <row r="491" spans="1:8">
      <c r="A491" s="5"/>
      <c r="B491" s="5"/>
      <c r="C491" s="5"/>
      <c r="D491" s="5"/>
      <c r="E491" s="5"/>
      <c r="H491" s="5"/>
    </row>
    <row r="492" spans="1:8">
      <c r="A492" s="5"/>
      <c r="B492" s="5"/>
      <c r="C492" s="5"/>
      <c r="D492" s="5"/>
      <c r="E492" s="5"/>
      <c r="H492" s="5"/>
    </row>
    <row r="493" spans="1:8">
      <c r="A493" s="5"/>
      <c r="B493" s="5"/>
      <c r="C493" s="5"/>
      <c r="D493" s="5"/>
      <c r="E493" s="5"/>
      <c r="H493" s="5"/>
    </row>
    <row r="494" spans="1:8">
      <c r="A494" s="5"/>
      <c r="B494" s="5"/>
      <c r="C494" s="5"/>
      <c r="D494" s="5"/>
      <c r="E494" s="5"/>
      <c r="H494" s="5"/>
    </row>
    <row r="495" spans="1:8">
      <c r="A495" s="5"/>
      <c r="B495" s="5"/>
      <c r="C495" s="5"/>
      <c r="D495" s="5"/>
      <c r="E495" s="5"/>
      <c r="H495" s="5"/>
    </row>
    <row r="496" spans="1:8">
      <c r="A496" s="5"/>
      <c r="B496" s="5"/>
      <c r="C496" s="5"/>
      <c r="D496" s="5"/>
      <c r="E496" s="5"/>
      <c r="H496" s="5"/>
    </row>
    <row r="497" spans="1:8">
      <c r="A497" s="5"/>
      <c r="B497" s="5"/>
      <c r="C497" s="5"/>
      <c r="D497" s="5"/>
      <c r="E497" s="5"/>
      <c r="H497" s="5"/>
    </row>
    <row r="498" spans="1:8">
      <c r="A498" s="5"/>
      <c r="B498" s="5"/>
      <c r="C498" s="5"/>
      <c r="D498" s="5"/>
      <c r="E498" s="5"/>
      <c r="H498" s="5"/>
    </row>
    <row r="499" spans="1:8">
      <c r="A499" s="5"/>
      <c r="B499" s="5"/>
      <c r="C499" s="5"/>
      <c r="D499" s="5"/>
      <c r="E499" s="5"/>
      <c r="H499" s="5"/>
    </row>
    <row r="500" spans="1:8">
      <c r="A500" s="5"/>
      <c r="B500" s="5"/>
      <c r="C500" s="5"/>
      <c r="D500" s="5"/>
      <c r="E500" s="5"/>
      <c r="H500" s="5"/>
    </row>
    <row r="501" spans="1:8">
      <c r="A501" s="5"/>
      <c r="B501" s="5"/>
      <c r="C501" s="5"/>
      <c r="D501" s="5"/>
      <c r="E501" s="5"/>
      <c r="H501" s="5"/>
    </row>
    <row r="502" spans="1:8">
      <c r="A502" s="5"/>
      <c r="B502" s="5"/>
      <c r="C502" s="5"/>
      <c r="D502" s="5"/>
      <c r="E502" s="5"/>
      <c r="H502" s="5"/>
    </row>
    <row r="503" spans="1:8">
      <c r="A503" s="5"/>
      <c r="B503" s="5"/>
      <c r="C503" s="5"/>
      <c r="D503" s="5"/>
      <c r="E503" s="5"/>
      <c r="H503" s="5"/>
    </row>
    <row r="504" spans="1:8">
      <c r="A504" s="5"/>
      <c r="B504" s="5"/>
      <c r="C504" s="5"/>
      <c r="D504" s="5"/>
      <c r="E504" s="5"/>
      <c r="H504" s="5"/>
    </row>
    <row r="505" spans="1:8">
      <c r="A505" s="5"/>
      <c r="B505" s="5"/>
      <c r="C505" s="5"/>
      <c r="D505" s="5"/>
      <c r="E505" s="5"/>
      <c r="H505" s="5"/>
    </row>
    <row r="506" spans="1:8">
      <c r="A506" s="5"/>
      <c r="B506" s="5"/>
      <c r="C506" s="5"/>
      <c r="D506" s="5"/>
      <c r="E506" s="5"/>
      <c r="H506" s="5"/>
    </row>
    <row r="507" spans="1:8">
      <c r="A507" s="5"/>
      <c r="B507" s="5"/>
      <c r="C507" s="5"/>
      <c r="D507" s="5"/>
      <c r="E507" s="5"/>
      <c r="H507" s="5"/>
    </row>
    <row r="508" spans="1:8">
      <c r="A508" s="5"/>
      <c r="B508" s="5"/>
      <c r="C508" s="5"/>
      <c r="D508" s="5"/>
      <c r="E508" s="5"/>
      <c r="H508" s="5"/>
    </row>
    <row r="509" spans="1:8">
      <c r="A509" s="5"/>
      <c r="B509" s="5"/>
      <c r="C509" s="5"/>
      <c r="D509" s="5"/>
      <c r="E509" s="5"/>
      <c r="H509" s="5"/>
    </row>
    <row r="510" spans="1:8">
      <c r="A510" s="5"/>
      <c r="B510" s="5"/>
      <c r="C510" s="5"/>
      <c r="D510" s="5"/>
      <c r="E510" s="5"/>
      <c r="H510" s="5"/>
    </row>
    <row r="511" spans="1:8">
      <c r="A511" s="5"/>
      <c r="B511" s="5"/>
      <c r="C511" s="5"/>
      <c r="D511" s="5"/>
      <c r="E511" s="5"/>
      <c r="H511" s="5"/>
    </row>
    <row r="512" spans="1:8">
      <c r="A512" s="5"/>
      <c r="B512" s="5"/>
      <c r="C512" s="5"/>
      <c r="D512" s="5"/>
      <c r="E512" s="5"/>
      <c r="H512" s="5"/>
    </row>
    <row r="513" spans="1:8">
      <c r="A513" s="5"/>
      <c r="B513" s="5"/>
      <c r="C513" s="5"/>
      <c r="D513" s="5"/>
      <c r="E513" s="5"/>
      <c r="H513" s="5"/>
    </row>
    <row r="514" spans="1:8">
      <c r="A514" s="5"/>
      <c r="B514" s="5"/>
      <c r="C514" s="5"/>
      <c r="D514" s="5"/>
      <c r="E514" s="5"/>
      <c r="H514" s="5"/>
    </row>
    <row r="515" spans="1:8">
      <c r="A515" s="5"/>
      <c r="B515" s="5"/>
      <c r="C515" s="5"/>
      <c r="D515" s="5"/>
      <c r="E515" s="5"/>
      <c r="H515" s="5"/>
    </row>
    <row r="516" spans="1:8">
      <c r="A516" s="5"/>
      <c r="B516" s="5"/>
      <c r="C516" s="5"/>
      <c r="D516" s="5"/>
      <c r="E516" s="5"/>
      <c r="H516" s="5"/>
    </row>
    <row r="517" spans="1:8">
      <c r="A517" s="5"/>
      <c r="B517" s="5"/>
      <c r="C517" s="5"/>
      <c r="D517" s="5"/>
      <c r="E517" s="5"/>
      <c r="H517" s="5"/>
    </row>
    <row r="518" spans="1:8">
      <c r="A518" s="5"/>
      <c r="B518" s="5"/>
      <c r="C518" s="5"/>
      <c r="D518" s="5"/>
      <c r="E518" s="5"/>
      <c r="H518" s="5"/>
    </row>
    <row r="519" spans="1:8">
      <c r="A519" s="5"/>
      <c r="B519" s="5"/>
      <c r="C519" s="5"/>
      <c r="D519" s="5"/>
      <c r="E519" s="5"/>
      <c r="H519" s="5"/>
    </row>
    <row r="520" spans="1:8">
      <c r="A520" s="5"/>
      <c r="B520" s="5"/>
      <c r="C520" s="5"/>
      <c r="D520" s="5"/>
      <c r="E520" s="5"/>
      <c r="H520" s="5"/>
    </row>
    <row r="521" spans="1:8">
      <c r="A521" s="5"/>
      <c r="B521" s="5"/>
      <c r="C521" s="5"/>
      <c r="D521" s="5"/>
      <c r="E521" s="5"/>
      <c r="H521" s="5"/>
    </row>
    <row r="522" spans="1:8">
      <c r="A522" s="5"/>
      <c r="B522" s="5"/>
      <c r="C522" s="5"/>
      <c r="D522" s="5"/>
      <c r="E522" s="5"/>
      <c r="H522" s="5"/>
    </row>
    <row r="523" spans="1:8">
      <c r="A523" s="5"/>
      <c r="B523" s="5"/>
      <c r="C523" s="5"/>
      <c r="D523" s="5"/>
      <c r="E523" s="5"/>
      <c r="H523" s="5"/>
    </row>
    <row r="524" spans="1:8">
      <c r="A524" s="5"/>
      <c r="B524" s="5"/>
      <c r="C524" s="5"/>
      <c r="D524" s="5"/>
      <c r="E524" s="5"/>
      <c r="H524" s="5"/>
    </row>
    <row r="525" spans="1:8">
      <c r="A525" s="5"/>
      <c r="B525" s="5"/>
      <c r="C525" s="5"/>
      <c r="D525" s="5"/>
      <c r="E525" s="5"/>
      <c r="H525" s="5"/>
    </row>
    <row r="526" spans="1:8">
      <c r="A526" s="5"/>
      <c r="B526" s="5"/>
      <c r="C526" s="5"/>
      <c r="D526" s="5"/>
      <c r="E526" s="5"/>
      <c r="H526" s="5"/>
    </row>
    <row r="527" spans="1:8">
      <c r="A527" s="5"/>
      <c r="B527" s="5"/>
      <c r="C527" s="5"/>
      <c r="D527" s="5"/>
      <c r="E527" s="5"/>
      <c r="H527" s="5"/>
    </row>
    <row r="528" spans="1:8">
      <c r="A528" s="5"/>
      <c r="B528" s="5"/>
      <c r="C528" s="5"/>
      <c r="D528" s="5"/>
      <c r="E528" s="5"/>
      <c r="H528" s="5"/>
    </row>
    <row r="529" spans="1:8">
      <c r="A529" s="5"/>
      <c r="B529" s="5"/>
      <c r="C529" s="5"/>
      <c r="D529" s="5"/>
      <c r="E529" s="5"/>
      <c r="H529" s="5"/>
    </row>
    <row r="530" spans="1:8">
      <c r="A530" s="5"/>
      <c r="B530" s="5"/>
      <c r="C530" s="5"/>
      <c r="D530" s="5"/>
      <c r="E530" s="5"/>
      <c r="H530" s="5"/>
    </row>
    <row r="531" spans="1:8">
      <c r="A531" s="5"/>
      <c r="B531" s="5"/>
      <c r="C531" s="5"/>
      <c r="D531" s="5"/>
      <c r="E531" s="5"/>
      <c r="H531" s="5"/>
    </row>
    <row r="532" spans="1:8">
      <c r="A532" s="5"/>
      <c r="B532" s="5"/>
      <c r="C532" s="5"/>
      <c r="D532" s="5"/>
      <c r="E532" s="5"/>
      <c r="H532" s="5"/>
    </row>
    <row r="533" spans="1:8">
      <c r="A533" s="5"/>
      <c r="B533" s="5"/>
      <c r="C533" s="5"/>
      <c r="D533" s="5"/>
      <c r="E533" s="5"/>
      <c r="H533" s="5"/>
    </row>
    <row r="534" spans="1:8">
      <c r="A534" s="5"/>
      <c r="B534" s="5"/>
      <c r="C534" s="5"/>
      <c r="D534" s="5"/>
      <c r="E534" s="5"/>
      <c r="H534" s="5"/>
    </row>
    <row r="535" spans="1:8">
      <c r="A535" s="5"/>
      <c r="B535" s="5"/>
      <c r="C535" s="5"/>
      <c r="D535" s="5"/>
      <c r="E535" s="5"/>
      <c r="H535" s="5"/>
    </row>
    <row r="536" spans="1:8">
      <c r="A536" s="5"/>
      <c r="B536" s="5"/>
      <c r="C536" s="5"/>
      <c r="D536" s="5"/>
      <c r="E536" s="5"/>
      <c r="H536" s="5"/>
    </row>
    <row r="537" spans="1:8">
      <c r="A537" s="5"/>
      <c r="B537" s="5"/>
      <c r="C537" s="5"/>
      <c r="D537" s="5"/>
      <c r="E537" s="5"/>
      <c r="H537" s="5"/>
    </row>
    <row r="538" spans="1:8">
      <c r="A538" s="5"/>
      <c r="B538" s="5"/>
      <c r="C538" s="5"/>
      <c r="D538" s="5"/>
      <c r="E538" s="5"/>
      <c r="H538" s="5"/>
    </row>
    <row r="539" spans="1:8">
      <c r="A539" s="5"/>
      <c r="B539" s="5"/>
      <c r="C539" s="5"/>
      <c r="D539" s="5"/>
      <c r="E539" s="5"/>
      <c r="H539" s="5"/>
    </row>
    <row r="540" spans="1:8">
      <c r="A540" s="5"/>
      <c r="B540" s="5"/>
      <c r="C540" s="5"/>
      <c r="D540" s="5"/>
      <c r="E540" s="5"/>
      <c r="H540" s="5"/>
    </row>
    <row r="541" spans="1:8">
      <c r="A541" s="5"/>
      <c r="B541" s="5"/>
      <c r="C541" s="5"/>
      <c r="D541" s="5"/>
      <c r="E541" s="5"/>
      <c r="H541" s="5"/>
    </row>
    <row r="542" spans="1:8">
      <c r="A542" s="5"/>
      <c r="B542" s="5"/>
      <c r="C542" s="5"/>
      <c r="D542" s="5"/>
      <c r="E542" s="5"/>
      <c r="H542" s="5"/>
    </row>
    <row r="543" spans="1:8">
      <c r="A543" s="5"/>
      <c r="B543" s="5"/>
      <c r="C543" s="5"/>
      <c r="D543" s="5"/>
      <c r="E543" s="5"/>
      <c r="H543" s="5"/>
    </row>
    <row r="544" spans="1:8">
      <c r="A544" s="5"/>
      <c r="B544" s="5"/>
      <c r="C544" s="5"/>
      <c r="D544" s="5"/>
      <c r="E544" s="5"/>
      <c r="H544" s="5"/>
    </row>
    <row r="545" spans="1:8">
      <c r="A545" s="5"/>
      <c r="B545" s="5"/>
      <c r="C545" s="5"/>
      <c r="D545" s="5"/>
      <c r="E545" s="5"/>
      <c r="H545" s="5"/>
    </row>
    <row r="546" spans="1:8">
      <c r="A546" s="5"/>
      <c r="B546" s="5"/>
      <c r="C546" s="5"/>
      <c r="D546" s="5"/>
      <c r="E546" s="5"/>
      <c r="H546" s="5"/>
    </row>
    <row r="547" spans="1:8">
      <c r="A547" s="5"/>
      <c r="B547" s="5"/>
      <c r="C547" s="5"/>
      <c r="D547" s="5"/>
      <c r="E547" s="5"/>
      <c r="H547" s="5"/>
    </row>
    <row r="548" spans="1:8">
      <c r="A548" s="5"/>
      <c r="B548" s="5"/>
      <c r="C548" s="5"/>
      <c r="D548" s="5"/>
      <c r="E548" s="5"/>
      <c r="H548" s="5"/>
    </row>
    <row r="549" spans="1:8">
      <c r="A549" s="5"/>
      <c r="B549" s="5"/>
      <c r="C549" s="5"/>
      <c r="D549" s="5"/>
      <c r="E549" s="5"/>
      <c r="H549" s="5"/>
    </row>
    <row r="550" spans="1:8">
      <c r="A550" s="5"/>
      <c r="B550" s="5"/>
      <c r="C550" s="5"/>
      <c r="D550" s="5"/>
      <c r="E550" s="5"/>
      <c r="H550" s="5"/>
    </row>
    <row r="551" spans="1:8">
      <c r="A551" s="5"/>
      <c r="B551" s="5"/>
      <c r="C551" s="5"/>
      <c r="D551" s="5"/>
      <c r="E551" s="5"/>
      <c r="H551" s="5"/>
    </row>
    <row r="552" spans="1:8">
      <c r="A552" s="5"/>
      <c r="B552" s="5"/>
      <c r="C552" s="5"/>
      <c r="D552" s="5"/>
      <c r="E552" s="5"/>
      <c r="H552" s="5"/>
    </row>
    <row r="553" spans="1:8">
      <c r="A553" s="5"/>
      <c r="B553" s="5"/>
      <c r="C553" s="5"/>
      <c r="D553" s="5"/>
      <c r="E553" s="5"/>
      <c r="H553" s="5"/>
    </row>
    <row r="554" spans="1:8">
      <c r="A554" s="5"/>
      <c r="B554" s="5"/>
      <c r="C554" s="5"/>
      <c r="D554" s="5"/>
      <c r="E554" s="5"/>
      <c r="H554" s="5"/>
    </row>
    <row r="555" spans="1:8">
      <c r="A555" s="5"/>
      <c r="B555" s="5"/>
      <c r="C555" s="5"/>
      <c r="D555" s="5"/>
      <c r="E555" s="5"/>
      <c r="H555" s="5"/>
    </row>
    <row r="556" spans="1:8">
      <c r="A556" s="5"/>
      <c r="B556" s="5"/>
      <c r="C556" s="5"/>
      <c r="D556" s="5"/>
      <c r="E556" s="5"/>
      <c r="H556" s="5"/>
    </row>
    <row r="557" spans="1:8">
      <c r="A557" s="5"/>
      <c r="B557" s="5"/>
      <c r="C557" s="5"/>
      <c r="D557" s="5"/>
      <c r="E557" s="5"/>
      <c r="H557" s="5"/>
    </row>
    <row r="558" spans="1:8">
      <c r="A558" s="5"/>
      <c r="B558" s="5"/>
      <c r="C558" s="5"/>
      <c r="D558" s="5"/>
      <c r="E558" s="5"/>
      <c r="H558" s="5"/>
    </row>
    <row r="559" spans="1:8">
      <c r="A559" s="5"/>
      <c r="B559" s="5"/>
      <c r="C559" s="5"/>
      <c r="D559" s="5"/>
      <c r="E559" s="5"/>
      <c r="H559" s="5"/>
    </row>
    <row r="560" spans="1:8">
      <c r="A560" s="5"/>
      <c r="B560" s="5"/>
      <c r="C560" s="5"/>
      <c r="D560" s="5"/>
      <c r="E560" s="5"/>
      <c r="H560" s="5"/>
    </row>
    <row r="561" spans="1:8">
      <c r="A561" s="5"/>
      <c r="B561" s="5"/>
      <c r="C561" s="5"/>
      <c r="D561" s="5"/>
      <c r="E561" s="5"/>
      <c r="H561" s="5"/>
    </row>
    <row r="562" spans="1:8">
      <c r="A562" s="5"/>
      <c r="B562" s="5"/>
      <c r="C562" s="5"/>
      <c r="D562" s="5"/>
      <c r="E562" s="5"/>
      <c r="H562" s="5"/>
    </row>
    <row r="563" spans="1:8">
      <c r="A563" s="5"/>
      <c r="B563" s="5"/>
      <c r="C563" s="5"/>
      <c r="D563" s="5"/>
      <c r="E563" s="5"/>
      <c r="H563" s="5"/>
    </row>
    <row r="564" spans="1:8">
      <c r="A564" s="5"/>
      <c r="B564" s="5"/>
      <c r="C564" s="5"/>
      <c r="D564" s="5"/>
      <c r="E564" s="5"/>
      <c r="H564" s="5"/>
    </row>
    <row r="565" spans="1:8">
      <c r="A565" s="5"/>
      <c r="B565" s="5"/>
      <c r="C565" s="5"/>
      <c r="D565" s="5"/>
      <c r="E565" s="5"/>
      <c r="H565" s="5"/>
    </row>
    <row r="566" spans="1:8">
      <c r="A566" s="5"/>
      <c r="B566" s="5"/>
      <c r="C566" s="5"/>
      <c r="D566" s="5"/>
      <c r="E566" s="5"/>
      <c r="H566" s="5"/>
    </row>
    <row r="567" spans="1:8">
      <c r="A567" s="5"/>
      <c r="B567" s="5"/>
      <c r="C567" s="5"/>
      <c r="D567" s="5"/>
      <c r="E567" s="5"/>
      <c r="H567" s="5"/>
    </row>
    <row r="568" spans="1:8">
      <c r="A568" s="5"/>
      <c r="B568" s="5"/>
      <c r="C568" s="5"/>
      <c r="D568" s="5"/>
      <c r="E568" s="5"/>
      <c r="H568" s="5"/>
    </row>
    <row r="569" spans="1:8">
      <c r="A569" s="5"/>
      <c r="B569" s="5"/>
      <c r="C569" s="5"/>
      <c r="D569" s="5"/>
      <c r="E569" s="5"/>
      <c r="H569" s="5"/>
    </row>
    <row r="570" spans="1:8">
      <c r="A570" s="5"/>
      <c r="B570" s="5"/>
      <c r="C570" s="5"/>
      <c r="D570" s="5"/>
      <c r="E570" s="5"/>
      <c r="H570" s="5"/>
    </row>
    <row r="571" spans="1:8">
      <c r="A571" s="5"/>
      <c r="B571" s="5"/>
      <c r="C571" s="5"/>
      <c r="D571" s="5"/>
      <c r="E571" s="5"/>
      <c r="H571" s="5"/>
    </row>
    <row r="572" spans="1:8">
      <c r="A572" s="5"/>
      <c r="B572" s="5"/>
      <c r="C572" s="5"/>
      <c r="D572" s="5"/>
      <c r="E572" s="5"/>
      <c r="H572" s="5"/>
    </row>
    <row r="573" spans="1:8">
      <c r="A573" s="5"/>
      <c r="B573" s="5"/>
      <c r="C573" s="5"/>
      <c r="D573" s="5"/>
      <c r="E573" s="5"/>
      <c r="H573" s="5"/>
    </row>
    <row r="574" spans="1:8">
      <c r="A574" s="5"/>
      <c r="B574" s="5"/>
      <c r="C574" s="5"/>
      <c r="D574" s="5"/>
      <c r="E574" s="5"/>
      <c r="H574" s="5"/>
    </row>
    <row r="575" spans="1:8">
      <c r="A575" s="5"/>
      <c r="B575" s="5"/>
      <c r="C575" s="5"/>
      <c r="D575" s="5"/>
      <c r="E575" s="5"/>
      <c r="H575" s="5"/>
    </row>
    <row r="576" spans="1:8">
      <c r="A576" s="5"/>
      <c r="B576" s="5"/>
      <c r="C576" s="5"/>
      <c r="D576" s="5"/>
      <c r="E576" s="5"/>
      <c r="H576" s="5"/>
    </row>
    <row r="577" spans="1:8">
      <c r="A577" s="5"/>
      <c r="B577" s="5"/>
      <c r="C577" s="5"/>
      <c r="D577" s="5"/>
      <c r="E577" s="5"/>
      <c r="H577" s="5"/>
    </row>
    <row r="578" spans="1:8">
      <c r="A578" s="5"/>
      <c r="B578" s="5"/>
      <c r="C578" s="5"/>
      <c r="D578" s="5"/>
      <c r="E578" s="5"/>
      <c r="H578" s="5"/>
    </row>
    <row r="579" spans="1:8">
      <c r="A579" s="5"/>
      <c r="B579" s="5"/>
      <c r="C579" s="5"/>
      <c r="D579" s="5"/>
      <c r="E579" s="5"/>
      <c r="H579" s="5"/>
    </row>
    <row r="580" spans="1:8">
      <c r="A580" s="5"/>
      <c r="B580" s="5"/>
      <c r="C580" s="5"/>
      <c r="D580" s="5"/>
      <c r="E580" s="5"/>
      <c r="H580" s="5"/>
    </row>
    <row r="581" spans="1:8">
      <c r="A581" s="5"/>
      <c r="B581" s="5"/>
      <c r="C581" s="5"/>
      <c r="D581" s="5"/>
      <c r="E581" s="5"/>
      <c r="H581" s="5"/>
    </row>
    <row r="582" spans="1:8">
      <c r="A582" s="5"/>
      <c r="B582" s="5"/>
      <c r="C582" s="5"/>
      <c r="D582" s="5"/>
      <c r="E582" s="5"/>
      <c r="H582" s="5"/>
    </row>
    <row r="583" spans="1:8">
      <c r="A583" s="5"/>
      <c r="B583" s="5"/>
      <c r="C583" s="5"/>
      <c r="D583" s="5"/>
      <c r="E583" s="5"/>
      <c r="H583" s="5"/>
    </row>
    <row r="584" spans="1:8">
      <c r="A584" s="5"/>
      <c r="B584" s="5"/>
      <c r="C584" s="5"/>
      <c r="D584" s="5"/>
      <c r="E584" s="5"/>
      <c r="H584" s="5"/>
    </row>
    <row r="585" spans="1:8">
      <c r="A585" s="5"/>
      <c r="B585" s="5"/>
      <c r="C585" s="5"/>
      <c r="D585" s="5"/>
      <c r="E585" s="5"/>
      <c r="H585" s="5"/>
    </row>
    <row r="586" spans="1:8">
      <c r="A586" s="5"/>
      <c r="B586" s="5"/>
      <c r="C586" s="5"/>
      <c r="D586" s="5"/>
      <c r="E586" s="5"/>
      <c r="H586" s="5"/>
    </row>
    <row r="587" spans="1:8">
      <c r="A587" s="5"/>
      <c r="B587" s="5"/>
      <c r="C587" s="5"/>
      <c r="D587" s="5"/>
      <c r="E587" s="5"/>
      <c r="H587" s="5"/>
    </row>
    <row r="588" spans="1:8">
      <c r="A588" s="5"/>
      <c r="B588" s="5"/>
      <c r="C588" s="5"/>
      <c r="D588" s="5"/>
      <c r="E588" s="5"/>
      <c r="H588" s="5"/>
    </row>
    <row r="589" spans="1:8">
      <c r="A589" s="5"/>
      <c r="B589" s="5"/>
      <c r="C589" s="5"/>
      <c r="D589" s="5"/>
      <c r="E589" s="5"/>
      <c r="H589" s="5"/>
    </row>
    <row r="590" spans="1:8">
      <c r="A590" s="5"/>
      <c r="B590" s="5"/>
      <c r="C590" s="5"/>
      <c r="D590" s="5"/>
      <c r="E590" s="5"/>
      <c r="H590" s="5"/>
    </row>
    <row r="591" spans="1:8">
      <c r="A591" s="5"/>
      <c r="B591" s="5"/>
      <c r="C591" s="5"/>
      <c r="D591" s="5"/>
      <c r="E591" s="5"/>
      <c r="H591" s="5"/>
    </row>
    <row r="592" spans="1:8">
      <c r="A592" s="5"/>
      <c r="B592" s="5"/>
      <c r="C592" s="5"/>
      <c r="D592" s="5"/>
      <c r="E592" s="5"/>
      <c r="H592" s="5"/>
    </row>
    <row r="593" spans="1:8">
      <c r="A593" s="5"/>
      <c r="B593" s="5"/>
      <c r="C593" s="5"/>
      <c r="D593" s="5"/>
      <c r="E593" s="5"/>
      <c r="H593" s="5"/>
    </row>
    <row r="594" spans="1:8">
      <c r="A594" s="5"/>
      <c r="B594" s="5"/>
      <c r="C594" s="5"/>
      <c r="D594" s="5"/>
      <c r="E594" s="5"/>
      <c r="H594" s="5"/>
    </row>
    <row r="595" spans="1:8">
      <c r="A595" s="5"/>
      <c r="B595" s="5"/>
      <c r="C595" s="5"/>
      <c r="D595" s="5"/>
      <c r="E595" s="5"/>
      <c r="H595" s="5"/>
    </row>
    <row r="596" spans="1:8">
      <c r="A596" s="5"/>
      <c r="B596" s="5"/>
      <c r="C596" s="5"/>
      <c r="D596" s="5"/>
      <c r="E596" s="5"/>
      <c r="H596" s="5"/>
    </row>
    <row r="597" spans="1:8">
      <c r="A597" s="5"/>
      <c r="B597" s="5"/>
      <c r="C597" s="5"/>
      <c r="D597" s="5"/>
      <c r="E597" s="5"/>
      <c r="H597" s="5"/>
    </row>
    <row r="598" spans="1:8">
      <c r="A598" s="5"/>
      <c r="B598" s="5"/>
      <c r="C598" s="5"/>
      <c r="D598" s="5"/>
      <c r="E598" s="5"/>
      <c r="H598" s="5"/>
    </row>
    <row r="599" spans="1:8">
      <c r="A599" s="5"/>
      <c r="B599" s="5"/>
      <c r="C599" s="5"/>
      <c r="D599" s="5"/>
      <c r="E599" s="5"/>
      <c r="H599" s="5"/>
    </row>
    <row r="600" spans="1:8">
      <c r="A600" s="5"/>
      <c r="B600" s="5"/>
      <c r="C600" s="5"/>
      <c r="D600" s="5"/>
      <c r="E600" s="5"/>
      <c r="H600" s="5"/>
    </row>
    <row r="601" spans="1:8">
      <c r="A601" s="5"/>
      <c r="B601" s="5"/>
      <c r="C601" s="5"/>
      <c r="D601" s="5"/>
      <c r="E601" s="5"/>
      <c r="H601" s="5"/>
    </row>
    <row r="602" spans="1:8">
      <c r="A602" s="5"/>
      <c r="B602" s="5"/>
      <c r="C602" s="5"/>
      <c r="D602" s="5"/>
      <c r="E602" s="5"/>
      <c r="H602" s="5"/>
    </row>
    <row r="603" spans="1:8">
      <c r="A603" s="5"/>
      <c r="B603" s="5"/>
      <c r="C603" s="5"/>
      <c r="D603" s="5"/>
      <c r="E603" s="5"/>
      <c r="H603" s="5"/>
    </row>
    <row r="604" spans="1:8">
      <c r="A604" s="5"/>
      <c r="B604" s="5"/>
      <c r="C604" s="5"/>
      <c r="D604" s="5"/>
      <c r="E604" s="5"/>
      <c r="H604" s="5"/>
    </row>
    <row r="605" spans="1:8">
      <c r="A605" s="5"/>
      <c r="B605" s="5"/>
      <c r="C605" s="5"/>
      <c r="D605" s="5"/>
      <c r="E605" s="5"/>
      <c r="H605" s="5"/>
    </row>
    <row r="606" spans="1:8">
      <c r="A606" s="5"/>
      <c r="B606" s="5"/>
      <c r="C606" s="5"/>
      <c r="D606" s="5"/>
      <c r="E606" s="5"/>
      <c r="H606" s="5"/>
    </row>
    <row r="607" spans="1:8">
      <c r="A607" s="5"/>
      <c r="B607" s="5"/>
      <c r="C607" s="5"/>
      <c r="D607" s="5"/>
      <c r="E607" s="5"/>
      <c r="H607" s="5"/>
    </row>
    <row r="608" spans="1:8">
      <c r="A608" s="5"/>
      <c r="B608" s="5"/>
      <c r="C608" s="5"/>
      <c r="D608" s="5"/>
      <c r="E608" s="5"/>
      <c r="H608" s="5"/>
    </row>
    <row r="609" spans="1:8">
      <c r="A609" s="5"/>
      <c r="B609" s="5"/>
      <c r="C609" s="5"/>
      <c r="D609" s="5"/>
      <c r="E609" s="5"/>
      <c r="H609" s="5"/>
    </row>
    <row r="610" spans="1:8">
      <c r="A610" s="5"/>
      <c r="B610" s="5"/>
      <c r="C610" s="5"/>
      <c r="D610" s="5"/>
      <c r="E610" s="5"/>
      <c r="H610" s="5"/>
    </row>
    <row r="611" spans="1:8">
      <c r="A611" s="5"/>
      <c r="B611" s="5"/>
      <c r="C611" s="5"/>
      <c r="D611" s="5"/>
      <c r="E611" s="5"/>
      <c r="H611" s="5"/>
    </row>
    <row r="612" spans="1:8">
      <c r="A612" s="5"/>
      <c r="B612" s="5"/>
      <c r="C612" s="5"/>
      <c r="D612" s="5"/>
      <c r="E612" s="5"/>
      <c r="H612" s="5"/>
    </row>
    <row r="613" spans="1:8">
      <c r="A613" s="5"/>
      <c r="B613" s="5"/>
      <c r="C613" s="5"/>
      <c r="D613" s="5"/>
      <c r="E613" s="5"/>
      <c r="H613" s="5"/>
    </row>
    <row r="614" spans="1:8">
      <c r="A614" s="5"/>
      <c r="B614" s="5"/>
      <c r="C614" s="5"/>
      <c r="D614" s="5"/>
      <c r="E614" s="5"/>
      <c r="H614" s="5"/>
    </row>
    <row r="615" spans="1:8">
      <c r="A615" s="5"/>
      <c r="B615" s="5"/>
      <c r="C615" s="5"/>
      <c r="D615" s="5"/>
      <c r="E615" s="5"/>
      <c r="H615" s="5"/>
    </row>
    <row r="616" spans="1:8">
      <c r="A616" s="5"/>
      <c r="B616" s="5"/>
      <c r="C616" s="5"/>
      <c r="D616" s="5"/>
      <c r="E616" s="5"/>
      <c r="H616" s="5"/>
    </row>
    <row r="617" spans="1:8">
      <c r="A617" s="5"/>
      <c r="B617" s="5"/>
      <c r="C617" s="5"/>
      <c r="D617" s="5"/>
      <c r="E617" s="5"/>
      <c r="H617" s="5"/>
    </row>
    <row r="618" spans="1:8">
      <c r="A618" s="5"/>
      <c r="B618" s="5"/>
      <c r="C618" s="5"/>
      <c r="D618" s="5"/>
      <c r="E618" s="5"/>
      <c r="H618" s="5"/>
    </row>
    <row r="619" spans="1:8">
      <c r="A619" s="5"/>
      <c r="B619" s="5"/>
      <c r="C619" s="5"/>
      <c r="D619" s="5"/>
      <c r="E619" s="5"/>
      <c r="H619" s="5"/>
    </row>
    <row r="620" spans="1:8">
      <c r="A620" s="5"/>
      <c r="B620" s="5"/>
      <c r="C620" s="5"/>
      <c r="D620" s="5"/>
      <c r="E620" s="5"/>
      <c r="H620" s="5"/>
    </row>
    <row r="621" spans="1:8">
      <c r="A621" s="5"/>
      <c r="B621" s="5"/>
      <c r="C621" s="5"/>
      <c r="D621" s="5"/>
      <c r="E621" s="5"/>
      <c r="H621" s="5"/>
    </row>
    <row r="622" spans="1:8">
      <c r="A622" s="5"/>
      <c r="B622" s="5"/>
      <c r="C622" s="5"/>
      <c r="D622" s="5"/>
      <c r="E622" s="5"/>
      <c r="H622" s="5"/>
    </row>
    <row r="623" spans="1:8">
      <c r="A623" s="5"/>
      <c r="B623" s="5"/>
      <c r="C623" s="5"/>
      <c r="D623" s="5"/>
      <c r="E623" s="5"/>
      <c r="H623" s="5"/>
    </row>
    <row r="624" spans="1:8">
      <c r="A624" s="5"/>
      <c r="B624" s="5"/>
      <c r="C624" s="5"/>
      <c r="D624" s="5"/>
      <c r="E624" s="5"/>
      <c r="H624" s="5"/>
    </row>
    <row r="625" spans="1:8">
      <c r="A625" s="5"/>
      <c r="B625" s="5"/>
      <c r="C625" s="5"/>
      <c r="D625" s="5"/>
      <c r="E625" s="5"/>
      <c r="H625" s="5"/>
    </row>
    <row r="626" spans="1:8">
      <c r="A626" s="5"/>
      <c r="B626" s="5"/>
      <c r="C626" s="5"/>
      <c r="D626" s="5"/>
      <c r="E626" s="5"/>
      <c r="H626" s="5"/>
    </row>
    <row r="627" spans="1:8">
      <c r="A627" s="5"/>
      <c r="B627" s="5"/>
      <c r="C627" s="5"/>
      <c r="D627" s="5"/>
      <c r="E627" s="5"/>
      <c r="H627" s="5"/>
    </row>
    <row r="628" spans="1:8">
      <c r="A628" s="5"/>
      <c r="B628" s="5"/>
      <c r="C628" s="5"/>
      <c r="D628" s="5"/>
      <c r="E628" s="5"/>
      <c r="H628" s="5"/>
    </row>
    <row r="629" spans="1:8">
      <c r="A629" s="5"/>
      <c r="B629" s="5"/>
      <c r="C629" s="5"/>
      <c r="D629" s="5"/>
      <c r="E629" s="5"/>
      <c r="H629" s="5"/>
    </row>
    <row r="630" spans="1:8">
      <c r="A630" s="5"/>
      <c r="B630" s="5"/>
      <c r="C630" s="5"/>
      <c r="D630" s="5"/>
      <c r="E630" s="5"/>
      <c r="H630" s="5"/>
    </row>
    <row r="631" spans="1:8">
      <c r="A631" s="5"/>
      <c r="B631" s="5"/>
      <c r="C631" s="5"/>
      <c r="D631" s="5"/>
      <c r="E631" s="5"/>
      <c r="H631" s="5"/>
    </row>
    <row r="632" spans="1:8">
      <c r="A632" s="5"/>
      <c r="B632" s="5"/>
      <c r="C632" s="5"/>
      <c r="D632" s="5"/>
      <c r="E632" s="5"/>
      <c r="H632" s="5"/>
    </row>
    <row r="633" spans="1:8">
      <c r="A633" s="5"/>
      <c r="B633" s="5"/>
      <c r="C633" s="5"/>
      <c r="D633" s="5"/>
      <c r="E633" s="5"/>
      <c r="H633" s="5"/>
    </row>
    <row r="634" spans="1:8">
      <c r="A634" s="5"/>
      <c r="B634" s="5"/>
      <c r="C634" s="5"/>
      <c r="D634" s="5"/>
      <c r="E634" s="5"/>
      <c r="H634" s="5"/>
    </row>
    <row r="635" spans="1:8">
      <c r="A635" s="5"/>
      <c r="B635" s="5"/>
      <c r="C635" s="5"/>
      <c r="D635" s="5"/>
      <c r="E635" s="5"/>
      <c r="H635" s="5"/>
    </row>
    <row r="636" spans="1:8">
      <c r="A636" s="5"/>
      <c r="B636" s="5"/>
      <c r="C636" s="5"/>
      <c r="D636" s="5"/>
      <c r="E636" s="5"/>
      <c r="H636" s="5"/>
    </row>
    <row r="637" spans="1:8">
      <c r="A637" s="5"/>
      <c r="B637" s="5"/>
      <c r="C637" s="5"/>
      <c r="D637" s="5"/>
      <c r="E637" s="5"/>
      <c r="H637" s="5"/>
    </row>
    <row r="638" spans="1:8">
      <c r="A638" s="5"/>
      <c r="B638" s="5"/>
      <c r="C638" s="5"/>
      <c r="D638" s="5"/>
      <c r="E638" s="5"/>
      <c r="H638" s="5"/>
    </row>
    <row r="639" spans="1:8">
      <c r="A639" s="5"/>
      <c r="B639" s="5"/>
      <c r="C639" s="5"/>
      <c r="D639" s="5"/>
      <c r="E639" s="5"/>
      <c r="H639" s="5"/>
    </row>
    <row r="640" spans="1:8">
      <c r="A640" s="5"/>
      <c r="B640" s="5"/>
      <c r="C640" s="5"/>
      <c r="D640" s="5"/>
      <c r="E640" s="5"/>
      <c r="H640" s="5"/>
    </row>
    <row r="641" spans="1:8">
      <c r="A641" s="5"/>
      <c r="B641" s="5"/>
      <c r="C641" s="5"/>
      <c r="D641" s="5"/>
      <c r="E641" s="5"/>
      <c r="H641" s="5"/>
    </row>
    <row r="642" spans="1:8">
      <c r="A642" s="5"/>
      <c r="B642" s="5"/>
      <c r="C642" s="5"/>
      <c r="D642" s="5"/>
      <c r="E642" s="5"/>
      <c r="H642" s="5"/>
    </row>
    <row r="643" spans="1:8">
      <c r="A643" s="5"/>
      <c r="B643" s="5"/>
      <c r="C643" s="5"/>
      <c r="D643" s="5"/>
      <c r="E643" s="5"/>
      <c r="H643" s="5"/>
    </row>
    <row r="644" spans="1:8">
      <c r="A644" s="5"/>
      <c r="B644" s="5"/>
      <c r="C644" s="5"/>
      <c r="D644" s="5"/>
      <c r="E644" s="5"/>
      <c r="H644" s="5"/>
    </row>
    <row r="645" spans="1:8">
      <c r="A645" s="5"/>
      <c r="B645" s="5"/>
      <c r="C645" s="5"/>
      <c r="D645" s="5"/>
      <c r="E645" s="5"/>
      <c r="H645" s="5"/>
    </row>
    <row r="646" spans="1:8">
      <c r="A646" s="5"/>
      <c r="B646" s="5"/>
      <c r="C646" s="5"/>
      <c r="D646" s="5"/>
      <c r="E646" s="5"/>
      <c r="H646" s="5"/>
    </row>
    <row r="647" spans="1:8">
      <c r="A647" s="5"/>
      <c r="B647" s="5"/>
      <c r="C647" s="5"/>
      <c r="D647" s="5"/>
      <c r="E647" s="5"/>
      <c r="H647" s="5"/>
    </row>
    <row r="648" spans="1:8">
      <c r="A648" s="5"/>
      <c r="B648" s="5"/>
      <c r="C648" s="5"/>
      <c r="D648" s="5"/>
      <c r="E648" s="5"/>
      <c r="H648" s="5"/>
    </row>
    <row r="649" spans="1:8">
      <c r="A649" s="5"/>
      <c r="B649" s="5"/>
      <c r="C649" s="5"/>
      <c r="D649" s="5"/>
      <c r="E649" s="5"/>
      <c r="H649" s="5"/>
    </row>
    <row r="650" spans="1:8">
      <c r="A650" s="5"/>
      <c r="B650" s="5"/>
      <c r="C650" s="5"/>
      <c r="D650" s="5"/>
      <c r="E650" s="5"/>
      <c r="H650" s="5"/>
    </row>
    <row r="651" spans="1:8">
      <c r="A651" s="5"/>
      <c r="B651" s="5"/>
      <c r="C651" s="5"/>
      <c r="D651" s="5"/>
      <c r="E651" s="5"/>
      <c r="H651" s="5"/>
    </row>
    <row r="652" spans="1:8">
      <c r="A652" s="5"/>
      <c r="B652" s="5"/>
      <c r="C652" s="5"/>
      <c r="D652" s="5"/>
      <c r="E652" s="5"/>
      <c r="H652" s="5"/>
    </row>
    <row r="653" spans="1:8">
      <c r="A653" s="5"/>
      <c r="B653" s="5"/>
      <c r="C653" s="5"/>
      <c r="D653" s="5"/>
      <c r="E653" s="5"/>
      <c r="H653" s="5"/>
    </row>
    <row r="654" spans="1:8">
      <c r="A654" s="5"/>
      <c r="B654" s="5"/>
      <c r="C654" s="5"/>
      <c r="D654" s="5"/>
      <c r="E654" s="5"/>
      <c r="H654" s="5"/>
    </row>
    <row r="655" spans="1:8">
      <c r="A655" s="5"/>
      <c r="B655" s="5"/>
      <c r="C655" s="5"/>
      <c r="D655" s="5"/>
      <c r="E655" s="5"/>
      <c r="H655" s="5"/>
    </row>
    <row r="656" spans="1:8">
      <c r="A656" s="5"/>
      <c r="B656" s="5"/>
      <c r="C656" s="5"/>
      <c r="D656" s="5"/>
      <c r="E656" s="5"/>
      <c r="H656" s="5"/>
    </row>
    <row r="657" spans="1:8">
      <c r="A657" s="5"/>
      <c r="B657" s="5"/>
      <c r="C657" s="5"/>
      <c r="D657" s="5"/>
      <c r="E657" s="5"/>
      <c r="H657" s="5"/>
    </row>
    <row r="658" spans="1:8">
      <c r="A658" s="5"/>
      <c r="B658" s="5"/>
      <c r="C658" s="5"/>
      <c r="D658" s="5"/>
      <c r="E658" s="5"/>
      <c r="H658" s="5"/>
    </row>
    <row r="659" spans="1:8">
      <c r="A659" s="5"/>
      <c r="B659" s="5"/>
      <c r="C659" s="5"/>
      <c r="D659" s="5"/>
      <c r="E659" s="5"/>
      <c r="H659" s="5"/>
    </row>
    <row r="660" spans="1:8">
      <c r="A660" s="5"/>
      <c r="B660" s="5"/>
      <c r="C660" s="5"/>
      <c r="D660" s="5"/>
      <c r="E660" s="5"/>
      <c r="H660" s="5"/>
    </row>
    <row r="661" spans="1:8">
      <c r="A661" s="5"/>
      <c r="B661" s="5"/>
      <c r="C661" s="5"/>
      <c r="D661" s="5"/>
      <c r="E661" s="5"/>
      <c r="H661" s="5"/>
    </row>
    <row r="662" spans="1:8">
      <c r="A662" s="5"/>
      <c r="B662" s="5"/>
      <c r="C662" s="5"/>
      <c r="D662" s="5"/>
      <c r="E662" s="5"/>
      <c r="H662" s="5"/>
    </row>
    <row r="663" spans="1:8">
      <c r="A663" s="5"/>
      <c r="B663" s="5"/>
      <c r="C663" s="5"/>
      <c r="D663" s="5"/>
      <c r="E663" s="5"/>
      <c r="H663" s="5"/>
    </row>
    <row r="664" spans="1:8">
      <c r="A664" s="5"/>
      <c r="B664" s="5"/>
      <c r="C664" s="5"/>
      <c r="D664" s="5"/>
      <c r="E664" s="5"/>
      <c r="H664" s="5"/>
    </row>
    <row r="665" spans="1:8">
      <c r="A665" s="5"/>
      <c r="B665" s="5"/>
      <c r="C665" s="5"/>
      <c r="D665" s="5"/>
      <c r="E665" s="5"/>
      <c r="H665" s="5"/>
    </row>
    <row r="666" spans="1:8">
      <c r="A666" s="5"/>
      <c r="B666" s="5"/>
      <c r="C666" s="5"/>
      <c r="D666" s="5"/>
      <c r="E666" s="5"/>
      <c r="H666" s="5"/>
    </row>
    <row r="667" spans="1:8">
      <c r="A667" s="5"/>
      <c r="B667" s="5"/>
      <c r="C667" s="5"/>
      <c r="D667" s="5"/>
      <c r="E667" s="5"/>
      <c r="H667" s="5"/>
    </row>
    <row r="668" spans="1:8">
      <c r="A668" s="5"/>
      <c r="B668" s="5"/>
      <c r="C668" s="5"/>
      <c r="D668" s="5"/>
      <c r="E668" s="5"/>
      <c r="H668" s="5"/>
    </row>
    <row r="669" spans="1:8">
      <c r="A669" s="5"/>
      <c r="B669" s="5"/>
      <c r="C669" s="5"/>
      <c r="D669" s="5"/>
      <c r="E669" s="5"/>
      <c r="H669" s="5"/>
    </row>
    <row r="670" spans="1:8">
      <c r="A670" s="5"/>
      <c r="B670" s="5"/>
      <c r="C670" s="5"/>
      <c r="D670" s="5"/>
      <c r="E670" s="5"/>
      <c r="H670" s="5"/>
    </row>
    <row r="671" spans="1:8">
      <c r="A671" s="5"/>
      <c r="B671" s="5"/>
      <c r="C671" s="5"/>
      <c r="D671" s="5"/>
      <c r="E671" s="5"/>
      <c r="H671" s="5"/>
    </row>
    <row r="672" spans="1:8">
      <c r="A672" s="5"/>
      <c r="B672" s="5"/>
      <c r="C672" s="5"/>
      <c r="D672" s="5"/>
      <c r="E672" s="5"/>
      <c r="H672" s="5"/>
    </row>
    <row r="673" spans="1:8">
      <c r="A673" s="5"/>
      <c r="B673" s="5"/>
      <c r="C673" s="5"/>
      <c r="D673" s="5"/>
      <c r="E673" s="5"/>
      <c r="H673" s="5"/>
    </row>
    <row r="674" spans="1:8">
      <c r="A674" s="5"/>
      <c r="B674" s="5"/>
      <c r="C674" s="5"/>
      <c r="D674" s="5"/>
      <c r="E674" s="5"/>
      <c r="H674" s="5"/>
    </row>
    <row r="675" spans="1:8">
      <c r="A675" s="5"/>
      <c r="B675" s="5"/>
      <c r="C675" s="5"/>
      <c r="D675" s="5"/>
      <c r="E675" s="5"/>
      <c r="H675" s="5"/>
    </row>
    <row r="676" spans="1:8">
      <c r="A676" s="5"/>
      <c r="B676" s="5"/>
      <c r="C676" s="5"/>
      <c r="D676" s="5"/>
      <c r="E676" s="5"/>
      <c r="H676" s="5"/>
    </row>
    <row r="677" spans="1:8">
      <c r="A677" s="5"/>
      <c r="B677" s="5"/>
      <c r="C677" s="5"/>
      <c r="D677" s="5"/>
      <c r="E677" s="5"/>
      <c r="H677" s="5"/>
    </row>
    <row r="678" spans="1:8">
      <c r="A678" s="5"/>
      <c r="B678" s="5"/>
      <c r="C678" s="5"/>
      <c r="D678" s="5"/>
      <c r="E678" s="5"/>
      <c r="H678" s="5"/>
    </row>
    <row r="679" spans="1:8">
      <c r="A679" s="5"/>
      <c r="B679" s="5"/>
      <c r="C679" s="5"/>
      <c r="D679" s="5"/>
      <c r="E679" s="5"/>
      <c r="H679" s="5"/>
    </row>
    <row r="680" spans="1:8">
      <c r="A680" s="5"/>
      <c r="B680" s="5"/>
      <c r="C680" s="5"/>
      <c r="D680" s="5"/>
      <c r="E680" s="5"/>
      <c r="H680" s="5"/>
    </row>
    <row r="681" spans="1:8">
      <c r="A681" s="5"/>
      <c r="B681" s="5"/>
      <c r="C681" s="5"/>
      <c r="D681" s="5"/>
      <c r="E681" s="5"/>
      <c r="H681" s="5"/>
    </row>
    <row r="682" spans="1:8">
      <c r="A682" s="5"/>
      <c r="B682" s="5"/>
      <c r="C682" s="5"/>
      <c r="D682" s="5"/>
      <c r="E682" s="5"/>
      <c r="H682" s="5"/>
    </row>
    <row r="683" spans="1:8">
      <c r="A683" s="5"/>
      <c r="B683" s="5"/>
      <c r="C683" s="5"/>
      <c r="D683" s="5"/>
      <c r="E683" s="5"/>
      <c r="H683" s="5"/>
    </row>
    <row r="684" spans="1:8">
      <c r="A684" s="5"/>
      <c r="B684" s="5"/>
      <c r="C684" s="5"/>
      <c r="D684" s="5"/>
      <c r="E684" s="5"/>
      <c r="H684" s="5"/>
    </row>
    <row r="685" spans="1:8">
      <c r="A685" s="5"/>
      <c r="B685" s="5"/>
      <c r="C685" s="5"/>
      <c r="D685" s="5"/>
      <c r="E685" s="5"/>
      <c r="H685" s="5"/>
    </row>
    <row r="686" spans="1:8">
      <c r="A686" s="5"/>
      <c r="B686" s="5"/>
      <c r="C686" s="5"/>
      <c r="D686" s="5"/>
      <c r="E686" s="5"/>
      <c r="H686" s="5"/>
    </row>
    <row r="687" spans="1:8">
      <c r="A687" s="5"/>
      <c r="B687" s="5"/>
      <c r="C687" s="5"/>
      <c r="D687" s="5"/>
      <c r="E687" s="5"/>
      <c r="H687" s="5"/>
    </row>
    <row r="688" spans="1:8">
      <c r="A688" s="5"/>
      <c r="B688" s="5"/>
      <c r="C688" s="5"/>
      <c r="D688" s="5"/>
      <c r="E688" s="5"/>
      <c r="H688" s="5"/>
    </row>
    <row r="689" spans="1:8">
      <c r="A689" s="5"/>
      <c r="B689" s="5"/>
      <c r="C689" s="5"/>
      <c r="D689" s="5"/>
      <c r="E689" s="5"/>
      <c r="H689" s="5"/>
    </row>
    <row r="690" spans="1:8">
      <c r="A690" s="5"/>
      <c r="B690" s="5"/>
      <c r="C690" s="5"/>
      <c r="D690" s="5"/>
      <c r="E690" s="5"/>
      <c r="H690" s="5"/>
    </row>
    <row r="691" spans="1:8">
      <c r="A691" s="5"/>
      <c r="B691" s="5"/>
      <c r="C691" s="5"/>
      <c r="D691" s="5"/>
      <c r="E691" s="5"/>
      <c r="H691" s="5"/>
    </row>
    <row r="692" spans="1:8">
      <c r="A692" s="5"/>
      <c r="B692" s="5"/>
      <c r="C692" s="5"/>
      <c r="D692" s="5"/>
      <c r="E692" s="5"/>
      <c r="H692" s="5"/>
    </row>
    <row r="693" spans="1:8">
      <c r="A693" s="5"/>
      <c r="B693" s="5"/>
      <c r="C693" s="5"/>
      <c r="D693" s="5"/>
      <c r="E693" s="5"/>
      <c r="H693" s="5"/>
    </row>
    <row r="694" spans="1:8">
      <c r="A694" s="5"/>
      <c r="B694" s="5"/>
      <c r="C694" s="5"/>
      <c r="D694" s="5"/>
      <c r="E694" s="5"/>
      <c r="H694" s="5"/>
    </row>
    <row r="695" spans="1:8">
      <c r="A695" s="5"/>
      <c r="B695" s="5"/>
      <c r="C695" s="5"/>
      <c r="D695" s="5"/>
      <c r="E695" s="5"/>
      <c r="H695" s="5"/>
    </row>
    <row r="696" spans="1:8">
      <c r="A696" s="5"/>
      <c r="B696" s="5"/>
      <c r="C696" s="5"/>
      <c r="D696" s="5"/>
      <c r="E696" s="5"/>
      <c r="H696" s="5"/>
    </row>
    <row r="697" spans="1:8">
      <c r="A697" s="5"/>
      <c r="B697" s="5"/>
      <c r="C697" s="5"/>
      <c r="D697" s="5"/>
      <c r="E697" s="5"/>
      <c r="H697" s="5"/>
    </row>
    <row r="698" spans="1:8">
      <c r="A698" s="5"/>
      <c r="B698" s="5"/>
      <c r="C698" s="5"/>
      <c r="D698" s="5"/>
      <c r="E698" s="5"/>
      <c r="H698" s="5"/>
    </row>
    <row r="699" spans="1:8">
      <c r="A699" s="5"/>
      <c r="B699" s="5"/>
      <c r="C699" s="5"/>
      <c r="D699" s="5"/>
      <c r="E699" s="5"/>
      <c r="H699" s="5"/>
    </row>
    <row r="700" spans="1:8">
      <c r="A700" s="5"/>
      <c r="B700" s="5"/>
      <c r="C700" s="5"/>
      <c r="D700" s="5"/>
      <c r="E700" s="5"/>
      <c r="H700" s="5"/>
    </row>
    <row r="701" spans="1:8">
      <c r="A701" s="5"/>
      <c r="B701" s="5"/>
      <c r="C701" s="5"/>
      <c r="D701" s="5"/>
      <c r="E701" s="5"/>
      <c r="H701" s="5"/>
    </row>
    <row r="702" spans="1:8">
      <c r="A702" s="5"/>
      <c r="B702" s="5"/>
      <c r="C702" s="5"/>
      <c r="D702" s="5"/>
      <c r="E702" s="5"/>
      <c r="H702" s="5"/>
    </row>
    <row r="703" spans="1:8">
      <c r="A703" s="5"/>
      <c r="B703" s="5"/>
      <c r="C703" s="5"/>
      <c r="D703" s="5"/>
      <c r="E703" s="5"/>
      <c r="H703" s="5"/>
    </row>
    <row r="704" spans="1:8">
      <c r="A704" s="5"/>
      <c r="B704" s="5"/>
      <c r="C704" s="5"/>
      <c r="D704" s="5"/>
      <c r="E704" s="5"/>
      <c r="H704" s="5"/>
    </row>
    <row r="705" spans="1:8">
      <c r="A705" s="5"/>
      <c r="B705" s="5"/>
      <c r="C705" s="5"/>
      <c r="D705" s="5"/>
      <c r="E705" s="5"/>
      <c r="H705" s="5"/>
    </row>
    <row r="706" spans="1:8">
      <c r="A706" s="5"/>
      <c r="B706" s="5"/>
      <c r="C706" s="5"/>
      <c r="D706" s="5"/>
      <c r="E706" s="5"/>
      <c r="H706" s="5"/>
    </row>
    <row r="707" spans="1:8">
      <c r="A707" s="5"/>
      <c r="B707" s="5"/>
      <c r="C707" s="5"/>
      <c r="D707" s="5"/>
      <c r="E707" s="5"/>
      <c r="H707" s="5"/>
    </row>
    <row r="708" spans="1:8">
      <c r="A708" s="5"/>
      <c r="B708" s="5"/>
      <c r="C708" s="5"/>
      <c r="D708" s="5"/>
      <c r="E708" s="5"/>
      <c r="H708" s="5"/>
    </row>
    <row r="709" spans="1:8">
      <c r="A709" s="5"/>
      <c r="B709" s="5"/>
      <c r="C709" s="5"/>
      <c r="D709" s="5"/>
      <c r="E709" s="5"/>
      <c r="H709" s="5"/>
    </row>
    <row r="710" spans="1:8">
      <c r="A710" s="5"/>
      <c r="B710" s="5"/>
      <c r="C710" s="5"/>
      <c r="D710" s="5"/>
      <c r="E710" s="5"/>
      <c r="H710" s="5"/>
    </row>
    <row r="711" spans="1:8">
      <c r="A711" s="5"/>
      <c r="B711" s="5"/>
      <c r="C711" s="5"/>
      <c r="D711" s="5"/>
      <c r="E711" s="5"/>
      <c r="H711" s="5"/>
    </row>
    <row r="712" spans="1:8">
      <c r="A712" s="5"/>
      <c r="B712" s="5"/>
      <c r="C712" s="5"/>
      <c r="D712" s="5"/>
      <c r="E712" s="5"/>
      <c r="H712" s="5"/>
    </row>
    <row r="713" spans="1:8">
      <c r="A713" s="5"/>
      <c r="B713" s="5"/>
      <c r="C713" s="5"/>
      <c r="D713" s="5"/>
      <c r="E713" s="5"/>
      <c r="H713" s="5"/>
    </row>
    <row r="714" spans="1:8">
      <c r="A714" s="5"/>
      <c r="B714" s="5"/>
      <c r="C714" s="5"/>
      <c r="D714" s="5"/>
      <c r="E714" s="5"/>
      <c r="H714" s="5"/>
    </row>
    <row r="715" spans="1:8">
      <c r="A715" s="5"/>
      <c r="B715" s="5"/>
      <c r="C715" s="5"/>
      <c r="D715" s="5"/>
      <c r="E715" s="5"/>
      <c r="H715" s="5"/>
    </row>
    <row r="716" spans="1:8">
      <c r="A716" s="5"/>
      <c r="B716" s="5"/>
      <c r="C716" s="5"/>
      <c r="D716" s="5"/>
      <c r="E716" s="5"/>
      <c r="H716" s="5"/>
    </row>
    <row r="717" spans="1:8">
      <c r="A717" s="5"/>
      <c r="B717" s="5"/>
      <c r="C717" s="5"/>
      <c r="D717" s="5"/>
      <c r="E717" s="5"/>
      <c r="H717" s="5"/>
    </row>
    <row r="718" spans="1:8">
      <c r="A718" s="5"/>
      <c r="B718" s="5"/>
      <c r="C718" s="5"/>
      <c r="D718" s="5"/>
      <c r="E718" s="5"/>
      <c r="H718" s="5"/>
    </row>
    <row r="719" spans="1:8">
      <c r="A719" s="5"/>
      <c r="B719" s="5"/>
      <c r="C719" s="5"/>
      <c r="D719" s="5"/>
      <c r="E719" s="5"/>
      <c r="H719" s="5"/>
    </row>
    <row r="720" spans="1:8">
      <c r="A720" s="5"/>
      <c r="B720" s="5"/>
      <c r="C720" s="5"/>
      <c r="D720" s="5"/>
      <c r="E720" s="5"/>
      <c r="H720" s="5"/>
    </row>
    <row r="721" spans="1:8">
      <c r="A721" s="5"/>
      <c r="B721" s="5"/>
      <c r="C721" s="5"/>
      <c r="D721" s="5"/>
      <c r="E721" s="5"/>
      <c r="H721" s="5"/>
    </row>
    <row r="722" spans="1:8">
      <c r="A722" s="5"/>
      <c r="B722" s="5"/>
      <c r="C722" s="5"/>
      <c r="D722" s="5"/>
      <c r="E722" s="5"/>
      <c r="H722" s="5"/>
    </row>
    <row r="723" spans="1:8">
      <c r="A723" s="5"/>
      <c r="B723" s="5"/>
      <c r="C723" s="5"/>
      <c r="D723" s="5"/>
      <c r="E723" s="5"/>
      <c r="H723" s="5"/>
    </row>
    <row r="724" spans="1:8">
      <c r="A724" s="5"/>
      <c r="B724" s="5"/>
      <c r="C724" s="5"/>
      <c r="D724" s="5"/>
      <c r="E724" s="5"/>
      <c r="H724" s="5"/>
    </row>
    <row r="725" spans="1:8">
      <c r="A725" s="5"/>
      <c r="B725" s="5"/>
      <c r="C725" s="5"/>
      <c r="D725" s="5"/>
      <c r="E725" s="5"/>
      <c r="H725" s="5"/>
    </row>
    <row r="726" spans="1:8">
      <c r="A726" s="5"/>
      <c r="B726" s="5"/>
      <c r="C726" s="5"/>
      <c r="D726" s="5"/>
      <c r="E726" s="5"/>
      <c r="H726" s="5"/>
    </row>
    <row r="727" spans="1:8">
      <c r="A727" s="5"/>
      <c r="B727" s="5"/>
      <c r="C727" s="5"/>
      <c r="D727" s="5"/>
      <c r="E727" s="5"/>
      <c r="H727" s="5"/>
    </row>
    <row r="728" spans="1:8">
      <c r="A728" s="5"/>
      <c r="B728" s="5"/>
      <c r="C728" s="5"/>
      <c r="D728" s="5"/>
      <c r="E728" s="5"/>
      <c r="H728" s="5"/>
    </row>
    <row r="729" spans="1:8">
      <c r="A729" s="5"/>
      <c r="B729" s="5"/>
      <c r="C729" s="5"/>
      <c r="D729" s="5"/>
      <c r="E729" s="5"/>
      <c r="H729" s="5"/>
    </row>
    <row r="730" spans="1:8">
      <c r="A730" s="5"/>
      <c r="B730" s="5"/>
      <c r="C730" s="5"/>
      <c r="D730" s="5"/>
      <c r="E730" s="5"/>
      <c r="H730" s="5"/>
    </row>
    <row r="731" spans="1:8">
      <c r="A731" s="5"/>
      <c r="B731" s="5"/>
      <c r="C731" s="5"/>
      <c r="D731" s="5"/>
      <c r="E731" s="5"/>
      <c r="H731" s="5"/>
    </row>
    <row r="732" spans="1:8">
      <c r="A732" s="5"/>
      <c r="B732" s="5"/>
      <c r="C732" s="5"/>
      <c r="D732" s="5"/>
      <c r="E732" s="5"/>
      <c r="H732" s="5"/>
    </row>
    <row r="733" spans="1:8">
      <c r="A733" s="5"/>
      <c r="B733" s="5"/>
      <c r="C733" s="5"/>
      <c r="D733" s="5"/>
      <c r="E733" s="5"/>
      <c r="H733" s="5"/>
    </row>
    <row r="734" spans="1:8">
      <c r="A734" s="5"/>
      <c r="B734" s="5"/>
      <c r="C734" s="5"/>
      <c r="D734" s="5"/>
      <c r="E734" s="5"/>
      <c r="H734" s="5"/>
    </row>
    <row r="735" spans="1:8">
      <c r="A735" s="5"/>
      <c r="B735" s="5"/>
      <c r="C735" s="5"/>
      <c r="D735" s="5"/>
      <c r="E735" s="5"/>
      <c r="H735" s="5"/>
    </row>
    <row r="736" spans="1:8">
      <c r="A736" s="5"/>
      <c r="B736" s="5"/>
      <c r="C736" s="5"/>
      <c r="D736" s="5"/>
      <c r="E736" s="5"/>
      <c r="H736" s="5"/>
    </row>
    <row r="737" spans="1:8">
      <c r="A737" s="5"/>
      <c r="B737" s="5"/>
      <c r="C737" s="5"/>
      <c r="D737" s="5"/>
      <c r="E737" s="5"/>
      <c r="H737" s="5"/>
    </row>
    <row r="738" spans="1:8">
      <c r="A738" s="5"/>
      <c r="B738" s="5"/>
      <c r="C738" s="5"/>
      <c r="D738" s="5"/>
      <c r="E738" s="5"/>
      <c r="H738" s="5"/>
    </row>
    <row r="739" spans="1:8">
      <c r="A739" s="5"/>
      <c r="B739" s="5"/>
      <c r="C739" s="5"/>
      <c r="D739" s="5"/>
      <c r="E739" s="5"/>
      <c r="H739" s="5"/>
    </row>
    <row r="740" spans="1:8">
      <c r="A740" s="5"/>
      <c r="B740" s="5"/>
      <c r="C740" s="5"/>
      <c r="D740" s="5"/>
      <c r="E740" s="5"/>
      <c r="H740" s="5"/>
    </row>
    <row r="741" spans="1:8">
      <c r="A741" s="5"/>
      <c r="B741" s="5"/>
      <c r="C741" s="5"/>
      <c r="D741" s="5"/>
      <c r="E741" s="5"/>
      <c r="H741" s="5"/>
    </row>
    <row r="742" spans="1:8">
      <c r="A742" s="5"/>
      <c r="B742" s="5"/>
      <c r="C742" s="5"/>
      <c r="D742" s="5"/>
      <c r="E742" s="5"/>
      <c r="H742" s="5"/>
    </row>
    <row r="743" spans="1:8">
      <c r="A743" s="5"/>
      <c r="B743" s="5"/>
      <c r="C743" s="5"/>
      <c r="D743" s="5"/>
      <c r="E743" s="5"/>
      <c r="H743" s="5"/>
    </row>
    <row r="744" spans="1:8">
      <c r="A744" s="5"/>
      <c r="B744" s="5"/>
      <c r="C744" s="5"/>
      <c r="D744" s="5"/>
      <c r="E744" s="5"/>
      <c r="H744" s="5"/>
    </row>
    <row r="745" spans="1:8">
      <c r="A745" s="5"/>
      <c r="B745" s="5"/>
      <c r="C745" s="5"/>
      <c r="D745" s="5"/>
      <c r="E745" s="5"/>
      <c r="H745" s="5"/>
    </row>
    <row r="746" spans="1:8">
      <c r="A746" s="5"/>
      <c r="B746" s="5"/>
      <c r="C746" s="5"/>
      <c r="D746" s="5"/>
      <c r="E746" s="5"/>
      <c r="H746" s="5"/>
    </row>
    <row r="747" spans="1:8">
      <c r="A747" s="5"/>
      <c r="B747" s="5"/>
      <c r="C747" s="5"/>
      <c r="D747" s="5"/>
      <c r="E747" s="5"/>
      <c r="H747" s="5"/>
    </row>
    <row r="748" spans="1:8">
      <c r="A748" s="5"/>
      <c r="B748" s="5"/>
      <c r="C748" s="5"/>
      <c r="D748" s="5"/>
      <c r="E748" s="5"/>
      <c r="H748" s="5"/>
    </row>
    <row r="749" spans="1:8">
      <c r="A749" s="5"/>
      <c r="B749" s="5"/>
      <c r="C749" s="5"/>
      <c r="D749" s="5"/>
      <c r="E749" s="5"/>
      <c r="H749" s="5"/>
    </row>
    <row r="750" spans="1:8">
      <c r="A750" s="5"/>
      <c r="B750" s="5"/>
      <c r="C750" s="5"/>
      <c r="D750" s="5"/>
      <c r="E750" s="5"/>
      <c r="H750" s="5"/>
    </row>
    <row r="751" spans="1:8">
      <c r="A751" s="5"/>
      <c r="B751" s="5"/>
      <c r="C751" s="5"/>
      <c r="D751" s="5"/>
      <c r="E751" s="5"/>
      <c r="H751" s="5"/>
    </row>
    <row r="752" spans="1:8">
      <c r="A752" s="5"/>
      <c r="B752" s="5"/>
      <c r="C752" s="5"/>
      <c r="D752" s="5"/>
      <c r="E752" s="5"/>
      <c r="H752" s="5"/>
    </row>
    <row r="753" spans="1:8">
      <c r="A753" s="5"/>
      <c r="B753" s="5"/>
      <c r="C753" s="5"/>
      <c r="D753" s="5"/>
      <c r="E753" s="5"/>
      <c r="H753" s="5"/>
    </row>
    <row r="754" spans="1:8">
      <c r="A754" s="5"/>
      <c r="B754" s="5"/>
      <c r="C754" s="5"/>
      <c r="D754" s="5"/>
      <c r="E754" s="5"/>
      <c r="H754" s="5"/>
    </row>
    <row r="755" spans="1:8">
      <c r="A755" s="5"/>
      <c r="B755" s="5"/>
      <c r="C755" s="5"/>
      <c r="D755" s="5"/>
      <c r="E755" s="5"/>
      <c r="H755" s="5"/>
    </row>
    <row r="756" spans="1:8">
      <c r="A756" s="5"/>
      <c r="B756" s="5"/>
      <c r="C756" s="5"/>
      <c r="D756" s="5"/>
      <c r="E756" s="5"/>
      <c r="H756" s="5"/>
    </row>
    <row r="757" spans="1:8">
      <c r="A757" s="5"/>
      <c r="B757" s="5"/>
      <c r="C757" s="5"/>
      <c r="D757" s="5"/>
      <c r="E757" s="5"/>
      <c r="H757" s="5"/>
    </row>
    <row r="758" spans="1:8">
      <c r="A758" s="5"/>
      <c r="B758" s="5"/>
      <c r="C758" s="5"/>
      <c r="D758" s="5"/>
      <c r="E758" s="5"/>
      <c r="H758" s="5"/>
    </row>
    <row r="759" spans="1:8">
      <c r="A759" s="5"/>
      <c r="B759" s="5"/>
      <c r="C759" s="5"/>
      <c r="D759" s="5"/>
      <c r="E759" s="5"/>
      <c r="H759" s="5"/>
    </row>
    <row r="760" spans="1:8">
      <c r="A760" s="5"/>
      <c r="B760" s="5"/>
      <c r="C760" s="5"/>
      <c r="D760" s="5"/>
      <c r="E760" s="5"/>
      <c r="H760" s="5"/>
    </row>
    <row r="761" spans="1:8">
      <c r="A761" s="5"/>
      <c r="B761" s="5"/>
      <c r="C761" s="5"/>
      <c r="D761" s="5"/>
      <c r="E761" s="5"/>
      <c r="H761" s="5"/>
    </row>
    <row r="762" spans="1:8">
      <c r="A762" s="5"/>
      <c r="B762" s="5"/>
      <c r="C762" s="5"/>
      <c r="D762" s="5"/>
      <c r="E762" s="5"/>
      <c r="H762" s="5"/>
    </row>
    <row r="763" spans="1:8">
      <c r="A763" s="5"/>
      <c r="B763" s="5"/>
      <c r="C763" s="5"/>
      <c r="D763" s="5"/>
      <c r="E763" s="5"/>
      <c r="H763" s="5"/>
    </row>
    <row r="764" spans="1:8">
      <c r="A764" s="5"/>
      <c r="B764" s="5"/>
      <c r="C764" s="5"/>
      <c r="D764" s="5"/>
      <c r="E764" s="5"/>
      <c r="H764" s="5"/>
    </row>
    <row r="765" spans="1:8">
      <c r="A765" s="5"/>
      <c r="B765" s="5"/>
      <c r="C765" s="5"/>
      <c r="D765" s="5"/>
      <c r="E765" s="5"/>
      <c r="H765" s="5"/>
    </row>
    <row r="766" spans="1:8">
      <c r="A766" s="5"/>
      <c r="B766" s="5"/>
      <c r="C766" s="5"/>
      <c r="D766" s="5"/>
      <c r="E766" s="5"/>
      <c r="H766" s="5"/>
    </row>
    <row r="767" spans="1:8">
      <c r="A767" s="5"/>
      <c r="B767" s="5"/>
      <c r="C767" s="5"/>
      <c r="D767" s="5"/>
      <c r="E767" s="5"/>
      <c r="H767" s="5"/>
    </row>
    <row r="768" spans="1:8">
      <c r="A768" s="5"/>
      <c r="B768" s="5"/>
      <c r="C768" s="5"/>
      <c r="D768" s="5"/>
      <c r="E768" s="5"/>
      <c r="H768" s="5"/>
    </row>
    <row r="769" spans="1:8">
      <c r="A769" s="5"/>
      <c r="B769" s="5"/>
      <c r="C769" s="5"/>
      <c r="D769" s="5"/>
      <c r="E769" s="5"/>
      <c r="H769" s="5"/>
    </row>
    <row r="770" spans="1:8">
      <c r="A770" s="5"/>
      <c r="B770" s="5"/>
      <c r="C770" s="5"/>
      <c r="D770" s="5"/>
      <c r="E770" s="5"/>
      <c r="H770" s="5"/>
    </row>
    <row r="771" spans="1:8">
      <c r="A771" s="5"/>
      <c r="B771" s="5"/>
      <c r="C771" s="5"/>
      <c r="D771" s="5"/>
      <c r="E771" s="5"/>
      <c r="H771" s="5"/>
    </row>
    <row r="772" spans="1:8">
      <c r="A772" s="5"/>
      <c r="B772" s="5"/>
      <c r="C772" s="5"/>
      <c r="D772" s="5"/>
      <c r="E772" s="5"/>
      <c r="H772" s="5"/>
    </row>
    <row r="773" spans="1:8">
      <c r="A773" s="5"/>
      <c r="B773" s="5"/>
      <c r="C773" s="5"/>
      <c r="D773" s="5"/>
      <c r="E773" s="5"/>
      <c r="H773" s="5"/>
    </row>
    <row r="774" spans="1:8">
      <c r="A774" s="5"/>
      <c r="B774" s="5"/>
      <c r="C774" s="5"/>
      <c r="D774" s="5"/>
      <c r="E774" s="5"/>
      <c r="H774" s="5"/>
    </row>
    <row r="775" spans="1:8">
      <c r="A775" s="5"/>
      <c r="B775" s="5"/>
      <c r="C775" s="5"/>
      <c r="D775" s="5"/>
      <c r="E775" s="5"/>
      <c r="H775" s="5"/>
    </row>
    <row r="776" spans="1:8">
      <c r="A776" s="5"/>
      <c r="B776" s="5"/>
      <c r="C776" s="5"/>
      <c r="D776" s="5"/>
      <c r="E776" s="5"/>
      <c r="H776" s="5"/>
    </row>
    <row r="777" spans="1:8">
      <c r="A777" s="5"/>
      <c r="B777" s="5"/>
      <c r="C777" s="5"/>
      <c r="D777" s="5"/>
      <c r="E777" s="5"/>
      <c r="H777" s="5"/>
    </row>
    <row r="778" spans="1:8">
      <c r="A778" s="5"/>
      <c r="B778" s="5"/>
      <c r="C778" s="5"/>
      <c r="D778" s="5"/>
      <c r="E778" s="5"/>
      <c r="H778" s="5"/>
    </row>
    <row r="779" spans="1:8">
      <c r="A779" s="5"/>
      <c r="B779" s="5"/>
      <c r="C779" s="5"/>
      <c r="D779" s="5"/>
      <c r="E779" s="5"/>
      <c r="H779" s="5"/>
    </row>
    <row r="780" spans="1:8">
      <c r="A780" s="5"/>
      <c r="B780" s="5"/>
      <c r="C780" s="5"/>
      <c r="D780" s="5"/>
      <c r="E780" s="5"/>
      <c r="H780" s="5"/>
    </row>
    <row r="781" spans="1:8">
      <c r="A781" s="5"/>
      <c r="B781" s="5"/>
      <c r="C781" s="5"/>
      <c r="D781" s="5"/>
      <c r="E781" s="5"/>
      <c r="H781" s="5"/>
    </row>
    <row r="782" spans="1:8">
      <c r="A782" s="5"/>
      <c r="B782" s="5"/>
      <c r="C782" s="5"/>
      <c r="D782" s="5"/>
      <c r="E782" s="5"/>
      <c r="H782" s="5"/>
    </row>
    <row r="783" spans="1:8">
      <c r="A783" s="5"/>
      <c r="B783" s="5"/>
      <c r="C783" s="5"/>
      <c r="D783" s="5"/>
      <c r="E783" s="5"/>
      <c r="H783" s="5"/>
    </row>
    <row r="784" spans="1:8">
      <c r="A784" s="5"/>
      <c r="B784" s="5"/>
      <c r="C784" s="5"/>
      <c r="D784" s="5"/>
      <c r="E784" s="5"/>
      <c r="H784" s="5"/>
    </row>
    <row r="785" spans="1:8">
      <c r="A785" s="5"/>
      <c r="B785" s="5"/>
      <c r="C785" s="5"/>
      <c r="D785" s="5"/>
      <c r="E785" s="5"/>
      <c r="H785" s="5"/>
    </row>
    <row r="786" spans="1:8">
      <c r="A786" s="5"/>
      <c r="B786" s="5"/>
      <c r="C786" s="5"/>
      <c r="D786" s="5"/>
      <c r="E786" s="5"/>
      <c r="H786" s="5"/>
    </row>
    <row r="787" spans="1:8">
      <c r="A787" s="5"/>
      <c r="B787" s="5"/>
      <c r="C787" s="5"/>
      <c r="D787" s="5"/>
      <c r="E787" s="5"/>
      <c r="H787" s="5"/>
    </row>
    <row r="788" spans="1:8">
      <c r="A788" s="5"/>
      <c r="B788" s="5"/>
      <c r="C788" s="5"/>
      <c r="D788" s="5"/>
      <c r="E788" s="5"/>
      <c r="H788" s="5"/>
    </row>
    <row r="789" spans="1:8">
      <c r="A789" s="5"/>
      <c r="B789" s="5"/>
      <c r="C789" s="5"/>
      <c r="D789" s="5"/>
      <c r="E789" s="5"/>
      <c r="H789" s="5"/>
    </row>
    <row r="790" spans="1:8">
      <c r="A790" s="5"/>
      <c r="B790" s="5"/>
      <c r="C790" s="5"/>
      <c r="D790" s="5"/>
      <c r="E790" s="5"/>
      <c r="H790" s="5"/>
    </row>
    <row r="791" spans="1:8">
      <c r="A791" s="5"/>
      <c r="B791" s="5"/>
      <c r="C791" s="5"/>
      <c r="D791" s="5"/>
      <c r="E791" s="5"/>
      <c r="H791" s="5"/>
    </row>
    <row r="792" spans="1:8">
      <c r="A792" s="5"/>
      <c r="B792" s="5"/>
      <c r="C792" s="5"/>
      <c r="D792" s="5"/>
      <c r="E792" s="5"/>
      <c r="H792" s="5"/>
    </row>
    <row r="793" spans="1:8">
      <c r="A793" s="5"/>
      <c r="B793" s="5"/>
      <c r="C793" s="5"/>
      <c r="D793" s="5"/>
      <c r="E793" s="5"/>
      <c r="H793" s="5"/>
    </row>
    <row r="794" spans="1:8">
      <c r="A794" s="5"/>
      <c r="B794" s="5"/>
      <c r="C794" s="5"/>
      <c r="D794" s="5"/>
      <c r="E794" s="5"/>
      <c r="H794" s="5"/>
    </row>
    <row r="795" spans="1:8">
      <c r="A795" s="5"/>
      <c r="B795" s="5"/>
      <c r="C795" s="5"/>
      <c r="D795" s="5"/>
      <c r="E795" s="5"/>
      <c r="H795" s="5"/>
    </row>
    <row r="796" spans="1:8">
      <c r="A796" s="5"/>
      <c r="B796" s="5"/>
      <c r="C796" s="5"/>
      <c r="D796" s="5"/>
      <c r="E796" s="5"/>
      <c r="H796" s="5"/>
    </row>
    <row r="797" spans="1:8">
      <c r="A797" s="5"/>
      <c r="B797" s="5"/>
      <c r="C797" s="5"/>
      <c r="D797" s="5"/>
      <c r="E797" s="5"/>
      <c r="H797" s="5"/>
    </row>
    <row r="798" spans="1:8">
      <c r="A798" s="5"/>
      <c r="B798" s="5"/>
      <c r="C798" s="5"/>
      <c r="D798" s="5"/>
      <c r="E798" s="5"/>
      <c r="H798" s="5"/>
    </row>
    <row r="799" spans="1:8">
      <c r="A799" s="5"/>
      <c r="B799" s="5"/>
      <c r="C799" s="5"/>
      <c r="D799" s="5"/>
      <c r="E799" s="5"/>
      <c r="H799" s="5"/>
    </row>
    <row r="800" spans="1:8">
      <c r="A800" s="5"/>
      <c r="B800" s="5"/>
      <c r="C800" s="5"/>
      <c r="D800" s="5"/>
      <c r="E800" s="5"/>
      <c r="H800" s="5"/>
    </row>
    <row r="801" spans="1:8">
      <c r="A801" s="5"/>
      <c r="B801" s="5"/>
      <c r="C801" s="5"/>
      <c r="D801" s="5"/>
      <c r="E801" s="5"/>
      <c r="H801" s="5"/>
    </row>
    <row r="802" spans="1:8">
      <c r="A802" s="5"/>
      <c r="B802" s="5"/>
      <c r="C802" s="5"/>
      <c r="D802" s="5"/>
      <c r="E802" s="5"/>
      <c r="H802" s="5"/>
    </row>
    <row r="803" spans="1:8">
      <c r="A803" s="5"/>
      <c r="B803" s="5"/>
      <c r="C803" s="5"/>
      <c r="D803" s="5"/>
      <c r="E803" s="5"/>
      <c r="H803" s="5"/>
    </row>
    <row r="804" spans="1:8">
      <c r="A804" s="5"/>
      <c r="B804" s="5"/>
      <c r="C804" s="5"/>
      <c r="D804" s="5"/>
      <c r="E804" s="5"/>
      <c r="H804" s="5"/>
    </row>
    <row r="805" spans="1:8">
      <c r="A805" s="5"/>
      <c r="B805" s="5"/>
      <c r="C805" s="5"/>
      <c r="D805" s="5"/>
      <c r="E805" s="5"/>
      <c r="H805" s="5"/>
    </row>
    <row r="806" spans="1:8">
      <c r="A806" s="5"/>
      <c r="B806" s="5"/>
      <c r="C806" s="5"/>
      <c r="D806" s="5"/>
      <c r="E806" s="5"/>
      <c r="H806" s="5"/>
    </row>
    <row r="807" spans="1:8">
      <c r="A807" s="5"/>
      <c r="B807" s="5"/>
      <c r="C807" s="5"/>
      <c r="D807" s="5"/>
      <c r="E807" s="5"/>
      <c r="H807" s="5"/>
    </row>
    <row r="808" spans="1:8">
      <c r="A808" s="5"/>
      <c r="B808" s="5"/>
      <c r="C808" s="5"/>
      <c r="D808" s="5"/>
      <c r="E808" s="5"/>
      <c r="H808" s="5"/>
    </row>
    <row r="809" spans="1:8">
      <c r="A809" s="5"/>
      <c r="B809" s="5"/>
      <c r="C809" s="5"/>
      <c r="D809" s="5"/>
      <c r="E809" s="5"/>
      <c r="H809" s="5"/>
    </row>
    <row r="810" spans="1:8">
      <c r="A810" s="5"/>
      <c r="B810" s="5"/>
      <c r="C810" s="5"/>
      <c r="D810" s="5"/>
      <c r="E810" s="5"/>
      <c r="H810" s="5"/>
    </row>
    <row r="811" spans="1:8">
      <c r="A811" s="5"/>
      <c r="B811" s="5"/>
      <c r="C811" s="5"/>
      <c r="D811" s="5"/>
      <c r="E811" s="5"/>
      <c r="H811" s="5"/>
    </row>
    <row r="812" spans="1:8">
      <c r="A812" s="5"/>
      <c r="B812" s="5"/>
      <c r="C812" s="5"/>
      <c r="D812" s="5"/>
      <c r="E812" s="5"/>
      <c r="H812" s="5"/>
    </row>
    <row r="813" spans="1:8">
      <c r="A813" s="5"/>
      <c r="B813" s="5"/>
      <c r="C813" s="5"/>
      <c r="D813" s="5"/>
      <c r="E813" s="5"/>
      <c r="H813" s="5"/>
    </row>
    <row r="814" spans="1:8">
      <c r="A814" s="5"/>
      <c r="B814" s="5"/>
      <c r="C814" s="5"/>
      <c r="D814" s="5"/>
      <c r="E814" s="5"/>
      <c r="H814" s="5"/>
    </row>
    <row r="815" spans="1:8">
      <c r="A815" s="5"/>
      <c r="B815" s="5"/>
      <c r="C815" s="5"/>
      <c r="D815" s="5"/>
      <c r="E815" s="5"/>
      <c r="H815" s="5"/>
    </row>
    <row r="816" spans="1:8">
      <c r="A816" s="5"/>
      <c r="B816" s="5"/>
      <c r="C816" s="5"/>
      <c r="D816" s="5"/>
      <c r="E816" s="5"/>
      <c r="H816" s="5"/>
    </row>
    <row r="817" spans="1:8">
      <c r="A817" s="5"/>
      <c r="B817" s="5"/>
      <c r="C817" s="5"/>
      <c r="D817" s="5"/>
      <c r="E817" s="5"/>
      <c r="H817" s="5"/>
    </row>
    <row r="818" spans="1:8">
      <c r="A818" s="5"/>
      <c r="B818" s="5"/>
      <c r="C818" s="5"/>
      <c r="D818" s="5"/>
      <c r="E818" s="5"/>
      <c r="H818" s="5"/>
    </row>
    <row r="819" spans="1:8">
      <c r="A819" s="5"/>
      <c r="B819" s="5"/>
      <c r="C819" s="5"/>
      <c r="D819" s="5"/>
      <c r="E819" s="5"/>
      <c r="H819" s="5"/>
    </row>
    <row r="820" spans="1:8">
      <c r="A820" s="5"/>
      <c r="B820" s="5"/>
      <c r="C820" s="5"/>
      <c r="D820" s="5"/>
      <c r="E820" s="5"/>
      <c r="H820" s="5"/>
    </row>
    <row r="821" spans="1:8">
      <c r="A821" s="5"/>
      <c r="B821" s="5"/>
      <c r="C821" s="5"/>
      <c r="D821" s="5"/>
      <c r="E821" s="5"/>
      <c r="H821" s="5"/>
    </row>
    <row r="822" spans="1:8">
      <c r="A822" s="5"/>
      <c r="B822" s="5"/>
      <c r="C822" s="5"/>
      <c r="D822" s="5"/>
      <c r="E822" s="5"/>
      <c r="H822" s="5"/>
    </row>
    <row r="823" spans="1:8">
      <c r="A823" s="5"/>
      <c r="B823" s="5"/>
      <c r="C823" s="5"/>
      <c r="D823" s="5"/>
      <c r="E823" s="5"/>
      <c r="H823" s="5"/>
    </row>
    <row r="824" spans="1:8">
      <c r="A824" s="5"/>
      <c r="B824" s="5"/>
      <c r="C824" s="5"/>
      <c r="D824" s="5"/>
      <c r="E824" s="5"/>
      <c r="H824" s="5"/>
    </row>
    <row r="825" spans="1:8">
      <c r="A825" s="5"/>
      <c r="B825" s="5"/>
      <c r="C825" s="5"/>
      <c r="D825" s="5"/>
      <c r="E825" s="5"/>
      <c r="H825" s="5"/>
    </row>
    <row r="826" spans="1:8">
      <c r="A826" s="5"/>
      <c r="B826" s="5"/>
      <c r="C826" s="5"/>
      <c r="D826" s="5"/>
      <c r="E826" s="5"/>
      <c r="H826" s="5"/>
    </row>
    <row r="827" spans="1:8">
      <c r="A827" s="5"/>
      <c r="B827" s="5"/>
      <c r="C827" s="5"/>
      <c r="D827" s="5"/>
      <c r="E827" s="5"/>
      <c r="H827" s="5"/>
    </row>
    <row r="828" spans="1:8">
      <c r="A828" s="5"/>
      <c r="B828" s="5"/>
      <c r="C828" s="5"/>
      <c r="D828" s="5"/>
      <c r="E828" s="5"/>
      <c r="H828" s="5"/>
    </row>
    <row r="829" spans="1:8">
      <c r="A829" s="5"/>
      <c r="B829" s="5"/>
      <c r="C829" s="5"/>
      <c r="D829" s="5"/>
      <c r="E829" s="5"/>
      <c r="H829" s="5"/>
    </row>
    <row r="830" spans="1:8">
      <c r="A830" s="5"/>
      <c r="B830" s="5"/>
      <c r="C830" s="5"/>
      <c r="D830" s="5"/>
      <c r="E830" s="5"/>
      <c r="H830" s="5"/>
    </row>
    <row r="831" spans="1:8">
      <c r="A831" s="5"/>
      <c r="B831" s="5"/>
      <c r="C831" s="5"/>
      <c r="D831" s="5"/>
      <c r="E831" s="5"/>
      <c r="H831" s="5"/>
    </row>
    <row r="832" spans="1:8">
      <c r="A832" s="5"/>
      <c r="B832" s="5"/>
      <c r="C832" s="5"/>
      <c r="D832" s="5"/>
      <c r="E832" s="5"/>
      <c r="H832" s="5"/>
    </row>
    <row r="833" spans="1:8">
      <c r="A833" s="5"/>
      <c r="B833" s="5"/>
      <c r="C833" s="5"/>
      <c r="D833" s="5"/>
      <c r="E833" s="5"/>
      <c r="H833" s="5"/>
    </row>
    <row r="834" spans="1:8">
      <c r="A834" s="5"/>
      <c r="B834" s="5"/>
      <c r="C834" s="5"/>
      <c r="D834" s="5"/>
      <c r="E834" s="5"/>
      <c r="H834" s="5"/>
    </row>
    <row r="835" spans="1:8">
      <c r="A835" s="5"/>
      <c r="B835" s="5"/>
      <c r="C835" s="5"/>
      <c r="D835" s="5"/>
      <c r="E835" s="5"/>
      <c r="H835" s="5"/>
    </row>
    <row r="836" spans="1:8">
      <c r="A836" s="5"/>
      <c r="B836" s="5"/>
      <c r="C836" s="5"/>
      <c r="D836" s="5"/>
      <c r="E836" s="5"/>
      <c r="H836" s="5"/>
    </row>
    <row r="837" spans="1:8">
      <c r="A837" s="5"/>
      <c r="B837" s="5"/>
      <c r="C837" s="5"/>
      <c r="D837" s="5"/>
      <c r="E837" s="5"/>
      <c r="H837" s="5"/>
    </row>
    <row r="838" spans="1:8">
      <c r="A838" s="5"/>
      <c r="B838" s="5"/>
      <c r="C838" s="5"/>
      <c r="D838" s="5"/>
      <c r="E838" s="5"/>
      <c r="H838" s="5"/>
    </row>
    <row r="839" spans="1:8">
      <c r="A839" s="5"/>
      <c r="B839" s="5"/>
      <c r="C839" s="5"/>
      <c r="D839" s="5"/>
      <c r="E839" s="5"/>
      <c r="H839" s="5"/>
    </row>
    <row r="840" spans="1:8">
      <c r="A840" s="5"/>
      <c r="B840" s="5"/>
      <c r="C840" s="5"/>
      <c r="D840" s="5"/>
      <c r="E840" s="5"/>
      <c r="H840" s="5"/>
    </row>
    <row r="841" spans="1:8">
      <c r="A841" s="5"/>
      <c r="B841" s="5"/>
      <c r="C841" s="5"/>
      <c r="D841" s="5"/>
      <c r="E841" s="5"/>
      <c r="H841" s="5"/>
    </row>
    <row r="842" spans="1:8">
      <c r="A842" s="5"/>
      <c r="B842" s="5"/>
      <c r="C842" s="5"/>
      <c r="D842" s="5"/>
      <c r="E842" s="5"/>
      <c r="H842" s="5"/>
    </row>
    <row r="843" spans="1:8">
      <c r="A843" s="5"/>
      <c r="B843" s="5"/>
      <c r="C843" s="5"/>
      <c r="D843" s="5"/>
      <c r="E843" s="5"/>
      <c r="H843" s="5"/>
    </row>
    <row r="844" spans="1:8">
      <c r="A844" s="5"/>
      <c r="B844" s="5"/>
      <c r="C844" s="5"/>
      <c r="D844" s="5"/>
      <c r="E844" s="5"/>
      <c r="H844" s="5"/>
    </row>
    <row r="845" spans="1:8">
      <c r="A845" s="5"/>
      <c r="B845" s="5"/>
      <c r="C845" s="5"/>
      <c r="D845" s="5"/>
      <c r="E845" s="5"/>
      <c r="H845" s="5"/>
    </row>
    <row r="846" spans="1:8">
      <c r="A846" s="5"/>
      <c r="B846" s="5"/>
      <c r="C846" s="5"/>
      <c r="D846" s="5"/>
      <c r="E846" s="5"/>
      <c r="H846" s="5"/>
    </row>
    <row r="847" spans="1:8">
      <c r="A847" s="5"/>
      <c r="B847" s="5"/>
      <c r="C847" s="5"/>
      <c r="D847" s="5"/>
      <c r="E847" s="5"/>
      <c r="H847" s="5"/>
    </row>
    <row r="848" spans="1:8">
      <c r="A848" s="5"/>
      <c r="B848" s="5"/>
      <c r="C848" s="5"/>
      <c r="D848" s="5"/>
      <c r="E848" s="5"/>
      <c r="H848" s="5"/>
    </row>
    <row r="849" spans="1:8">
      <c r="A849" s="5"/>
      <c r="B849" s="5"/>
      <c r="C849" s="5"/>
      <c r="D849" s="5"/>
      <c r="E849" s="5"/>
      <c r="H849" s="5"/>
    </row>
    <row r="850" spans="1:8">
      <c r="A850" s="5"/>
      <c r="B850" s="5"/>
      <c r="C850" s="5"/>
      <c r="D850" s="5"/>
      <c r="E850" s="5"/>
      <c r="H850" s="5"/>
    </row>
    <row r="851" spans="1:8">
      <c r="A851" s="5"/>
      <c r="B851" s="5"/>
      <c r="C851" s="5"/>
      <c r="D851" s="5"/>
      <c r="E851" s="5"/>
      <c r="H851" s="5"/>
    </row>
    <row r="852" spans="1:8">
      <c r="A852" s="5"/>
      <c r="B852" s="5"/>
      <c r="C852" s="5"/>
      <c r="D852" s="5"/>
      <c r="E852" s="5"/>
      <c r="H852" s="5"/>
    </row>
    <row r="853" spans="1:8">
      <c r="A853" s="5"/>
      <c r="B853" s="5"/>
      <c r="C853" s="5"/>
      <c r="D853" s="5"/>
      <c r="E853" s="5"/>
      <c r="H853" s="5"/>
    </row>
    <row r="854" spans="1:8">
      <c r="A854" s="5"/>
      <c r="B854" s="5"/>
      <c r="C854" s="5"/>
      <c r="D854" s="5"/>
      <c r="E854" s="5"/>
      <c r="H854" s="5"/>
    </row>
    <row r="855" spans="1:8">
      <c r="A855" s="5"/>
      <c r="B855" s="5"/>
      <c r="C855" s="5"/>
      <c r="D855" s="5"/>
      <c r="E855" s="5"/>
      <c r="H855" s="5"/>
    </row>
    <row r="856" spans="1:8">
      <c r="A856" s="5"/>
      <c r="B856" s="5"/>
      <c r="C856" s="5"/>
      <c r="D856" s="5"/>
      <c r="E856" s="5"/>
      <c r="H856" s="5"/>
    </row>
    <row r="857" spans="1:8">
      <c r="A857" s="5"/>
      <c r="B857" s="5"/>
      <c r="C857" s="5"/>
      <c r="D857" s="5"/>
      <c r="E857" s="5"/>
      <c r="H857" s="5"/>
    </row>
    <row r="858" spans="1:8">
      <c r="A858" s="5"/>
      <c r="B858" s="5"/>
      <c r="C858" s="5"/>
      <c r="D858" s="5"/>
      <c r="E858" s="5"/>
      <c r="H858" s="5"/>
    </row>
    <row r="859" spans="1:8">
      <c r="A859" s="5"/>
      <c r="B859" s="5"/>
      <c r="C859" s="5"/>
      <c r="D859" s="5"/>
      <c r="E859" s="5"/>
      <c r="H859" s="5"/>
    </row>
    <row r="860" spans="1:8">
      <c r="A860" s="5"/>
      <c r="B860" s="5"/>
      <c r="C860" s="5"/>
      <c r="D860" s="5"/>
      <c r="E860" s="5"/>
      <c r="H860" s="5"/>
    </row>
    <row r="861" spans="1:8">
      <c r="A861" s="5"/>
      <c r="B861" s="5"/>
      <c r="C861" s="5"/>
      <c r="D861" s="5"/>
      <c r="E861" s="5"/>
      <c r="H861" s="5"/>
    </row>
    <row r="862" spans="1:8">
      <c r="A862" s="5"/>
      <c r="B862" s="5"/>
      <c r="C862" s="5"/>
      <c r="D862" s="5"/>
      <c r="E862" s="5"/>
      <c r="H862" s="5"/>
    </row>
    <row r="863" spans="1:8">
      <c r="A863" s="5"/>
      <c r="B863" s="5"/>
      <c r="C863" s="5"/>
      <c r="D863" s="5"/>
      <c r="E863" s="5"/>
      <c r="H863" s="5"/>
    </row>
    <row r="864" spans="1:8">
      <c r="A864" s="5"/>
      <c r="B864" s="5"/>
      <c r="C864" s="5"/>
      <c r="D864" s="5"/>
      <c r="E864" s="5"/>
      <c r="H864" s="5"/>
    </row>
    <row r="865" spans="1:8">
      <c r="A865" s="5"/>
      <c r="B865" s="5"/>
      <c r="C865" s="5"/>
      <c r="D865" s="5"/>
      <c r="E865" s="5"/>
      <c r="H865" s="5"/>
    </row>
    <row r="866" spans="1:8">
      <c r="A866" s="5"/>
      <c r="B866" s="5"/>
      <c r="C866" s="5"/>
      <c r="D866" s="5"/>
      <c r="E866" s="5"/>
      <c r="H866" s="5"/>
    </row>
    <row r="867" spans="1:8">
      <c r="A867" s="5"/>
      <c r="B867" s="5"/>
      <c r="C867" s="5"/>
      <c r="D867" s="5"/>
      <c r="E867" s="5"/>
      <c r="H867" s="5"/>
    </row>
    <row r="868" spans="1:8">
      <c r="A868" s="5"/>
      <c r="B868" s="5"/>
      <c r="C868" s="5"/>
      <c r="D868" s="5"/>
      <c r="E868" s="5"/>
      <c r="H868" s="5"/>
    </row>
    <row r="869" spans="1:8">
      <c r="A869" s="5"/>
      <c r="B869" s="5"/>
      <c r="C869" s="5"/>
      <c r="D869" s="5"/>
      <c r="E869" s="5"/>
      <c r="H869" s="5"/>
    </row>
    <row r="870" spans="1:8">
      <c r="A870" s="5"/>
      <c r="B870" s="5"/>
      <c r="C870" s="5"/>
      <c r="D870" s="5"/>
      <c r="E870" s="5"/>
      <c r="H870" s="5"/>
    </row>
    <row r="871" spans="1:8">
      <c r="A871" s="5"/>
      <c r="B871" s="5"/>
      <c r="C871" s="5"/>
      <c r="D871" s="5"/>
      <c r="E871" s="5"/>
      <c r="H871" s="5"/>
    </row>
    <row r="872" spans="1:8">
      <c r="A872" s="5"/>
      <c r="B872" s="5"/>
      <c r="C872" s="5"/>
      <c r="D872" s="5"/>
      <c r="E872" s="5"/>
      <c r="H872" s="5"/>
    </row>
    <row r="873" spans="1:8">
      <c r="A873" s="5"/>
      <c r="B873" s="5"/>
      <c r="C873" s="5"/>
      <c r="D873" s="5"/>
      <c r="E873" s="5"/>
      <c r="H873" s="5"/>
    </row>
    <row r="874" spans="1:8">
      <c r="A874" s="5"/>
      <c r="B874" s="5"/>
      <c r="C874" s="5"/>
      <c r="D874" s="5"/>
      <c r="E874" s="5"/>
      <c r="H874" s="5"/>
    </row>
    <row r="875" spans="1:8">
      <c r="A875" s="5"/>
      <c r="B875" s="5"/>
      <c r="C875" s="5"/>
      <c r="D875" s="5"/>
      <c r="E875" s="5"/>
      <c r="H875" s="5"/>
    </row>
    <row r="876" spans="1:8">
      <c r="A876" s="5"/>
      <c r="B876" s="5"/>
      <c r="C876" s="5"/>
      <c r="D876" s="5"/>
      <c r="E876" s="5"/>
      <c r="H876" s="5"/>
    </row>
    <row r="877" spans="1:8">
      <c r="A877" s="5"/>
      <c r="B877" s="5"/>
      <c r="C877" s="5"/>
      <c r="D877" s="5"/>
      <c r="E877" s="5"/>
      <c r="H877" s="5"/>
    </row>
    <row r="878" spans="1:8">
      <c r="A878" s="5"/>
      <c r="B878" s="5"/>
      <c r="C878" s="5"/>
      <c r="D878" s="5"/>
      <c r="E878" s="5"/>
      <c r="H878" s="5"/>
    </row>
    <row r="879" spans="1:8">
      <c r="A879" s="5"/>
      <c r="B879" s="5"/>
      <c r="C879" s="5"/>
      <c r="D879" s="5"/>
      <c r="E879" s="5"/>
      <c r="H879" s="5"/>
    </row>
    <row r="880" spans="1:8">
      <c r="A880" s="5"/>
      <c r="B880" s="5"/>
      <c r="C880" s="5"/>
      <c r="D880" s="5"/>
      <c r="E880" s="5"/>
      <c r="H880" s="5"/>
    </row>
    <row r="881" spans="1:8">
      <c r="A881" s="5"/>
      <c r="B881" s="5"/>
      <c r="C881" s="5"/>
      <c r="D881" s="5"/>
      <c r="E881" s="5"/>
      <c r="H881" s="5"/>
    </row>
    <row r="882" spans="1:8">
      <c r="A882" s="5"/>
      <c r="B882" s="5"/>
      <c r="C882" s="5"/>
      <c r="D882" s="5"/>
      <c r="E882" s="5"/>
      <c r="H882" s="5"/>
    </row>
    <row r="883" spans="1:8">
      <c r="A883" s="5"/>
      <c r="B883" s="5"/>
      <c r="C883" s="5"/>
      <c r="D883" s="5"/>
      <c r="E883" s="5"/>
      <c r="H883" s="5"/>
    </row>
    <row r="884" spans="1:8">
      <c r="A884" s="5"/>
      <c r="B884" s="5"/>
      <c r="C884" s="5"/>
      <c r="D884" s="5"/>
      <c r="E884" s="5"/>
      <c r="H884" s="5"/>
    </row>
    <row r="885" spans="1:8">
      <c r="A885" s="5"/>
      <c r="B885" s="5"/>
      <c r="C885" s="5"/>
      <c r="D885" s="5"/>
      <c r="E885" s="5"/>
      <c r="H885" s="5"/>
    </row>
    <row r="886" spans="1:8">
      <c r="A886" s="5"/>
      <c r="B886" s="5"/>
      <c r="C886" s="5"/>
      <c r="D886" s="5"/>
      <c r="E886" s="5"/>
      <c r="H886" s="5"/>
    </row>
    <row r="887" spans="1:8">
      <c r="A887" s="5"/>
      <c r="B887" s="5"/>
      <c r="C887" s="5"/>
      <c r="D887" s="5"/>
      <c r="E887" s="5"/>
      <c r="H887" s="5"/>
    </row>
    <row r="888" spans="1:8">
      <c r="A888" s="5"/>
      <c r="B888" s="5"/>
      <c r="C888" s="5"/>
      <c r="D888" s="5"/>
      <c r="E888" s="5"/>
      <c r="H888" s="5"/>
    </row>
    <row r="889" spans="1:8">
      <c r="A889" s="5"/>
      <c r="B889" s="5"/>
      <c r="C889" s="5"/>
      <c r="D889" s="5"/>
      <c r="E889" s="5"/>
      <c r="H889" s="5"/>
    </row>
    <row r="890" spans="1:8">
      <c r="A890" s="5"/>
      <c r="B890" s="5"/>
      <c r="C890" s="5"/>
      <c r="D890" s="5"/>
      <c r="E890" s="5"/>
      <c r="H890" s="5"/>
    </row>
    <row r="891" spans="1:8">
      <c r="A891" s="5"/>
      <c r="B891" s="5"/>
      <c r="C891" s="5"/>
      <c r="D891" s="5"/>
      <c r="E891" s="5"/>
      <c r="H891" s="5"/>
    </row>
    <row r="892" spans="1:8">
      <c r="A892" s="5"/>
      <c r="B892" s="5"/>
      <c r="C892" s="5"/>
      <c r="D892" s="5"/>
      <c r="E892" s="5"/>
      <c r="H892" s="5"/>
    </row>
    <row r="893" spans="1:8">
      <c r="A893" s="5"/>
      <c r="B893" s="5"/>
      <c r="C893" s="5"/>
      <c r="D893" s="5"/>
      <c r="E893" s="5"/>
      <c r="H893" s="5"/>
    </row>
    <row r="894" spans="1:8">
      <c r="A894" s="5"/>
      <c r="B894" s="5"/>
      <c r="C894" s="5"/>
      <c r="D894" s="5"/>
      <c r="E894" s="5"/>
      <c r="H894" s="5"/>
    </row>
    <row r="895" spans="1:8">
      <c r="A895" s="5"/>
      <c r="B895" s="5"/>
      <c r="C895" s="5"/>
      <c r="D895" s="5"/>
      <c r="E895" s="5"/>
      <c r="H895" s="5"/>
    </row>
    <row r="896" spans="1:8">
      <c r="A896" s="5"/>
      <c r="B896" s="5"/>
      <c r="C896" s="5"/>
      <c r="D896" s="5"/>
      <c r="E896" s="5"/>
      <c r="H896" s="5"/>
    </row>
    <row r="897" spans="1:8">
      <c r="A897" s="5"/>
      <c r="B897" s="5"/>
      <c r="C897" s="5"/>
      <c r="D897" s="5"/>
      <c r="E897" s="5"/>
      <c r="H897" s="5"/>
    </row>
    <row r="898" spans="1:8">
      <c r="A898" s="5"/>
      <c r="B898" s="5"/>
      <c r="C898" s="5"/>
      <c r="D898" s="5"/>
      <c r="E898" s="5"/>
      <c r="H898" s="5"/>
    </row>
    <row r="899" spans="1:8">
      <c r="A899" s="5"/>
      <c r="B899" s="5"/>
      <c r="C899" s="5"/>
      <c r="D899" s="5"/>
      <c r="E899" s="5"/>
      <c r="H899" s="5"/>
    </row>
    <row r="900" spans="1:8">
      <c r="A900" s="5"/>
      <c r="B900" s="5"/>
      <c r="C900" s="5"/>
      <c r="D900" s="5"/>
      <c r="E900" s="5"/>
      <c r="H900" s="5"/>
    </row>
    <row r="901" spans="1:8">
      <c r="A901" s="5"/>
      <c r="B901" s="5"/>
      <c r="C901" s="5"/>
      <c r="D901" s="5"/>
      <c r="E901" s="5"/>
      <c r="H901" s="5"/>
    </row>
    <row r="902" spans="1:8">
      <c r="A902" s="5"/>
      <c r="B902" s="5"/>
      <c r="C902" s="5"/>
      <c r="D902" s="5"/>
      <c r="E902" s="5"/>
      <c r="H902" s="5"/>
    </row>
    <row r="903" spans="1:8">
      <c r="A903" s="5"/>
      <c r="B903" s="5"/>
      <c r="C903" s="5"/>
      <c r="D903" s="5"/>
      <c r="E903" s="5"/>
      <c r="H903" s="5"/>
    </row>
    <row r="904" spans="1:8">
      <c r="A904" s="5"/>
      <c r="B904" s="5"/>
      <c r="C904" s="5"/>
      <c r="D904" s="5"/>
      <c r="E904" s="5"/>
      <c r="H904" s="5"/>
    </row>
    <row r="905" spans="1:8">
      <c r="A905" s="5"/>
      <c r="B905" s="5"/>
      <c r="C905" s="5"/>
      <c r="D905" s="5"/>
      <c r="E905" s="5"/>
      <c r="H905" s="5"/>
    </row>
    <row r="906" spans="1:8">
      <c r="A906" s="5"/>
      <c r="B906" s="5"/>
      <c r="C906" s="5"/>
      <c r="D906" s="5"/>
      <c r="E906" s="5"/>
      <c r="H906" s="5"/>
    </row>
    <row r="907" spans="1:8">
      <c r="A907" s="5"/>
      <c r="B907" s="5"/>
      <c r="C907" s="5"/>
      <c r="D907" s="5"/>
      <c r="E907" s="5"/>
      <c r="H907" s="5"/>
    </row>
    <row r="908" spans="1:8">
      <c r="A908" s="5"/>
      <c r="B908" s="5"/>
      <c r="C908" s="5"/>
      <c r="D908" s="5"/>
      <c r="E908" s="5"/>
      <c r="H908" s="5"/>
    </row>
    <row r="909" spans="1:8">
      <c r="A909" s="5"/>
      <c r="B909" s="5"/>
      <c r="C909" s="5"/>
      <c r="D909" s="5"/>
      <c r="E909" s="5"/>
      <c r="H909" s="5"/>
    </row>
    <row r="910" spans="1:8">
      <c r="A910" s="5"/>
      <c r="B910" s="5"/>
      <c r="C910" s="5"/>
      <c r="D910" s="5"/>
      <c r="E910" s="5"/>
      <c r="H910" s="5"/>
    </row>
    <row r="911" spans="1:8">
      <c r="A911" s="5"/>
      <c r="B911" s="5"/>
      <c r="C911" s="5"/>
      <c r="D911" s="5"/>
      <c r="E911" s="5"/>
      <c r="H911" s="5"/>
    </row>
    <row r="912" spans="1:8">
      <c r="A912" s="5"/>
      <c r="B912" s="5"/>
      <c r="C912" s="5"/>
      <c r="D912" s="5"/>
      <c r="E912" s="5"/>
      <c r="H912" s="5"/>
    </row>
    <row r="913" spans="1:8">
      <c r="A913" s="5"/>
      <c r="B913" s="5"/>
      <c r="C913" s="5"/>
      <c r="D913" s="5"/>
      <c r="E913" s="5"/>
      <c r="H913" s="5"/>
    </row>
    <row r="914" spans="1:8">
      <c r="A914" s="5"/>
      <c r="B914" s="5"/>
      <c r="C914" s="5"/>
      <c r="D914" s="5"/>
      <c r="E914" s="5"/>
      <c r="H914" s="5"/>
    </row>
    <row r="915" spans="1:8">
      <c r="A915" s="5"/>
      <c r="B915" s="5"/>
      <c r="C915" s="5"/>
      <c r="D915" s="5"/>
      <c r="E915" s="5"/>
      <c r="H915" s="5"/>
    </row>
    <row r="916" spans="1:8">
      <c r="A916" s="5"/>
      <c r="B916" s="5"/>
      <c r="C916" s="5"/>
      <c r="D916" s="5"/>
      <c r="E916" s="5"/>
      <c r="H916" s="5"/>
    </row>
    <row r="917" spans="1:8">
      <c r="A917" s="5"/>
      <c r="B917" s="5"/>
      <c r="C917" s="5"/>
      <c r="D917" s="5"/>
      <c r="E917" s="5"/>
      <c r="H917" s="5"/>
    </row>
    <row r="918" spans="1:8">
      <c r="A918" s="5"/>
      <c r="B918" s="5"/>
      <c r="C918" s="5"/>
      <c r="D918" s="5"/>
      <c r="E918" s="5"/>
      <c r="H918" s="5"/>
    </row>
    <row r="919" spans="1:8">
      <c r="A919" s="5"/>
      <c r="B919" s="5"/>
      <c r="C919" s="5"/>
      <c r="D919" s="5"/>
      <c r="E919" s="5"/>
      <c r="H919" s="5"/>
    </row>
    <row r="920" spans="1:8">
      <c r="A920" s="5"/>
      <c r="B920" s="5"/>
      <c r="C920" s="5"/>
      <c r="D920" s="5"/>
      <c r="E920" s="5"/>
      <c r="H920" s="5"/>
    </row>
    <row r="921" spans="1:8">
      <c r="A921" s="5"/>
      <c r="B921" s="5"/>
      <c r="C921" s="5"/>
      <c r="D921" s="5"/>
      <c r="E921" s="5"/>
      <c r="H921" s="5"/>
    </row>
    <row r="922" spans="1:8">
      <c r="A922" s="5"/>
      <c r="B922" s="5"/>
      <c r="C922" s="5"/>
      <c r="D922" s="5"/>
      <c r="E922" s="5"/>
      <c r="H922" s="5"/>
    </row>
    <row r="923" spans="1:8">
      <c r="A923" s="5"/>
      <c r="B923" s="5"/>
      <c r="C923" s="5"/>
      <c r="D923" s="5"/>
      <c r="E923" s="5"/>
      <c r="H923" s="5"/>
    </row>
    <row r="924" spans="1:8">
      <c r="A924" s="5"/>
      <c r="B924" s="5"/>
      <c r="C924" s="5"/>
      <c r="D924" s="5"/>
      <c r="E924" s="5"/>
      <c r="H924" s="5"/>
    </row>
    <row r="925" spans="1:8">
      <c r="A925" s="5"/>
      <c r="B925" s="5"/>
      <c r="C925" s="5"/>
      <c r="D925" s="5"/>
      <c r="E925" s="5"/>
      <c r="H925" s="5"/>
    </row>
    <row r="926" spans="1:8">
      <c r="A926" s="5"/>
      <c r="B926" s="5"/>
      <c r="C926" s="5"/>
      <c r="D926" s="5"/>
      <c r="E926" s="5"/>
      <c r="H926" s="5"/>
    </row>
    <row r="927" spans="1:8">
      <c r="A927" s="5"/>
      <c r="B927" s="5"/>
      <c r="C927" s="5"/>
      <c r="D927" s="5"/>
      <c r="E927" s="5"/>
      <c r="H927" s="5"/>
    </row>
    <row r="928" spans="1:8">
      <c r="A928" s="5"/>
      <c r="B928" s="5"/>
      <c r="C928" s="5"/>
      <c r="D928" s="5"/>
      <c r="E928" s="5"/>
      <c r="H928" s="5"/>
    </row>
    <row r="929" spans="1:8">
      <c r="A929" s="5"/>
      <c r="B929" s="5"/>
      <c r="C929" s="5"/>
      <c r="D929" s="5"/>
      <c r="E929" s="5"/>
      <c r="H929" s="5"/>
    </row>
    <row r="930" spans="1:8">
      <c r="A930" s="5"/>
      <c r="B930" s="5"/>
      <c r="C930" s="5"/>
      <c r="D930" s="5"/>
      <c r="E930" s="5"/>
      <c r="H930" s="5"/>
    </row>
    <row r="931" spans="1:8">
      <c r="A931" s="5"/>
      <c r="B931" s="5"/>
      <c r="C931" s="5"/>
      <c r="D931" s="5"/>
      <c r="E931" s="5"/>
      <c r="H931" s="5"/>
    </row>
    <row r="932" spans="1:8">
      <c r="A932" s="5"/>
      <c r="B932" s="5"/>
      <c r="C932" s="5"/>
      <c r="D932" s="5"/>
      <c r="E932" s="5"/>
      <c r="H932" s="5"/>
    </row>
    <row r="933" spans="1:8">
      <c r="A933" s="5"/>
      <c r="B933" s="5"/>
      <c r="C933" s="5"/>
      <c r="D933" s="5"/>
      <c r="E933" s="5"/>
      <c r="H933" s="5"/>
    </row>
    <row r="934" spans="1:8">
      <c r="A934" s="5"/>
      <c r="B934" s="5"/>
      <c r="C934" s="5"/>
      <c r="D934" s="5"/>
      <c r="E934" s="5"/>
      <c r="H934" s="5"/>
    </row>
    <row r="935" spans="1:8">
      <c r="A935" s="5"/>
      <c r="B935" s="5"/>
      <c r="C935" s="5"/>
      <c r="D935" s="5"/>
      <c r="E935" s="5"/>
      <c r="H935" s="5"/>
    </row>
    <row r="936" spans="1:8">
      <c r="A936" s="5"/>
      <c r="B936" s="5"/>
      <c r="C936" s="5"/>
      <c r="D936" s="5"/>
      <c r="E936" s="5"/>
      <c r="H936" s="5"/>
    </row>
    <row r="937" spans="1:8">
      <c r="A937" s="5"/>
      <c r="B937" s="5"/>
      <c r="C937" s="5"/>
      <c r="D937" s="5"/>
      <c r="E937" s="5"/>
      <c r="H937" s="5"/>
    </row>
    <row r="938" spans="1:8">
      <c r="A938" s="5"/>
      <c r="B938" s="5"/>
      <c r="C938" s="5"/>
      <c r="D938" s="5"/>
      <c r="E938" s="5"/>
      <c r="H938" s="5"/>
    </row>
    <row r="939" spans="1:8">
      <c r="A939" s="5"/>
      <c r="B939" s="5"/>
      <c r="C939" s="5"/>
      <c r="D939" s="5"/>
      <c r="E939" s="5"/>
      <c r="H939" s="5"/>
    </row>
    <row r="940" spans="1:8">
      <c r="A940" s="5"/>
      <c r="B940" s="5"/>
      <c r="C940" s="5"/>
      <c r="D940" s="5"/>
      <c r="E940" s="5"/>
      <c r="H940" s="5"/>
    </row>
    <row r="941" spans="1:8">
      <c r="A941" s="5"/>
      <c r="B941" s="5"/>
      <c r="C941" s="5"/>
      <c r="D941" s="5"/>
      <c r="E941" s="5"/>
      <c r="H941" s="5"/>
    </row>
    <row r="942" spans="1:8">
      <c r="A942" s="5"/>
      <c r="B942" s="5"/>
      <c r="C942" s="5"/>
      <c r="D942" s="5"/>
      <c r="E942" s="5"/>
      <c r="H942" s="5"/>
    </row>
    <row r="943" spans="1:8">
      <c r="A943" s="5"/>
      <c r="B943" s="5"/>
      <c r="C943" s="5"/>
      <c r="D943" s="5"/>
      <c r="E943" s="5"/>
      <c r="H943" s="5"/>
    </row>
    <row r="944" spans="1:8">
      <c r="A944" s="5"/>
      <c r="B944" s="5"/>
      <c r="C944" s="5"/>
      <c r="D944" s="5"/>
      <c r="E944" s="5"/>
      <c r="H944" s="5"/>
    </row>
    <row r="945" spans="1:8">
      <c r="A945" s="5"/>
      <c r="B945" s="5"/>
      <c r="C945" s="5"/>
      <c r="D945" s="5"/>
      <c r="E945" s="5"/>
      <c r="H945" s="5"/>
    </row>
    <row r="946" spans="1:8">
      <c r="A946" s="5"/>
      <c r="B946" s="5"/>
      <c r="C946" s="5"/>
      <c r="D946" s="5"/>
      <c r="E946" s="5"/>
      <c r="H946" s="5"/>
    </row>
    <row r="947" spans="1:8">
      <c r="A947" s="5"/>
      <c r="B947" s="5"/>
      <c r="C947" s="5"/>
      <c r="D947" s="5"/>
      <c r="E947" s="5"/>
      <c r="H947" s="5"/>
    </row>
    <row r="948" spans="1:8">
      <c r="A948" s="5"/>
      <c r="B948" s="5"/>
      <c r="C948" s="5"/>
      <c r="D948" s="5"/>
      <c r="E948" s="5"/>
      <c r="H948" s="5"/>
    </row>
    <row r="949" spans="1:8">
      <c r="A949" s="5"/>
      <c r="B949" s="5"/>
      <c r="C949" s="5"/>
      <c r="D949" s="5"/>
      <c r="E949" s="5"/>
      <c r="H949" s="5"/>
    </row>
    <row r="950" spans="1:8">
      <c r="A950" s="5"/>
      <c r="B950" s="5"/>
      <c r="C950" s="5"/>
      <c r="D950" s="5"/>
      <c r="E950" s="5"/>
      <c r="H950" s="5"/>
    </row>
    <row r="951" spans="1:8">
      <c r="A951" s="5"/>
      <c r="B951" s="5"/>
      <c r="C951" s="5"/>
      <c r="D951" s="5"/>
      <c r="E951" s="5"/>
      <c r="H951" s="5"/>
    </row>
    <row r="952" spans="1:8">
      <c r="A952" s="5"/>
      <c r="B952" s="5"/>
      <c r="C952" s="5"/>
      <c r="D952" s="5"/>
      <c r="E952" s="5"/>
      <c r="H952" s="5"/>
    </row>
    <row r="953" spans="1:8">
      <c r="A953" s="5"/>
      <c r="B953" s="5"/>
      <c r="C953" s="5"/>
      <c r="D953" s="5"/>
      <c r="E953" s="5"/>
      <c r="H953" s="5"/>
    </row>
    <row r="954" spans="1:8">
      <c r="A954" s="5"/>
      <c r="B954" s="5"/>
      <c r="C954" s="5"/>
      <c r="D954" s="5"/>
      <c r="E954" s="5"/>
      <c r="H954" s="5"/>
    </row>
    <row r="955" spans="1:8">
      <c r="A955" s="5"/>
      <c r="B955" s="5"/>
      <c r="C955" s="5"/>
      <c r="D955" s="5"/>
      <c r="E955" s="5"/>
      <c r="H955" s="5"/>
    </row>
    <row r="956" spans="1:8">
      <c r="A956" s="5"/>
      <c r="B956" s="5"/>
      <c r="C956" s="5"/>
      <c r="D956" s="5"/>
      <c r="E956" s="5"/>
      <c r="H956" s="5"/>
    </row>
    <row r="957" spans="1:8">
      <c r="A957" s="5"/>
      <c r="B957" s="5"/>
      <c r="C957" s="5"/>
      <c r="D957" s="5"/>
      <c r="E957" s="5"/>
      <c r="H957" s="5"/>
    </row>
    <row r="958" spans="1:8">
      <c r="A958" s="5"/>
      <c r="B958" s="5"/>
      <c r="C958" s="5"/>
      <c r="D958" s="5"/>
      <c r="E958" s="5"/>
      <c r="H958" s="5"/>
    </row>
    <row r="959" spans="1:8">
      <c r="A959" s="5"/>
      <c r="B959" s="5"/>
      <c r="C959" s="5"/>
      <c r="D959" s="5"/>
      <c r="E959" s="5"/>
      <c r="H959" s="5"/>
    </row>
    <row r="960" spans="1:8">
      <c r="A960" s="5"/>
      <c r="B960" s="5"/>
      <c r="C960" s="5"/>
      <c r="D960" s="5"/>
      <c r="E960" s="5"/>
      <c r="H960" s="5"/>
    </row>
    <row r="961" spans="1:8">
      <c r="A961" s="5"/>
      <c r="B961" s="5"/>
      <c r="C961" s="5"/>
      <c r="D961" s="5"/>
      <c r="E961" s="5"/>
      <c r="H961" s="5"/>
    </row>
    <row r="962" spans="1:8">
      <c r="A962" s="5"/>
      <c r="B962" s="5"/>
      <c r="C962" s="5"/>
      <c r="D962" s="5"/>
      <c r="E962" s="5"/>
      <c r="H962" s="5"/>
    </row>
    <row r="963" spans="1:8">
      <c r="A963" s="5"/>
      <c r="B963" s="5"/>
      <c r="C963" s="5"/>
      <c r="D963" s="5"/>
      <c r="E963" s="5"/>
      <c r="H963" s="5"/>
    </row>
    <row r="964" spans="1:8">
      <c r="A964" s="5"/>
      <c r="B964" s="5"/>
      <c r="C964" s="5"/>
      <c r="D964" s="5"/>
      <c r="E964" s="5"/>
      <c r="H964" s="5"/>
    </row>
    <row r="965" spans="1:8">
      <c r="A965" s="5"/>
      <c r="B965" s="5"/>
      <c r="C965" s="5"/>
      <c r="D965" s="5"/>
      <c r="E965" s="5"/>
      <c r="H965" s="5"/>
    </row>
    <row r="966" spans="1:8">
      <c r="A966" s="5"/>
      <c r="B966" s="5"/>
      <c r="C966" s="5"/>
      <c r="D966" s="5"/>
      <c r="E966" s="5"/>
      <c r="H966" s="5"/>
    </row>
    <row r="967" spans="1:8">
      <c r="A967" s="5"/>
      <c r="B967" s="5"/>
      <c r="C967" s="5"/>
      <c r="D967" s="5"/>
      <c r="E967" s="5"/>
      <c r="H967" s="5"/>
    </row>
    <row r="968" spans="1:8">
      <c r="A968" s="5"/>
      <c r="B968" s="5"/>
      <c r="C968" s="5"/>
      <c r="D968" s="5"/>
      <c r="E968" s="5"/>
      <c r="H968" s="5"/>
    </row>
    <row r="969" spans="1:8">
      <c r="A969" s="5"/>
      <c r="B969" s="5"/>
      <c r="C969" s="5"/>
      <c r="D969" s="5"/>
      <c r="E969" s="5"/>
      <c r="H969" s="5"/>
    </row>
    <row r="970" spans="1:8">
      <c r="A970" s="5"/>
      <c r="B970" s="5"/>
      <c r="C970" s="5"/>
      <c r="D970" s="5"/>
      <c r="E970" s="5"/>
      <c r="H970" s="5"/>
    </row>
    <row r="971" spans="1:8">
      <c r="A971" s="5"/>
      <c r="B971" s="5"/>
      <c r="C971" s="5"/>
      <c r="D971" s="5"/>
      <c r="E971" s="5"/>
      <c r="H971" s="5"/>
    </row>
    <row r="972" spans="1:8">
      <c r="A972" s="5"/>
      <c r="B972" s="5"/>
      <c r="C972" s="5"/>
      <c r="D972" s="5"/>
      <c r="E972" s="5"/>
      <c r="H972" s="5"/>
    </row>
    <row r="973" spans="1:8">
      <c r="A973" s="5"/>
      <c r="B973" s="5"/>
      <c r="C973" s="5"/>
      <c r="D973" s="5"/>
      <c r="E973" s="5"/>
      <c r="H973" s="5"/>
    </row>
    <row r="974" spans="1:8">
      <c r="A974" s="5"/>
      <c r="B974" s="5"/>
      <c r="C974" s="5"/>
      <c r="D974" s="5"/>
      <c r="E974" s="5"/>
      <c r="H974" s="5"/>
    </row>
    <row r="975" spans="1:8">
      <c r="A975" s="5"/>
      <c r="B975" s="5"/>
      <c r="C975" s="5"/>
      <c r="D975" s="5"/>
      <c r="E975" s="5"/>
      <c r="H975" s="5"/>
    </row>
    <row r="976" spans="1:8">
      <c r="A976" s="5"/>
      <c r="B976" s="5"/>
      <c r="C976" s="5"/>
      <c r="D976" s="5"/>
      <c r="E976" s="5"/>
      <c r="H976" s="5"/>
    </row>
    <row r="977" spans="1:8">
      <c r="A977" s="5"/>
      <c r="B977" s="5"/>
      <c r="C977" s="5"/>
      <c r="D977" s="5"/>
      <c r="E977" s="5"/>
      <c r="H977" s="5"/>
    </row>
    <row r="978" spans="1:8">
      <c r="A978" s="5"/>
      <c r="B978" s="5"/>
      <c r="C978" s="5"/>
      <c r="D978" s="5"/>
      <c r="E978" s="5"/>
      <c r="H978" s="5"/>
    </row>
    <row r="979" spans="1:8">
      <c r="A979" s="5"/>
      <c r="B979" s="5"/>
      <c r="C979" s="5"/>
      <c r="D979" s="5"/>
      <c r="E979" s="5"/>
      <c r="H979" s="5"/>
    </row>
    <row r="980" spans="1:8">
      <c r="A980" s="5"/>
      <c r="B980" s="5"/>
      <c r="C980" s="5"/>
      <c r="D980" s="5"/>
      <c r="E980" s="5"/>
      <c r="H980" s="5"/>
    </row>
    <row r="981" spans="1:8">
      <c r="A981" s="5"/>
      <c r="B981" s="5"/>
      <c r="C981" s="5"/>
      <c r="D981" s="5"/>
      <c r="E981" s="5"/>
      <c r="H981" s="5"/>
    </row>
    <row r="982" spans="1:8">
      <c r="A982" s="5"/>
      <c r="B982" s="5"/>
      <c r="C982" s="5"/>
      <c r="D982" s="5"/>
      <c r="E982" s="5"/>
      <c r="H982" s="5"/>
    </row>
    <row r="983" spans="1:8">
      <c r="A983" s="5"/>
      <c r="B983" s="5"/>
      <c r="C983" s="5"/>
      <c r="D983" s="5"/>
      <c r="E983" s="5"/>
      <c r="H983" s="5"/>
    </row>
    <row r="984" spans="1:8">
      <c r="A984" s="5"/>
      <c r="B984" s="5"/>
      <c r="C984" s="5"/>
      <c r="D984" s="5"/>
      <c r="E984" s="5"/>
      <c r="H984" s="5"/>
    </row>
    <row r="985" spans="1:8">
      <c r="A985" s="5"/>
      <c r="B985" s="5"/>
      <c r="C985" s="5"/>
      <c r="D985" s="5"/>
      <c r="E985" s="5"/>
      <c r="H985" s="5"/>
    </row>
    <row r="986" spans="1:8">
      <c r="A986" s="5"/>
      <c r="B986" s="5"/>
      <c r="C986" s="5"/>
      <c r="D986" s="5"/>
      <c r="E986" s="5"/>
      <c r="H986" s="5"/>
    </row>
    <row r="987" spans="1:8">
      <c r="A987" s="5"/>
      <c r="B987" s="5"/>
      <c r="C987" s="5"/>
      <c r="D987" s="5"/>
      <c r="E987" s="5"/>
      <c r="H987" s="5"/>
    </row>
    <row r="988" spans="1:8">
      <c r="A988" s="5"/>
      <c r="B988" s="5"/>
      <c r="C988" s="5"/>
      <c r="D988" s="5"/>
      <c r="E988" s="5"/>
      <c r="H988" s="5"/>
    </row>
    <row r="989" spans="1:8">
      <c r="A989" s="5"/>
      <c r="B989" s="5"/>
      <c r="C989" s="5"/>
      <c r="D989" s="5"/>
      <c r="E989" s="5"/>
      <c r="H989" s="5"/>
    </row>
    <row r="990" spans="1:8">
      <c r="A990" s="5"/>
      <c r="B990" s="5"/>
      <c r="C990" s="5"/>
      <c r="D990" s="5"/>
      <c r="E990" s="5"/>
      <c r="H990" s="5"/>
    </row>
    <row r="991" spans="1:8">
      <c r="A991" s="5"/>
      <c r="B991" s="5"/>
      <c r="C991" s="5"/>
      <c r="D991" s="5"/>
      <c r="E991" s="5"/>
      <c r="H991" s="5"/>
    </row>
    <row r="992" spans="1:8">
      <c r="A992" s="5"/>
      <c r="B992" s="5"/>
      <c r="C992" s="5"/>
      <c r="D992" s="5"/>
      <c r="E992" s="5"/>
      <c r="H992" s="5"/>
    </row>
    <row r="993" spans="1:8">
      <c r="A993" s="5"/>
      <c r="B993" s="5"/>
      <c r="C993" s="5"/>
      <c r="D993" s="5"/>
      <c r="E993" s="5"/>
      <c r="H993" s="5"/>
    </row>
    <row r="994" spans="1:8">
      <c r="A994" s="5"/>
      <c r="B994" s="5"/>
      <c r="C994" s="5"/>
      <c r="D994" s="5"/>
      <c r="E994" s="5"/>
      <c r="H994" s="5"/>
    </row>
    <row r="995" spans="1:8">
      <c r="A995" s="5"/>
      <c r="B995" s="5"/>
      <c r="C995" s="5"/>
      <c r="D995" s="5"/>
      <c r="E995" s="5"/>
      <c r="H995" s="5"/>
    </row>
    <row r="996" spans="1:8">
      <c r="A996" s="5"/>
      <c r="B996" s="5"/>
      <c r="C996" s="5"/>
      <c r="D996" s="5"/>
      <c r="E996" s="5"/>
      <c r="H996" s="5"/>
    </row>
    <row r="997" spans="1:8">
      <c r="A997" s="5"/>
      <c r="B997" s="5"/>
      <c r="C997" s="5"/>
      <c r="D997" s="5"/>
      <c r="E997" s="5"/>
      <c r="H997" s="5"/>
    </row>
    <row r="998" spans="1:8">
      <c r="A998" s="5"/>
      <c r="B998" s="5"/>
      <c r="C998" s="5"/>
      <c r="D998" s="5"/>
      <c r="E998" s="5"/>
      <c r="H998" s="5"/>
    </row>
    <row r="999" spans="1:8">
      <c r="A999" s="5"/>
      <c r="B999" s="5"/>
      <c r="C999" s="5"/>
      <c r="D999" s="5"/>
      <c r="E999" s="5"/>
      <c r="H999" s="5"/>
    </row>
    <row r="1000" spans="1:8">
      <c r="A1000" s="5"/>
      <c r="B1000" s="5"/>
      <c r="C1000" s="5"/>
      <c r="D1000" s="5"/>
      <c r="E1000" s="5"/>
      <c r="H1000" s="5"/>
    </row>
    <row r="1001" spans="1:8">
      <c r="A1001" s="5"/>
      <c r="B1001" s="5"/>
      <c r="C1001" s="5"/>
      <c r="D1001" s="5"/>
      <c r="E1001" s="5"/>
      <c r="H1001" s="5"/>
    </row>
    <row r="1002" spans="1:8">
      <c r="A1002" s="5"/>
      <c r="B1002" s="5"/>
      <c r="C1002" s="5"/>
      <c r="D1002" s="5"/>
      <c r="E1002" s="5"/>
      <c r="H1002" s="5"/>
    </row>
    <row r="1003" spans="1:8">
      <c r="A1003" s="5"/>
      <c r="B1003" s="5"/>
      <c r="C1003" s="5"/>
      <c r="D1003" s="5"/>
      <c r="E1003" s="5"/>
      <c r="H1003" s="5"/>
    </row>
    <row r="1004" spans="1:8">
      <c r="A1004" s="5"/>
      <c r="B1004" s="5"/>
      <c r="C1004" s="5"/>
      <c r="D1004" s="5"/>
      <c r="E1004" s="5"/>
      <c r="H1004" s="5"/>
    </row>
    <row r="1005" spans="1:8">
      <c r="A1005" s="5"/>
      <c r="B1005" s="5"/>
      <c r="C1005" s="5"/>
      <c r="D1005" s="5"/>
      <c r="E1005" s="5"/>
      <c r="H1005" s="5"/>
    </row>
  </sheetData>
  <mergeCells count="6">
    <mergeCell ref="A3:I3"/>
    <mergeCell ref="A2:I2"/>
    <mergeCell ref="A26:I26"/>
    <mergeCell ref="J3:P3"/>
    <mergeCell ref="A11:G11"/>
    <mergeCell ref="A12:B12"/>
  </mergeCells>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dimension ref="A1:N1002"/>
  <sheetViews>
    <sheetView workbookViewId="0">
      <selection sqref="A1:B1"/>
    </sheetView>
  </sheetViews>
  <sheetFormatPr defaultColWidth="15.140625" defaultRowHeight="15" customHeight="1"/>
  <cols>
    <col min="1" max="1" width="10.42578125" customWidth="1"/>
    <col min="2" max="2" width="7.5703125" customWidth="1"/>
    <col min="3" max="3" width="10.42578125" customWidth="1"/>
    <col min="4" max="26" width="7.5703125" customWidth="1"/>
  </cols>
  <sheetData>
    <row r="1" spans="1:14">
      <c r="A1" s="458" t="s">
        <v>40</v>
      </c>
      <c r="B1" s="440"/>
    </row>
    <row r="2" spans="1:14" ht="101.25" customHeight="1">
      <c r="A2" s="447" t="s">
        <v>74</v>
      </c>
      <c r="B2" s="440"/>
      <c r="C2" s="440"/>
      <c r="D2" s="440"/>
      <c r="E2" s="440"/>
      <c r="F2" s="440"/>
      <c r="G2" s="440"/>
      <c r="H2" s="440"/>
      <c r="I2" s="440"/>
      <c r="J2" s="440"/>
      <c r="K2" s="440"/>
      <c r="L2" s="440"/>
      <c r="M2" s="440"/>
      <c r="N2" s="440"/>
    </row>
    <row r="3" spans="1:14">
      <c r="A3" s="5" t="s">
        <v>76</v>
      </c>
    </row>
    <row r="4" spans="1:14">
      <c r="A4" s="38" t="s">
        <v>77</v>
      </c>
      <c r="B4" s="38" t="s">
        <v>78</v>
      </c>
      <c r="C4" s="38" t="s">
        <v>79</v>
      </c>
      <c r="D4" s="45" t="s">
        <v>80</v>
      </c>
    </row>
    <row r="5" spans="1:14">
      <c r="A5" s="5">
        <v>2003</v>
      </c>
      <c r="B5" s="5">
        <v>0.98</v>
      </c>
      <c r="C5" s="15">
        <f t="shared" ref="C5:C19" si="0">1/B5</f>
        <v>1.0204081632653061</v>
      </c>
      <c r="D5" s="5" t="s">
        <v>97</v>
      </c>
    </row>
    <row r="6" spans="1:14">
      <c r="A6" s="5">
        <v>2004</v>
      </c>
      <c r="B6" s="5">
        <v>0.96</v>
      </c>
      <c r="C6" s="15">
        <f t="shared" si="0"/>
        <v>1.0416666666666667</v>
      </c>
      <c r="D6" s="5" t="s">
        <v>101</v>
      </c>
    </row>
    <row r="7" spans="1:14">
      <c r="A7" s="5">
        <v>2005</v>
      </c>
      <c r="B7" s="5">
        <v>0.94</v>
      </c>
      <c r="C7" s="15">
        <f t="shared" si="0"/>
        <v>1.0638297872340425</v>
      </c>
      <c r="D7" s="5" t="s">
        <v>102</v>
      </c>
    </row>
    <row r="8" spans="1:14">
      <c r="A8" s="5">
        <v>2006</v>
      </c>
      <c r="B8" s="5">
        <v>0.85</v>
      </c>
      <c r="C8" s="15">
        <f t="shared" si="0"/>
        <v>1.1764705882352942</v>
      </c>
      <c r="D8" s="5" t="s">
        <v>103</v>
      </c>
    </row>
    <row r="9" spans="1:14">
      <c r="A9" s="5">
        <v>2007</v>
      </c>
      <c r="B9" s="5">
        <v>0.84</v>
      </c>
      <c r="C9" s="15">
        <f t="shared" si="0"/>
        <v>1.1904761904761905</v>
      </c>
      <c r="D9" s="5" t="s">
        <v>105</v>
      </c>
    </row>
    <row r="10" spans="1:14">
      <c r="A10" s="5">
        <v>2008</v>
      </c>
      <c r="B10" s="5">
        <v>0.92</v>
      </c>
      <c r="C10" s="15">
        <f t="shared" si="0"/>
        <v>1.0869565217391304</v>
      </c>
      <c r="D10" s="5" t="s">
        <v>108</v>
      </c>
    </row>
    <row r="11" spans="1:14">
      <c r="A11" s="5">
        <v>2009</v>
      </c>
      <c r="B11" s="5">
        <v>0.85</v>
      </c>
      <c r="C11" s="15">
        <f t="shared" si="0"/>
        <v>1.1764705882352942</v>
      </c>
      <c r="D11" s="5" t="s">
        <v>121</v>
      </c>
    </row>
    <row r="12" spans="1:14">
      <c r="A12" s="5">
        <v>2010</v>
      </c>
      <c r="B12" s="5">
        <v>0.91</v>
      </c>
      <c r="C12" s="15">
        <f t="shared" si="0"/>
        <v>1.0989010989010988</v>
      </c>
      <c r="D12" s="5" t="s">
        <v>123</v>
      </c>
    </row>
    <row r="13" spans="1:14">
      <c r="A13" s="5">
        <v>2011</v>
      </c>
      <c r="B13" s="5">
        <v>0.97</v>
      </c>
      <c r="C13" s="15">
        <f t="shared" si="0"/>
        <v>1.0309278350515465</v>
      </c>
      <c r="D13" s="5" t="s">
        <v>126</v>
      </c>
    </row>
    <row r="14" spans="1:14">
      <c r="A14" s="5">
        <v>2012</v>
      </c>
      <c r="B14" s="5">
        <v>0.93</v>
      </c>
      <c r="C14" s="15">
        <f t="shared" si="0"/>
        <v>1.075268817204301</v>
      </c>
      <c r="D14" s="5" t="s">
        <v>128</v>
      </c>
    </row>
    <row r="15" spans="1:14">
      <c r="A15" s="5">
        <v>2013</v>
      </c>
      <c r="B15" s="5">
        <v>0.93</v>
      </c>
      <c r="C15" s="15">
        <f t="shared" si="0"/>
        <v>1.075268817204301</v>
      </c>
      <c r="D15" s="5" t="s">
        <v>130</v>
      </c>
    </row>
    <row r="16" spans="1:14">
      <c r="A16" s="5" t="s">
        <v>131</v>
      </c>
      <c r="B16" s="81">
        <v>0.98</v>
      </c>
      <c r="C16" s="81">
        <f t="shared" si="0"/>
        <v>1.0204081632653061</v>
      </c>
    </row>
    <row r="17" spans="1:3">
      <c r="A17" s="5" t="s">
        <v>180</v>
      </c>
      <c r="B17" s="81">
        <v>0.93</v>
      </c>
      <c r="C17" s="81">
        <f t="shared" si="0"/>
        <v>1.075268817204301</v>
      </c>
    </row>
    <row r="18" spans="1:3">
      <c r="A18" s="5" t="s">
        <v>181</v>
      </c>
      <c r="B18" s="81">
        <f>AVERAGE(B5:B15)</f>
        <v>0.91636363636363638</v>
      </c>
      <c r="C18" s="81">
        <f t="shared" si="0"/>
        <v>1.0912698412698412</v>
      </c>
    </row>
    <row r="19" spans="1:3">
      <c r="A19" s="5" t="s">
        <v>183</v>
      </c>
      <c r="B19" s="81">
        <v>0.84</v>
      </c>
      <c r="C19" s="81">
        <f t="shared" si="0"/>
        <v>1.1904761904761905</v>
      </c>
    </row>
    <row r="21" spans="1:3">
      <c r="A21" s="5"/>
    </row>
    <row r="22" spans="1:3">
      <c r="A22" s="5"/>
    </row>
    <row r="23" spans="1:3">
      <c r="A23" s="5"/>
    </row>
    <row r="24" spans="1:3">
      <c r="A24" s="5"/>
    </row>
    <row r="25" spans="1:3">
      <c r="A25" s="5"/>
    </row>
    <row r="26" spans="1:3">
      <c r="A26" s="5"/>
    </row>
    <row r="27" spans="1:3">
      <c r="A27" s="5"/>
    </row>
    <row r="28" spans="1:3">
      <c r="A28" s="5"/>
    </row>
    <row r="29" spans="1:3">
      <c r="A29" s="5"/>
    </row>
    <row r="30" spans="1:3">
      <c r="A30" s="5"/>
    </row>
    <row r="31" spans="1:3">
      <c r="A31" s="5"/>
    </row>
    <row r="32" spans="1:3">
      <c r="A32" s="5"/>
    </row>
    <row r="33" spans="1:1">
      <c r="A33" s="5"/>
    </row>
    <row r="34" spans="1:1">
      <c r="A34" s="5"/>
    </row>
    <row r="35" spans="1:1">
      <c r="A35" s="5"/>
    </row>
    <row r="36" spans="1:1">
      <c r="A36" s="5"/>
    </row>
    <row r="37" spans="1:1">
      <c r="A37" s="5"/>
    </row>
    <row r="38" spans="1:1">
      <c r="A38" s="5"/>
    </row>
    <row r="39" spans="1:1">
      <c r="A39" s="5"/>
    </row>
    <row r="40" spans="1:1">
      <c r="A40" s="5"/>
    </row>
    <row r="41" spans="1:1">
      <c r="A41" s="5"/>
    </row>
    <row r="42" spans="1:1">
      <c r="A42" s="5"/>
    </row>
    <row r="43" spans="1:1">
      <c r="A43" s="5"/>
    </row>
    <row r="44" spans="1:1">
      <c r="A44" s="5"/>
    </row>
    <row r="45" spans="1:1">
      <c r="A45" s="5"/>
    </row>
    <row r="46" spans="1:1">
      <c r="A46" s="5"/>
    </row>
    <row r="47" spans="1:1">
      <c r="A47" s="5"/>
    </row>
    <row r="48" spans="1:1">
      <c r="A48" s="5"/>
    </row>
    <row r="49" spans="1:1">
      <c r="A49" s="5"/>
    </row>
    <row r="50" spans="1:1">
      <c r="A50" s="5"/>
    </row>
    <row r="51" spans="1:1">
      <c r="A51" s="5"/>
    </row>
    <row r="52" spans="1:1">
      <c r="A52" s="5"/>
    </row>
    <row r="53" spans="1:1">
      <c r="A53" s="5"/>
    </row>
    <row r="54" spans="1:1">
      <c r="A54" s="5"/>
    </row>
    <row r="55" spans="1:1">
      <c r="A55" s="5"/>
    </row>
    <row r="56" spans="1:1">
      <c r="A56" s="5"/>
    </row>
    <row r="57" spans="1:1">
      <c r="A57" s="5"/>
    </row>
    <row r="58" spans="1:1">
      <c r="A58" s="5"/>
    </row>
    <row r="59" spans="1:1">
      <c r="A59" s="5"/>
    </row>
    <row r="60" spans="1:1">
      <c r="A60" s="5"/>
    </row>
    <row r="61" spans="1:1">
      <c r="A61" s="5"/>
    </row>
    <row r="62" spans="1:1">
      <c r="A62" s="5"/>
    </row>
    <row r="63" spans="1:1">
      <c r="A63" s="5"/>
    </row>
    <row r="64" spans="1:1">
      <c r="A64" s="5"/>
    </row>
    <row r="65" spans="1:1">
      <c r="A65" s="5"/>
    </row>
    <row r="66" spans="1:1">
      <c r="A66" s="5"/>
    </row>
    <row r="67" spans="1:1">
      <c r="A67" s="5"/>
    </row>
    <row r="68" spans="1:1">
      <c r="A68" s="5"/>
    </row>
    <row r="69" spans="1:1">
      <c r="A69" s="5"/>
    </row>
    <row r="70" spans="1:1">
      <c r="A70" s="5"/>
    </row>
    <row r="71" spans="1:1">
      <c r="A71" s="5"/>
    </row>
    <row r="72" spans="1:1">
      <c r="A72" s="5"/>
    </row>
    <row r="73" spans="1:1">
      <c r="A73" s="5"/>
    </row>
    <row r="74" spans="1:1">
      <c r="A74" s="5"/>
    </row>
    <row r="75" spans="1:1">
      <c r="A75" s="5"/>
    </row>
    <row r="76" spans="1:1">
      <c r="A76" s="5"/>
    </row>
    <row r="77" spans="1:1">
      <c r="A77" s="5"/>
    </row>
    <row r="78" spans="1:1">
      <c r="A78" s="5"/>
    </row>
    <row r="79" spans="1:1">
      <c r="A79" s="5"/>
    </row>
    <row r="80" spans="1:1">
      <c r="A80" s="5"/>
    </row>
    <row r="81" spans="1:1">
      <c r="A81" s="5"/>
    </row>
    <row r="82" spans="1:1">
      <c r="A82" s="5"/>
    </row>
    <row r="83" spans="1:1">
      <c r="A83" s="5"/>
    </row>
    <row r="84" spans="1:1">
      <c r="A84" s="5"/>
    </row>
    <row r="85" spans="1:1">
      <c r="A85" s="5"/>
    </row>
    <row r="86" spans="1:1">
      <c r="A86" s="5"/>
    </row>
    <row r="87" spans="1:1">
      <c r="A87" s="5"/>
    </row>
    <row r="88" spans="1:1">
      <c r="A88" s="5"/>
    </row>
    <row r="89" spans="1:1">
      <c r="A89" s="5"/>
    </row>
    <row r="90" spans="1:1">
      <c r="A90" s="5"/>
    </row>
    <row r="91" spans="1:1">
      <c r="A91" s="5"/>
    </row>
    <row r="92" spans="1:1">
      <c r="A92" s="5"/>
    </row>
    <row r="93" spans="1:1">
      <c r="A93" s="5"/>
    </row>
    <row r="94" spans="1:1">
      <c r="A94" s="5"/>
    </row>
    <row r="95" spans="1:1">
      <c r="A95" s="5"/>
    </row>
    <row r="96" spans="1:1">
      <c r="A96" s="5"/>
    </row>
    <row r="97" spans="1:1">
      <c r="A97" s="5"/>
    </row>
    <row r="98" spans="1:1">
      <c r="A98" s="5"/>
    </row>
    <row r="99" spans="1:1">
      <c r="A99" s="5"/>
    </row>
    <row r="100" spans="1:1">
      <c r="A100" s="5"/>
    </row>
    <row r="101" spans="1:1">
      <c r="A101" s="5"/>
    </row>
    <row r="102" spans="1:1">
      <c r="A102" s="5"/>
    </row>
    <row r="103" spans="1:1">
      <c r="A103" s="5"/>
    </row>
    <row r="104" spans="1:1">
      <c r="A104" s="5"/>
    </row>
    <row r="105" spans="1:1">
      <c r="A105" s="5"/>
    </row>
    <row r="106" spans="1:1">
      <c r="A106" s="5"/>
    </row>
    <row r="107" spans="1:1">
      <c r="A107" s="5"/>
    </row>
    <row r="108" spans="1:1">
      <c r="A108" s="5"/>
    </row>
    <row r="109" spans="1:1">
      <c r="A109" s="5"/>
    </row>
    <row r="110" spans="1:1">
      <c r="A110" s="5"/>
    </row>
    <row r="111" spans="1:1">
      <c r="A111" s="5"/>
    </row>
    <row r="112" spans="1:1">
      <c r="A112" s="5"/>
    </row>
    <row r="113" spans="1:1">
      <c r="A113" s="5"/>
    </row>
    <row r="114" spans="1:1">
      <c r="A114" s="5"/>
    </row>
    <row r="115" spans="1:1">
      <c r="A115" s="5"/>
    </row>
    <row r="116" spans="1:1">
      <c r="A116" s="5"/>
    </row>
    <row r="117" spans="1:1">
      <c r="A117" s="5"/>
    </row>
    <row r="118" spans="1:1">
      <c r="A118" s="5"/>
    </row>
    <row r="119" spans="1:1">
      <c r="A119" s="5"/>
    </row>
    <row r="120" spans="1:1">
      <c r="A120" s="5"/>
    </row>
    <row r="121" spans="1:1">
      <c r="A121" s="5"/>
    </row>
    <row r="122" spans="1:1">
      <c r="A122" s="5"/>
    </row>
    <row r="123" spans="1:1">
      <c r="A123" s="5"/>
    </row>
    <row r="124" spans="1:1">
      <c r="A124" s="5"/>
    </row>
    <row r="125" spans="1:1">
      <c r="A125" s="5"/>
    </row>
    <row r="126" spans="1:1">
      <c r="A126" s="5"/>
    </row>
    <row r="127" spans="1:1">
      <c r="A127" s="5"/>
    </row>
    <row r="128" spans="1:1">
      <c r="A128" s="5"/>
    </row>
    <row r="129" spans="1:1">
      <c r="A129" s="5"/>
    </row>
    <row r="130" spans="1:1">
      <c r="A130" s="5"/>
    </row>
    <row r="131" spans="1:1">
      <c r="A131" s="5"/>
    </row>
    <row r="132" spans="1:1">
      <c r="A132" s="5"/>
    </row>
    <row r="133" spans="1:1">
      <c r="A133" s="5"/>
    </row>
    <row r="134" spans="1:1">
      <c r="A134" s="5"/>
    </row>
    <row r="135" spans="1:1">
      <c r="A135" s="5"/>
    </row>
    <row r="136" spans="1:1">
      <c r="A136" s="5"/>
    </row>
    <row r="137" spans="1:1">
      <c r="A137" s="5"/>
    </row>
    <row r="138" spans="1:1">
      <c r="A138" s="5"/>
    </row>
    <row r="139" spans="1:1">
      <c r="A139" s="5"/>
    </row>
    <row r="140" spans="1:1">
      <c r="A140" s="5"/>
    </row>
    <row r="141" spans="1:1">
      <c r="A141" s="5"/>
    </row>
    <row r="142" spans="1:1">
      <c r="A142" s="5"/>
    </row>
    <row r="143" spans="1:1">
      <c r="A143" s="5"/>
    </row>
    <row r="144" spans="1:1">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5"/>
    </row>
    <row r="177" spans="1:1">
      <c r="A177" s="5"/>
    </row>
    <row r="178" spans="1:1">
      <c r="A178" s="5"/>
    </row>
    <row r="179" spans="1:1">
      <c r="A179" s="5"/>
    </row>
    <row r="180" spans="1:1">
      <c r="A180" s="5"/>
    </row>
    <row r="181" spans="1:1">
      <c r="A181" s="5"/>
    </row>
    <row r="182" spans="1:1">
      <c r="A182" s="5"/>
    </row>
    <row r="183" spans="1:1">
      <c r="A183" s="5"/>
    </row>
    <row r="184" spans="1:1">
      <c r="A184" s="5"/>
    </row>
    <row r="185" spans="1:1">
      <c r="A185" s="5"/>
    </row>
    <row r="186" spans="1:1">
      <c r="A186" s="5"/>
    </row>
    <row r="187" spans="1:1">
      <c r="A187" s="5"/>
    </row>
    <row r="188" spans="1:1">
      <c r="A188" s="5"/>
    </row>
    <row r="189" spans="1:1">
      <c r="A189" s="5"/>
    </row>
    <row r="190" spans="1:1">
      <c r="A190" s="5"/>
    </row>
    <row r="191" spans="1:1">
      <c r="A191" s="5"/>
    </row>
    <row r="192" spans="1:1">
      <c r="A192" s="5"/>
    </row>
    <row r="193" spans="1:1">
      <c r="A193" s="5"/>
    </row>
    <row r="194" spans="1:1">
      <c r="A194" s="5"/>
    </row>
    <row r="195" spans="1:1">
      <c r="A195" s="5"/>
    </row>
    <row r="196" spans="1:1">
      <c r="A196" s="5"/>
    </row>
    <row r="197" spans="1:1">
      <c r="A197" s="5"/>
    </row>
    <row r="198" spans="1:1">
      <c r="A198" s="5"/>
    </row>
    <row r="199" spans="1:1">
      <c r="A199" s="5"/>
    </row>
    <row r="200" spans="1:1">
      <c r="A200" s="5"/>
    </row>
    <row r="201" spans="1:1">
      <c r="A201" s="5"/>
    </row>
    <row r="202" spans="1:1">
      <c r="A202" s="5"/>
    </row>
    <row r="203" spans="1:1">
      <c r="A203" s="5"/>
    </row>
    <row r="204" spans="1:1">
      <c r="A204" s="5"/>
    </row>
    <row r="205" spans="1:1">
      <c r="A205" s="5"/>
    </row>
    <row r="206" spans="1:1">
      <c r="A206" s="5"/>
    </row>
    <row r="207" spans="1:1">
      <c r="A207" s="5"/>
    </row>
    <row r="208" spans="1:1">
      <c r="A208" s="5"/>
    </row>
    <row r="209" spans="1:1">
      <c r="A209" s="5"/>
    </row>
    <row r="210" spans="1:1">
      <c r="A210" s="5"/>
    </row>
    <row r="211" spans="1:1">
      <c r="A211" s="5"/>
    </row>
    <row r="212" spans="1:1">
      <c r="A212" s="5"/>
    </row>
    <row r="213" spans="1:1">
      <c r="A213" s="5"/>
    </row>
    <row r="214" spans="1:1">
      <c r="A214" s="5"/>
    </row>
    <row r="215" spans="1:1">
      <c r="A215" s="5"/>
    </row>
    <row r="216" spans="1:1">
      <c r="A216" s="5"/>
    </row>
    <row r="217" spans="1:1">
      <c r="A217" s="5"/>
    </row>
    <row r="218" spans="1:1">
      <c r="A218" s="5"/>
    </row>
    <row r="219" spans="1:1">
      <c r="A219" s="5"/>
    </row>
    <row r="220" spans="1:1">
      <c r="A220" s="5"/>
    </row>
    <row r="221" spans="1:1">
      <c r="A221" s="5"/>
    </row>
    <row r="222" spans="1:1">
      <c r="A222" s="5"/>
    </row>
    <row r="223" spans="1:1">
      <c r="A223" s="5"/>
    </row>
    <row r="224" spans="1:1">
      <c r="A224" s="5"/>
    </row>
    <row r="225" spans="1:1">
      <c r="A225" s="5"/>
    </row>
    <row r="226" spans="1:1">
      <c r="A226" s="5"/>
    </row>
    <row r="227" spans="1:1">
      <c r="A227" s="5"/>
    </row>
    <row r="228" spans="1:1">
      <c r="A228" s="5"/>
    </row>
    <row r="229" spans="1:1">
      <c r="A229" s="5"/>
    </row>
    <row r="230" spans="1:1">
      <c r="A230" s="5"/>
    </row>
    <row r="231" spans="1:1">
      <c r="A231" s="5"/>
    </row>
    <row r="232" spans="1:1">
      <c r="A232" s="5"/>
    </row>
    <row r="233" spans="1:1">
      <c r="A233" s="5"/>
    </row>
    <row r="234" spans="1:1">
      <c r="A234" s="5"/>
    </row>
    <row r="235" spans="1:1">
      <c r="A235" s="5"/>
    </row>
    <row r="236" spans="1:1">
      <c r="A236" s="5"/>
    </row>
    <row r="237" spans="1:1">
      <c r="A237" s="5"/>
    </row>
    <row r="238" spans="1:1">
      <c r="A238" s="5"/>
    </row>
    <row r="239" spans="1:1">
      <c r="A239" s="5"/>
    </row>
    <row r="240" spans="1:1">
      <c r="A240" s="5"/>
    </row>
    <row r="241" spans="1:1">
      <c r="A241" s="5"/>
    </row>
    <row r="242" spans="1:1">
      <c r="A242" s="5"/>
    </row>
    <row r="243" spans="1:1">
      <c r="A243" s="5"/>
    </row>
    <row r="244" spans="1:1">
      <c r="A244" s="5"/>
    </row>
    <row r="245" spans="1:1">
      <c r="A245" s="5"/>
    </row>
    <row r="246" spans="1:1">
      <c r="A246" s="5"/>
    </row>
    <row r="247" spans="1:1">
      <c r="A247" s="5"/>
    </row>
    <row r="248" spans="1:1">
      <c r="A248" s="5"/>
    </row>
    <row r="249" spans="1:1">
      <c r="A249" s="5"/>
    </row>
    <row r="250" spans="1:1">
      <c r="A250" s="5"/>
    </row>
    <row r="251" spans="1:1">
      <c r="A251" s="5"/>
    </row>
    <row r="252" spans="1:1">
      <c r="A252" s="5"/>
    </row>
    <row r="253" spans="1:1">
      <c r="A253" s="5"/>
    </row>
    <row r="254" spans="1:1">
      <c r="A254" s="5"/>
    </row>
    <row r="255" spans="1:1">
      <c r="A255" s="5"/>
    </row>
    <row r="256" spans="1:1">
      <c r="A256" s="5"/>
    </row>
    <row r="257" spans="1:1">
      <c r="A257" s="5"/>
    </row>
    <row r="258" spans="1:1">
      <c r="A258" s="5"/>
    </row>
    <row r="259" spans="1:1">
      <c r="A259" s="5"/>
    </row>
    <row r="260" spans="1:1">
      <c r="A260" s="5"/>
    </row>
    <row r="261" spans="1:1">
      <c r="A261" s="5"/>
    </row>
    <row r="262" spans="1:1">
      <c r="A262" s="5"/>
    </row>
    <row r="263" spans="1:1">
      <c r="A263" s="5"/>
    </row>
    <row r="264" spans="1:1">
      <c r="A264" s="5"/>
    </row>
    <row r="265" spans="1:1">
      <c r="A265" s="5"/>
    </row>
    <row r="266" spans="1:1">
      <c r="A266" s="5"/>
    </row>
    <row r="267" spans="1:1">
      <c r="A267" s="5"/>
    </row>
    <row r="268" spans="1:1">
      <c r="A268" s="5"/>
    </row>
    <row r="269" spans="1:1">
      <c r="A269" s="5"/>
    </row>
    <row r="270" spans="1:1">
      <c r="A270" s="5"/>
    </row>
    <row r="271" spans="1:1">
      <c r="A271" s="5"/>
    </row>
    <row r="272" spans="1:1">
      <c r="A272" s="5"/>
    </row>
    <row r="273" spans="1:1">
      <c r="A273" s="5"/>
    </row>
    <row r="274" spans="1:1">
      <c r="A274" s="5"/>
    </row>
    <row r="275" spans="1:1">
      <c r="A275" s="5"/>
    </row>
    <row r="276" spans="1:1">
      <c r="A276" s="5"/>
    </row>
    <row r="277" spans="1:1">
      <c r="A277" s="5"/>
    </row>
    <row r="278" spans="1:1">
      <c r="A278" s="5"/>
    </row>
    <row r="279" spans="1:1">
      <c r="A279" s="5"/>
    </row>
    <row r="280" spans="1:1">
      <c r="A280" s="5"/>
    </row>
    <row r="281" spans="1:1">
      <c r="A281" s="5"/>
    </row>
    <row r="282" spans="1:1">
      <c r="A282" s="5"/>
    </row>
    <row r="283" spans="1:1">
      <c r="A283" s="5"/>
    </row>
    <row r="284" spans="1:1">
      <c r="A284" s="5"/>
    </row>
    <row r="285" spans="1:1">
      <c r="A285" s="5"/>
    </row>
    <row r="286" spans="1:1">
      <c r="A286" s="5"/>
    </row>
    <row r="287" spans="1:1">
      <c r="A287" s="5"/>
    </row>
    <row r="288" spans="1:1">
      <c r="A288" s="5"/>
    </row>
    <row r="289" spans="1:1">
      <c r="A289" s="5"/>
    </row>
    <row r="290" spans="1:1">
      <c r="A290" s="5"/>
    </row>
    <row r="291" spans="1:1">
      <c r="A291" s="5"/>
    </row>
    <row r="292" spans="1:1">
      <c r="A292" s="5"/>
    </row>
    <row r="293" spans="1:1">
      <c r="A293" s="5"/>
    </row>
    <row r="294" spans="1:1">
      <c r="A294" s="5"/>
    </row>
    <row r="295" spans="1:1">
      <c r="A295" s="5"/>
    </row>
    <row r="296" spans="1:1">
      <c r="A296" s="5"/>
    </row>
    <row r="297" spans="1:1">
      <c r="A297" s="5"/>
    </row>
    <row r="298" spans="1:1">
      <c r="A298" s="5"/>
    </row>
    <row r="299" spans="1:1">
      <c r="A299" s="5"/>
    </row>
    <row r="300" spans="1:1">
      <c r="A300" s="5"/>
    </row>
    <row r="301" spans="1:1">
      <c r="A301" s="5"/>
    </row>
    <row r="302" spans="1:1">
      <c r="A302" s="5"/>
    </row>
    <row r="303" spans="1:1">
      <c r="A303" s="5"/>
    </row>
    <row r="304" spans="1:1">
      <c r="A304" s="5"/>
    </row>
    <row r="305" spans="1:1">
      <c r="A305" s="5"/>
    </row>
    <row r="306" spans="1:1">
      <c r="A306" s="5"/>
    </row>
    <row r="307" spans="1:1">
      <c r="A307" s="5"/>
    </row>
    <row r="308" spans="1:1">
      <c r="A308" s="5"/>
    </row>
    <row r="309" spans="1:1">
      <c r="A309" s="5"/>
    </row>
    <row r="310" spans="1:1">
      <c r="A310" s="5"/>
    </row>
    <row r="311" spans="1:1">
      <c r="A311" s="5"/>
    </row>
    <row r="312" spans="1:1">
      <c r="A312" s="5"/>
    </row>
    <row r="313" spans="1:1">
      <c r="A313" s="5"/>
    </row>
    <row r="314" spans="1:1">
      <c r="A314" s="5"/>
    </row>
    <row r="315" spans="1:1">
      <c r="A315" s="5"/>
    </row>
    <row r="316" spans="1:1">
      <c r="A316" s="5"/>
    </row>
    <row r="317" spans="1:1">
      <c r="A317" s="5"/>
    </row>
    <row r="318" spans="1:1">
      <c r="A318" s="5"/>
    </row>
    <row r="319" spans="1:1">
      <c r="A319" s="5"/>
    </row>
    <row r="320" spans="1:1">
      <c r="A320" s="5"/>
    </row>
    <row r="321" spans="1:1">
      <c r="A321" s="5"/>
    </row>
    <row r="322" spans="1:1">
      <c r="A322" s="5"/>
    </row>
    <row r="323" spans="1:1">
      <c r="A323" s="5"/>
    </row>
    <row r="324" spans="1:1">
      <c r="A324" s="5"/>
    </row>
    <row r="325" spans="1:1">
      <c r="A325" s="5"/>
    </row>
    <row r="326" spans="1:1">
      <c r="A326" s="5"/>
    </row>
    <row r="327" spans="1:1">
      <c r="A327" s="5"/>
    </row>
    <row r="328" spans="1:1">
      <c r="A328" s="5"/>
    </row>
    <row r="329" spans="1:1">
      <c r="A329" s="5"/>
    </row>
    <row r="330" spans="1:1">
      <c r="A330" s="5"/>
    </row>
    <row r="331" spans="1:1">
      <c r="A331" s="5"/>
    </row>
    <row r="332" spans="1:1">
      <c r="A332" s="5"/>
    </row>
    <row r="333" spans="1:1">
      <c r="A333" s="5"/>
    </row>
    <row r="334" spans="1:1">
      <c r="A334" s="5"/>
    </row>
    <row r="335" spans="1:1">
      <c r="A335" s="5"/>
    </row>
    <row r="336" spans="1:1">
      <c r="A336" s="5"/>
    </row>
    <row r="337" spans="1:1">
      <c r="A337" s="5"/>
    </row>
    <row r="338" spans="1:1">
      <c r="A338" s="5"/>
    </row>
    <row r="339" spans="1:1">
      <c r="A339" s="5"/>
    </row>
    <row r="340" spans="1:1">
      <c r="A340" s="5"/>
    </row>
    <row r="341" spans="1:1">
      <c r="A341" s="5"/>
    </row>
    <row r="342" spans="1:1">
      <c r="A342" s="5"/>
    </row>
    <row r="343" spans="1:1">
      <c r="A343" s="5"/>
    </row>
    <row r="344" spans="1:1">
      <c r="A344" s="5"/>
    </row>
    <row r="345" spans="1:1">
      <c r="A345" s="5"/>
    </row>
    <row r="346" spans="1:1">
      <c r="A346" s="5"/>
    </row>
    <row r="347" spans="1:1">
      <c r="A347" s="5"/>
    </row>
    <row r="348" spans="1:1">
      <c r="A348" s="5"/>
    </row>
    <row r="349" spans="1:1">
      <c r="A349" s="5"/>
    </row>
    <row r="350" spans="1:1">
      <c r="A350" s="5"/>
    </row>
    <row r="351" spans="1:1">
      <c r="A351" s="5"/>
    </row>
    <row r="352" spans="1:1">
      <c r="A352" s="5"/>
    </row>
    <row r="353" spans="1:1">
      <c r="A353" s="5"/>
    </row>
    <row r="354" spans="1:1">
      <c r="A354" s="5"/>
    </row>
    <row r="355" spans="1:1">
      <c r="A355" s="5"/>
    </row>
    <row r="356" spans="1:1">
      <c r="A356" s="5"/>
    </row>
    <row r="357" spans="1:1">
      <c r="A357" s="5"/>
    </row>
    <row r="358" spans="1:1">
      <c r="A358" s="5"/>
    </row>
    <row r="359" spans="1:1">
      <c r="A359" s="5"/>
    </row>
    <row r="360" spans="1:1">
      <c r="A360" s="5"/>
    </row>
    <row r="361" spans="1:1">
      <c r="A361" s="5"/>
    </row>
    <row r="362" spans="1:1">
      <c r="A362" s="5"/>
    </row>
    <row r="363" spans="1:1">
      <c r="A363" s="5"/>
    </row>
    <row r="364" spans="1:1">
      <c r="A364" s="5"/>
    </row>
    <row r="365" spans="1:1">
      <c r="A365" s="5"/>
    </row>
    <row r="366" spans="1:1">
      <c r="A366" s="5"/>
    </row>
    <row r="367" spans="1:1">
      <c r="A367" s="5"/>
    </row>
    <row r="368" spans="1:1">
      <c r="A368" s="5"/>
    </row>
    <row r="369" spans="1:1">
      <c r="A369" s="5"/>
    </row>
    <row r="370" spans="1:1">
      <c r="A370" s="5"/>
    </row>
    <row r="371" spans="1:1">
      <c r="A371" s="5"/>
    </row>
    <row r="372" spans="1:1">
      <c r="A372" s="5"/>
    </row>
    <row r="373" spans="1:1">
      <c r="A373" s="5"/>
    </row>
    <row r="374" spans="1:1">
      <c r="A374" s="5"/>
    </row>
    <row r="375" spans="1:1">
      <c r="A375" s="5"/>
    </row>
    <row r="376" spans="1:1">
      <c r="A376" s="5"/>
    </row>
    <row r="377" spans="1:1">
      <c r="A377" s="5"/>
    </row>
    <row r="378" spans="1:1">
      <c r="A378" s="5"/>
    </row>
    <row r="379" spans="1:1">
      <c r="A379" s="5"/>
    </row>
    <row r="380" spans="1:1">
      <c r="A380" s="5"/>
    </row>
    <row r="381" spans="1:1">
      <c r="A381" s="5"/>
    </row>
    <row r="382" spans="1:1">
      <c r="A382" s="5"/>
    </row>
    <row r="383" spans="1:1">
      <c r="A383" s="5"/>
    </row>
    <row r="384" spans="1:1">
      <c r="A384" s="5"/>
    </row>
    <row r="385" spans="1:1">
      <c r="A385" s="5"/>
    </row>
    <row r="386" spans="1:1">
      <c r="A386" s="5"/>
    </row>
    <row r="387" spans="1:1">
      <c r="A387" s="5"/>
    </row>
    <row r="388" spans="1:1">
      <c r="A388" s="5"/>
    </row>
    <row r="389" spans="1:1">
      <c r="A389" s="5"/>
    </row>
    <row r="390" spans="1:1">
      <c r="A390" s="5"/>
    </row>
    <row r="391" spans="1:1">
      <c r="A391" s="5"/>
    </row>
    <row r="392" spans="1:1">
      <c r="A392" s="5"/>
    </row>
    <row r="393" spans="1:1">
      <c r="A393" s="5"/>
    </row>
    <row r="394" spans="1:1">
      <c r="A394" s="5"/>
    </row>
    <row r="395" spans="1:1">
      <c r="A395" s="5"/>
    </row>
    <row r="396" spans="1:1">
      <c r="A396" s="5"/>
    </row>
    <row r="397" spans="1:1">
      <c r="A397" s="5"/>
    </row>
    <row r="398" spans="1:1">
      <c r="A398" s="5"/>
    </row>
    <row r="399" spans="1:1">
      <c r="A399" s="5"/>
    </row>
    <row r="400" spans="1:1">
      <c r="A400" s="5"/>
    </row>
    <row r="401" spans="1:1">
      <c r="A401" s="5"/>
    </row>
    <row r="402" spans="1:1">
      <c r="A402" s="5"/>
    </row>
    <row r="403" spans="1:1">
      <c r="A403" s="5"/>
    </row>
    <row r="404" spans="1:1">
      <c r="A404" s="5"/>
    </row>
    <row r="405" spans="1:1">
      <c r="A405" s="5"/>
    </row>
    <row r="406" spans="1:1">
      <c r="A406" s="5"/>
    </row>
    <row r="407" spans="1:1">
      <c r="A407" s="5"/>
    </row>
    <row r="408" spans="1:1">
      <c r="A408" s="5"/>
    </row>
    <row r="409" spans="1:1">
      <c r="A409" s="5"/>
    </row>
    <row r="410" spans="1:1">
      <c r="A410" s="5"/>
    </row>
    <row r="411" spans="1:1">
      <c r="A411" s="5"/>
    </row>
    <row r="412" spans="1:1">
      <c r="A412" s="5"/>
    </row>
    <row r="413" spans="1:1">
      <c r="A413" s="5"/>
    </row>
    <row r="414" spans="1:1">
      <c r="A414" s="5"/>
    </row>
    <row r="415" spans="1:1">
      <c r="A415" s="5"/>
    </row>
    <row r="416" spans="1:1">
      <c r="A416" s="5"/>
    </row>
    <row r="417" spans="1:1">
      <c r="A417" s="5"/>
    </row>
    <row r="418" spans="1:1">
      <c r="A418" s="5"/>
    </row>
    <row r="419" spans="1:1">
      <c r="A419" s="5"/>
    </row>
    <row r="420" spans="1:1">
      <c r="A420" s="5"/>
    </row>
    <row r="421" spans="1:1">
      <c r="A421" s="5"/>
    </row>
    <row r="422" spans="1:1">
      <c r="A422" s="5"/>
    </row>
    <row r="423" spans="1:1">
      <c r="A423" s="5"/>
    </row>
    <row r="424" spans="1:1">
      <c r="A424" s="5"/>
    </row>
    <row r="425" spans="1:1">
      <c r="A425" s="5"/>
    </row>
    <row r="426" spans="1:1">
      <c r="A426" s="5"/>
    </row>
    <row r="427" spans="1:1">
      <c r="A427" s="5"/>
    </row>
    <row r="428" spans="1:1">
      <c r="A428" s="5"/>
    </row>
    <row r="429" spans="1:1">
      <c r="A429" s="5"/>
    </row>
    <row r="430" spans="1:1">
      <c r="A430" s="5"/>
    </row>
    <row r="431" spans="1:1">
      <c r="A431" s="5"/>
    </row>
    <row r="432" spans="1:1">
      <c r="A432" s="5"/>
    </row>
    <row r="433" spans="1:1">
      <c r="A433" s="5"/>
    </row>
    <row r="434" spans="1:1">
      <c r="A434" s="5"/>
    </row>
    <row r="435" spans="1:1">
      <c r="A435" s="5"/>
    </row>
    <row r="436" spans="1:1">
      <c r="A436" s="5"/>
    </row>
    <row r="437" spans="1:1">
      <c r="A437" s="5"/>
    </row>
    <row r="438" spans="1:1">
      <c r="A438" s="5"/>
    </row>
    <row r="439" spans="1:1">
      <c r="A439" s="5"/>
    </row>
    <row r="440" spans="1:1">
      <c r="A440" s="5"/>
    </row>
    <row r="441" spans="1:1">
      <c r="A441" s="5"/>
    </row>
    <row r="442" spans="1:1">
      <c r="A442" s="5"/>
    </row>
    <row r="443" spans="1:1">
      <c r="A443" s="5"/>
    </row>
    <row r="444" spans="1:1">
      <c r="A444" s="5"/>
    </row>
    <row r="445" spans="1:1">
      <c r="A445" s="5"/>
    </row>
    <row r="446" spans="1:1">
      <c r="A446" s="5"/>
    </row>
    <row r="447" spans="1:1">
      <c r="A447" s="5"/>
    </row>
    <row r="448" spans="1:1">
      <c r="A448" s="5"/>
    </row>
    <row r="449" spans="1:1">
      <c r="A449" s="5"/>
    </row>
    <row r="450" spans="1:1">
      <c r="A450" s="5"/>
    </row>
    <row r="451" spans="1:1">
      <c r="A451" s="5"/>
    </row>
    <row r="452" spans="1:1">
      <c r="A452" s="5"/>
    </row>
    <row r="453" spans="1:1">
      <c r="A453" s="5"/>
    </row>
    <row r="454" spans="1:1">
      <c r="A454" s="5"/>
    </row>
    <row r="455" spans="1:1">
      <c r="A455" s="5"/>
    </row>
    <row r="456" spans="1:1">
      <c r="A456" s="5"/>
    </row>
    <row r="457" spans="1:1">
      <c r="A457" s="5"/>
    </row>
    <row r="458" spans="1:1">
      <c r="A458" s="5"/>
    </row>
    <row r="459" spans="1:1">
      <c r="A459" s="5"/>
    </row>
    <row r="460" spans="1:1">
      <c r="A460" s="5"/>
    </row>
    <row r="461" spans="1:1">
      <c r="A461" s="5"/>
    </row>
    <row r="462" spans="1:1">
      <c r="A462" s="5"/>
    </row>
    <row r="463" spans="1:1">
      <c r="A463" s="5"/>
    </row>
    <row r="464" spans="1:1">
      <c r="A464" s="5"/>
    </row>
    <row r="465" spans="1:1">
      <c r="A465" s="5"/>
    </row>
    <row r="466" spans="1:1">
      <c r="A466" s="5"/>
    </row>
    <row r="467" spans="1:1">
      <c r="A467" s="5"/>
    </row>
    <row r="468" spans="1:1">
      <c r="A468" s="5"/>
    </row>
    <row r="469" spans="1:1">
      <c r="A469" s="5"/>
    </row>
    <row r="470" spans="1:1">
      <c r="A470" s="5"/>
    </row>
    <row r="471" spans="1:1">
      <c r="A471" s="5"/>
    </row>
    <row r="472" spans="1:1">
      <c r="A472" s="5"/>
    </row>
    <row r="473" spans="1:1">
      <c r="A473" s="5"/>
    </row>
    <row r="474" spans="1:1">
      <c r="A474" s="5"/>
    </row>
    <row r="475" spans="1:1">
      <c r="A475" s="5"/>
    </row>
    <row r="476" spans="1:1">
      <c r="A476" s="5"/>
    </row>
    <row r="477" spans="1:1">
      <c r="A477" s="5"/>
    </row>
    <row r="478" spans="1:1">
      <c r="A478" s="5"/>
    </row>
    <row r="479" spans="1:1">
      <c r="A479" s="5"/>
    </row>
    <row r="480" spans="1:1">
      <c r="A480" s="5"/>
    </row>
    <row r="481" spans="1:1">
      <c r="A481" s="5"/>
    </row>
    <row r="482" spans="1:1">
      <c r="A482" s="5"/>
    </row>
    <row r="483" spans="1:1">
      <c r="A483" s="5"/>
    </row>
    <row r="484" spans="1:1">
      <c r="A484" s="5"/>
    </row>
    <row r="485" spans="1:1">
      <c r="A485" s="5"/>
    </row>
    <row r="486" spans="1:1">
      <c r="A486" s="5"/>
    </row>
    <row r="487" spans="1:1">
      <c r="A487" s="5"/>
    </row>
    <row r="488" spans="1:1">
      <c r="A488" s="5"/>
    </row>
    <row r="489" spans="1:1">
      <c r="A489" s="5"/>
    </row>
    <row r="490" spans="1:1">
      <c r="A490" s="5"/>
    </row>
    <row r="491" spans="1:1">
      <c r="A491" s="5"/>
    </row>
    <row r="492" spans="1:1">
      <c r="A492" s="5"/>
    </row>
    <row r="493" spans="1:1">
      <c r="A493" s="5"/>
    </row>
    <row r="494" spans="1:1">
      <c r="A494" s="5"/>
    </row>
    <row r="495" spans="1:1">
      <c r="A495" s="5"/>
    </row>
    <row r="496" spans="1:1">
      <c r="A496" s="5"/>
    </row>
    <row r="497" spans="1:1">
      <c r="A497" s="5"/>
    </row>
    <row r="498" spans="1:1">
      <c r="A498" s="5"/>
    </row>
    <row r="499" spans="1:1">
      <c r="A499" s="5"/>
    </row>
    <row r="500" spans="1:1">
      <c r="A500" s="5"/>
    </row>
    <row r="501" spans="1:1">
      <c r="A501" s="5"/>
    </row>
    <row r="502" spans="1:1">
      <c r="A502" s="5"/>
    </row>
    <row r="503" spans="1:1">
      <c r="A503" s="5"/>
    </row>
    <row r="504" spans="1:1">
      <c r="A504" s="5"/>
    </row>
    <row r="505" spans="1:1">
      <c r="A505" s="5"/>
    </row>
    <row r="506" spans="1:1">
      <c r="A506" s="5"/>
    </row>
    <row r="507" spans="1:1">
      <c r="A507" s="5"/>
    </row>
    <row r="508" spans="1:1">
      <c r="A508" s="5"/>
    </row>
    <row r="509" spans="1:1">
      <c r="A509" s="5"/>
    </row>
    <row r="510" spans="1:1">
      <c r="A510" s="5"/>
    </row>
    <row r="511" spans="1:1">
      <c r="A511" s="5"/>
    </row>
    <row r="512" spans="1:1">
      <c r="A512" s="5"/>
    </row>
    <row r="513" spans="1:1">
      <c r="A513" s="5"/>
    </row>
    <row r="514" spans="1:1">
      <c r="A514" s="5"/>
    </row>
    <row r="515" spans="1:1">
      <c r="A515" s="5"/>
    </row>
    <row r="516" spans="1:1">
      <c r="A516" s="5"/>
    </row>
    <row r="517" spans="1:1">
      <c r="A517" s="5"/>
    </row>
    <row r="518" spans="1:1">
      <c r="A518" s="5"/>
    </row>
    <row r="519" spans="1:1">
      <c r="A519" s="5"/>
    </row>
    <row r="520" spans="1:1">
      <c r="A520" s="5"/>
    </row>
    <row r="521" spans="1:1">
      <c r="A521" s="5"/>
    </row>
    <row r="522" spans="1:1">
      <c r="A522" s="5"/>
    </row>
    <row r="523" spans="1:1">
      <c r="A523" s="5"/>
    </row>
    <row r="524" spans="1:1">
      <c r="A524" s="5"/>
    </row>
    <row r="525" spans="1:1">
      <c r="A525" s="5"/>
    </row>
    <row r="526" spans="1:1">
      <c r="A526" s="5"/>
    </row>
    <row r="527" spans="1:1">
      <c r="A527" s="5"/>
    </row>
    <row r="528" spans="1:1">
      <c r="A528" s="5"/>
    </row>
    <row r="529" spans="1:1">
      <c r="A529" s="5"/>
    </row>
    <row r="530" spans="1:1">
      <c r="A530" s="5"/>
    </row>
    <row r="531" spans="1:1">
      <c r="A531" s="5"/>
    </row>
    <row r="532" spans="1:1">
      <c r="A532" s="5"/>
    </row>
    <row r="533" spans="1:1">
      <c r="A533" s="5"/>
    </row>
    <row r="534" spans="1:1">
      <c r="A534" s="5"/>
    </row>
    <row r="535" spans="1:1">
      <c r="A535" s="5"/>
    </row>
    <row r="536" spans="1:1">
      <c r="A536" s="5"/>
    </row>
    <row r="537" spans="1:1">
      <c r="A537" s="5"/>
    </row>
    <row r="538" spans="1:1">
      <c r="A538" s="5"/>
    </row>
    <row r="539" spans="1:1">
      <c r="A539" s="5"/>
    </row>
    <row r="540" spans="1:1">
      <c r="A540" s="5"/>
    </row>
    <row r="541" spans="1:1">
      <c r="A541" s="5"/>
    </row>
    <row r="542" spans="1:1">
      <c r="A542" s="5"/>
    </row>
    <row r="543" spans="1:1">
      <c r="A543" s="5"/>
    </row>
    <row r="544" spans="1:1">
      <c r="A544" s="5"/>
    </row>
    <row r="545" spans="1:1">
      <c r="A545" s="5"/>
    </row>
    <row r="546" spans="1:1">
      <c r="A546" s="5"/>
    </row>
    <row r="547" spans="1:1">
      <c r="A547" s="5"/>
    </row>
    <row r="548" spans="1:1">
      <c r="A548" s="5"/>
    </row>
    <row r="549" spans="1:1">
      <c r="A549" s="5"/>
    </row>
    <row r="550" spans="1:1">
      <c r="A550" s="5"/>
    </row>
    <row r="551" spans="1:1">
      <c r="A551" s="5"/>
    </row>
    <row r="552" spans="1:1">
      <c r="A552" s="5"/>
    </row>
    <row r="553" spans="1:1">
      <c r="A553" s="5"/>
    </row>
    <row r="554" spans="1:1">
      <c r="A554" s="5"/>
    </row>
    <row r="555" spans="1:1">
      <c r="A555" s="5"/>
    </row>
    <row r="556" spans="1:1">
      <c r="A556" s="5"/>
    </row>
    <row r="557" spans="1:1">
      <c r="A557" s="5"/>
    </row>
    <row r="558" spans="1:1">
      <c r="A558" s="5"/>
    </row>
    <row r="559" spans="1:1">
      <c r="A559" s="5"/>
    </row>
    <row r="560" spans="1:1">
      <c r="A560" s="5"/>
    </row>
    <row r="561" spans="1:1">
      <c r="A561" s="5"/>
    </row>
    <row r="562" spans="1:1">
      <c r="A562" s="5"/>
    </row>
    <row r="563" spans="1:1">
      <c r="A563" s="5"/>
    </row>
    <row r="564" spans="1:1">
      <c r="A564" s="5"/>
    </row>
    <row r="565" spans="1:1">
      <c r="A565" s="5"/>
    </row>
    <row r="566" spans="1:1">
      <c r="A566" s="5"/>
    </row>
    <row r="567" spans="1:1">
      <c r="A567" s="5"/>
    </row>
    <row r="568" spans="1:1">
      <c r="A568" s="5"/>
    </row>
    <row r="569" spans="1:1">
      <c r="A569" s="5"/>
    </row>
    <row r="570" spans="1:1">
      <c r="A570" s="5"/>
    </row>
    <row r="571" spans="1:1">
      <c r="A571" s="5"/>
    </row>
    <row r="572" spans="1:1">
      <c r="A572" s="5"/>
    </row>
    <row r="573" spans="1:1">
      <c r="A573" s="5"/>
    </row>
    <row r="574" spans="1:1">
      <c r="A574" s="5"/>
    </row>
    <row r="575" spans="1:1">
      <c r="A575" s="5"/>
    </row>
    <row r="576" spans="1:1">
      <c r="A576" s="5"/>
    </row>
    <row r="577" spans="1:1">
      <c r="A577" s="5"/>
    </row>
    <row r="578" spans="1:1">
      <c r="A578" s="5"/>
    </row>
    <row r="579" spans="1:1">
      <c r="A579" s="5"/>
    </row>
    <row r="580" spans="1:1">
      <c r="A580" s="5"/>
    </row>
    <row r="581" spans="1:1">
      <c r="A581" s="5"/>
    </row>
    <row r="582" spans="1:1">
      <c r="A582" s="5"/>
    </row>
    <row r="583" spans="1:1">
      <c r="A583" s="5"/>
    </row>
    <row r="584" spans="1:1">
      <c r="A584" s="5"/>
    </row>
    <row r="585" spans="1:1">
      <c r="A585" s="5"/>
    </row>
    <row r="586" spans="1:1">
      <c r="A586" s="5"/>
    </row>
    <row r="587" spans="1:1">
      <c r="A587" s="5"/>
    </row>
    <row r="588" spans="1:1">
      <c r="A588" s="5"/>
    </row>
    <row r="589" spans="1:1">
      <c r="A589" s="5"/>
    </row>
    <row r="590" spans="1:1">
      <c r="A590" s="5"/>
    </row>
    <row r="591" spans="1:1">
      <c r="A591" s="5"/>
    </row>
    <row r="592" spans="1:1">
      <c r="A592" s="5"/>
    </row>
    <row r="593" spans="1:1">
      <c r="A593" s="5"/>
    </row>
    <row r="594" spans="1:1">
      <c r="A594" s="5"/>
    </row>
    <row r="595" spans="1:1">
      <c r="A595" s="5"/>
    </row>
    <row r="596" spans="1:1">
      <c r="A596" s="5"/>
    </row>
    <row r="597" spans="1:1">
      <c r="A597" s="5"/>
    </row>
    <row r="598" spans="1:1">
      <c r="A598" s="5"/>
    </row>
    <row r="599" spans="1:1">
      <c r="A599" s="5"/>
    </row>
    <row r="600" spans="1:1">
      <c r="A600" s="5"/>
    </row>
    <row r="601" spans="1:1">
      <c r="A601" s="5"/>
    </row>
    <row r="602" spans="1:1">
      <c r="A602" s="5"/>
    </row>
    <row r="603" spans="1:1">
      <c r="A603" s="5"/>
    </row>
    <row r="604" spans="1:1">
      <c r="A604" s="5"/>
    </row>
    <row r="605" spans="1:1">
      <c r="A605" s="5"/>
    </row>
    <row r="606" spans="1:1">
      <c r="A606" s="5"/>
    </row>
    <row r="607" spans="1:1">
      <c r="A607" s="5"/>
    </row>
    <row r="608" spans="1:1">
      <c r="A608" s="5"/>
    </row>
    <row r="609" spans="1:1">
      <c r="A609" s="5"/>
    </row>
    <row r="610" spans="1:1">
      <c r="A610" s="5"/>
    </row>
    <row r="611" spans="1:1">
      <c r="A611" s="5"/>
    </row>
    <row r="612" spans="1:1">
      <c r="A612" s="5"/>
    </row>
    <row r="613" spans="1:1">
      <c r="A613" s="5"/>
    </row>
    <row r="614" spans="1:1">
      <c r="A614" s="5"/>
    </row>
    <row r="615" spans="1:1">
      <c r="A615" s="5"/>
    </row>
    <row r="616" spans="1:1">
      <c r="A616" s="5"/>
    </row>
    <row r="617" spans="1:1">
      <c r="A617" s="5"/>
    </row>
    <row r="618" spans="1:1">
      <c r="A618" s="5"/>
    </row>
    <row r="619" spans="1:1">
      <c r="A619" s="5"/>
    </row>
    <row r="620" spans="1:1">
      <c r="A620" s="5"/>
    </row>
    <row r="621" spans="1:1">
      <c r="A621" s="5"/>
    </row>
    <row r="622" spans="1:1">
      <c r="A622" s="5"/>
    </row>
    <row r="623" spans="1:1">
      <c r="A623" s="5"/>
    </row>
    <row r="624" spans="1:1">
      <c r="A624" s="5"/>
    </row>
    <row r="625" spans="1:1">
      <c r="A625" s="5"/>
    </row>
    <row r="626" spans="1:1">
      <c r="A626" s="5"/>
    </row>
    <row r="627" spans="1:1">
      <c r="A627" s="5"/>
    </row>
    <row r="628" spans="1:1">
      <c r="A628" s="5"/>
    </row>
    <row r="629" spans="1:1">
      <c r="A629" s="5"/>
    </row>
    <row r="630" spans="1:1">
      <c r="A630" s="5"/>
    </row>
    <row r="631" spans="1:1">
      <c r="A631" s="5"/>
    </row>
    <row r="632" spans="1:1">
      <c r="A632" s="5"/>
    </row>
    <row r="633" spans="1:1">
      <c r="A633" s="5"/>
    </row>
    <row r="634" spans="1:1">
      <c r="A634" s="5"/>
    </row>
    <row r="635" spans="1:1">
      <c r="A635" s="5"/>
    </row>
    <row r="636" spans="1:1">
      <c r="A636" s="5"/>
    </row>
    <row r="637" spans="1:1">
      <c r="A637" s="5"/>
    </row>
    <row r="638" spans="1:1">
      <c r="A638" s="5"/>
    </row>
    <row r="639" spans="1:1">
      <c r="A639" s="5"/>
    </row>
    <row r="640" spans="1:1">
      <c r="A640" s="5"/>
    </row>
    <row r="641" spans="1:1">
      <c r="A641" s="5"/>
    </row>
    <row r="642" spans="1:1">
      <c r="A642" s="5"/>
    </row>
    <row r="643" spans="1:1">
      <c r="A643" s="5"/>
    </row>
    <row r="644" spans="1:1">
      <c r="A644" s="5"/>
    </row>
    <row r="645" spans="1:1">
      <c r="A645" s="5"/>
    </row>
    <row r="646" spans="1:1">
      <c r="A646" s="5"/>
    </row>
    <row r="647" spans="1:1">
      <c r="A647" s="5"/>
    </row>
    <row r="648" spans="1:1">
      <c r="A648" s="5"/>
    </row>
    <row r="649" spans="1:1">
      <c r="A649" s="5"/>
    </row>
    <row r="650" spans="1:1">
      <c r="A650" s="5"/>
    </row>
    <row r="651" spans="1:1">
      <c r="A651" s="5"/>
    </row>
    <row r="652" spans="1:1">
      <c r="A652" s="5"/>
    </row>
    <row r="653" spans="1:1">
      <c r="A653" s="5"/>
    </row>
    <row r="654" spans="1:1">
      <c r="A654" s="5"/>
    </row>
    <row r="655" spans="1:1">
      <c r="A655" s="5"/>
    </row>
    <row r="656" spans="1:1">
      <c r="A656" s="5"/>
    </row>
    <row r="657" spans="1:1">
      <c r="A657" s="5"/>
    </row>
    <row r="658" spans="1:1">
      <c r="A658" s="5"/>
    </row>
    <row r="659" spans="1:1">
      <c r="A659" s="5"/>
    </row>
    <row r="660" spans="1:1">
      <c r="A660" s="5"/>
    </row>
    <row r="661" spans="1:1">
      <c r="A661" s="5"/>
    </row>
    <row r="662" spans="1:1">
      <c r="A662" s="5"/>
    </row>
    <row r="663" spans="1:1">
      <c r="A663" s="5"/>
    </row>
    <row r="664" spans="1:1">
      <c r="A664" s="5"/>
    </row>
    <row r="665" spans="1:1">
      <c r="A665" s="5"/>
    </row>
    <row r="666" spans="1:1">
      <c r="A666" s="5"/>
    </row>
    <row r="667" spans="1:1">
      <c r="A667" s="5"/>
    </row>
    <row r="668" spans="1:1">
      <c r="A668" s="5"/>
    </row>
    <row r="669" spans="1:1">
      <c r="A669" s="5"/>
    </row>
    <row r="670" spans="1:1">
      <c r="A670" s="5"/>
    </row>
    <row r="671" spans="1:1">
      <c r="A671" s="5"/>
    </row>
    <row r="672" spans="1:1">
      <c r="A672" s="5"/>
    </row>
    <row r="673" spans="1:1">
      <c r="A673" s="5"/>
    </row>
    <row r="674" spans="1:1">
      <c r="A674" s="5"/>
    </row>
    <row r="675" spans="1:1">
      <c r="A675" s="5"/>
    </row>
    <row r="676" spans="1:1">
      <c r="A676" s="5"/>
    </row>
    <row r="677" spans="1:1">
      <c r="A677" s="5"/>
    </row>
    <row r="678" spans="1:1">
      <c r="A678" s="5"/>
    </row>
    <row r="679" spans="1:1">
      <c r="A679" s="5"/>
    </row>
    <row r="680" spans="1:1">
      <c r="A680" s="5"/>
    </row>
    <row r="681" spans="1:1">
      <c r="A681" s="5"/>
    </row>
    <row r="682" spans="1:1">
      <c r="A682" s="5"/>
    </row>
    <row r="683" spans="1:1">
      <c r="A683" s="5"/>
    </row>
    <row r="684" spans="1:1">
      <c r="A684" s="5"/>
    </row>
    <row r="685" spans="1:1">
      <c r="A685" s="5"/>
    </row>
    <row r="686" spans="1:1">
      <c r="A686" s="5"/>
    </row>
    <row r="687" spans="1:1">
      <c r="A687" s="5"/>
    </row>
    <row r="688" spans="1:1">
      <c r="A688" s="5"/>
    </row>
    <row r="689" spans="1:1">
      <c r="A689" s="5"/>
    </row>
    <row r="690" spans="1:1">
      <c r="A690" s="5"/>
    </row>
    <row r="691" spans="1:1">
      <c r="A691" s="5"/>
    </row>
    <row r="692" spans="1:1">
      <c r="A692" s="5"/>
    </row>
    <row r="693" spans="1:1">
      <c r="A693" s="5"/>
    </row>
    <row r="694" spans="1:1">
      <c r="A694" s="5"/>
    </row>
    <row r="695" spans="1:1">
      <c r="A695" s="5"/>
    </row>
    <row r="696" spans="1:1">
      <c r="A696" s="5"/>
    </row>
    <row r="697" spans="1:1">
      <c r="A697" s="5"/>
    </row>
    <row r="698" spans="1:1">
      <c r="A698" s="5"/>
    </row>
    <row r="699" spans="1:1">
      <c r="A699" s="5"/>
    </row>
    <row r="700" spans="1:1">
      <c r="A700" s="5"/>
    </row>
    <row r="701" spans="1:1">
      <c r="A701" s="5"/>
    </row>
    <row r="702" spans="1:1">
      <c r="A702" s="5"/>
    </row>
    <row r="703" spans="1:1">
      <c r="A703" s="5"/>
    </row>
    <row r="704" spans="1:1">
      <c r="A704" s="5"/>
    </row>
    <row r="705" spans="1:1">
      <c r="A705" s="5"/>
    </row>
    <row r="706" spans="1:1">
      <c r="A706" s="5"/>
    </row>
    <row r="707" spans="1:1">
      <c r="A707" s="5"/>
    </row>
    <row r="708" spans="1:1">
      <c r="A708" s="5"/>
    </row>
    <row r="709" spans="1:1">
      <c r="A709" s="5"/>
    </row>
    <row r="710" spans="1:1">
      <c r="A710" s="5"/>
    </row>
    <row r="711" spans="1:1">
      <c r="A711" s="5"/>
    </row>
    <row r="712" spans="1:1">
      <c r="A712" s="5"/>
    </row>
    <row r="713" spans="1:1">
      <c r="A713" s="5"/>
    </row>
    <row r="714" spans="1:1">
      <c r="A714" s="5"/>
    </row>
    <row r="715" spans="1:1">
      <c r="A715" s="5"/>
    </row>
    <row r="716" spans="1:1">
      <c r="A716" s="5"/>
    </row>
    <row r="717" spans="1:1">
      <c r="A717" s="5"/>
    </row>
    <row r="718" spans="1:1">
      <c r="A718" s="5"/>
    </row>
    <row r="719" spans="1:1">
      <c r="A719" s="5"/>
    </row>
    <row r="720" spans="1:1">
      <c r="A720" s="5"/>
    </row>
    <row r="721" spans="1:1">
      <c r="A721" s="5"/>
    </row>
    <row r="722" spans="1:1">
      <c r="A722" s="5"/>
    </row>
    <row r="723" spans="1:1">
      <c r="A723" s="5"/>
    </row>
    <row r="724" spans="1:1">
      <c r="A724" s="5"/>
    </row>
    <row r="725" spans="1:1">
      <c r="A725" s="5"/>
    </row>
    <row r="726" spans="1:1">
      <c r="A726" s="5"/>
    </row>
    <row r="727" spans="1:1">
      <c r="A727" s="5"/>
    </row>
    <row r="728" spans="1:1">
      <c r="A728" s="5"/>
    </row>
    <row r="729" spans="1:1">
      <c r="A729" s="5"/>
    </row>
    <row r="730" spans="1:1">
      <c r="A730" s="5"/>
    </row>
    <row r="731" spans="1:1">
      <c r="A731" s="5"/>
    </row>
    <row r="732" spans="1:1">
      <c r="A732" s="5"/>
    </row>
    <row r="733" spans="1:1">
      <c r="A733" s="5"/>
    </row>
    <row r="734" spans="1:1">
      <c r="A734" s="5"/>
    </row>
    <row r="735" spans="1:1">
      <c r="A735" s="5"/>
    </row>
    <row r="736" spans="1:1">
      <c r="A736" s="5"/>
    </row>
    <row r="737" spans="1:1">
      <c r="A737" s="5"/>
    </row>
    <row r="738" spans="1:1">
      <c r="A738" s="5"/>
    </row>
    <row r="739" spans="1:1">
      <c r="A739" s="5"/>
    </row>
    <row r="740" spans="1:1">
      <c r="A740" s="5"/>
    </row>
    <row r="741" spans="1:1">
      <c r="A741" s="5"/>
    </row>
    <row r="742" spans="1:1">
      <c r="A742" s="5"/>
    </row>
    <row r="743" spans="1:1">
      <c r="A743" s="5"/>
    </row>
    <row r="744" spans="1:1">
      <c r="A744" s="5"/>
    </row>
    <row r="745" spans="1:1">
      <c r="A745" s="5"/>
    </row>
    <row r="746" spans="1:1">
      <c r="A746" s="5"/>
    </row>
    <row r="747" spans="1:1">
      <c r="A747" s="5"/>
    </row>
    <row r="748" spans="1:1">
      <c r="A748" s="5"/>
    </row>
    <row r="749" spans="1:1">
      <c r="A749" s="5"/>
    </row>
    <row r="750" spans="1:1">
      <c r="A750" s="5"/>
    </row>
    <row r="751" spans="1:1">
      <c r="A751" s="5"/>
    </row>
    <row r="752" spans="1:1">
      <c r="A752" s="5"/>
    </row>
    <row r="753" spans="1:1">
      <c r="A753" s="5"/>
    </row>
    <row r="754" spans="1:1">
      <c r="A754" s="5"/>
    </row>
    <row r="755" spans="1:1">
      <c r="A755" s="5"/>
    </row>
    <row r="756" spans="1:1">
      <c r="A756" s="5"/>
    </row>
    <row r="757" spans="1:1">
      <c r="A757" s="5"/>
    </row>
    <row r="758" spans="1:1">
      <c r="A758" s="5"/>
    </row>
    <row r="759" spans="1:1">
      <c r="A759" s="5"/>
    </row>
    <row r="760" spans="1:1">
      <c r="A760" s="5"/>
    </row>
    <row r="761" spans="1:1">
      <c r="A761" s="5"/>
    </row>
    <row r="762" spans="1:1">
      <c r="A762" s="5"/>
    </row>
    <row r="763" spans="1:1">
      <c r="A763" s="5"/>
    </row>
    <row r="764" spans="1:1">
      <c r="A764" s="5"/>
    </row>
    <row r="765" spans="1:1">
      <c r="A765" s="5"/>
    </row>
    <row r="766" spans="1:1">
      <c r="A766" s="5"/>
    </row>
    <row r="767" spans="1:1">
      <c r="A767" s="5"/>
    </row>
    <row r="768" spans="1:1">
      <c r="A768" s="5"/>
    </row>
    <row r="769" spans="1:1">
      <c r="A769" s="5"/>
    </row>
    <row r="770" spans="1:1">
      <c r="A770" s="5"/>
    </row>
    <row r="771" spans="1:1">
      <c r="A771" s="5"/>
    </row>
    <row r="772" spans="1:1">
      <c r="A772" s="5"/>
    </row>
    <row r="773" spans="1:1">
      <c r="A773" s="5"/>
    </row>
    <row r="774" spans="1:1">
      <c r="A774" s="5"/>
    </row>
    <row r="775" spans="1:1">
      <c r="A775" s="5"/>
    </row>
    <row r="776" spans="1:1">
      <c r="A776" s="5"/>
    </row>
    <row r="777" spans="1:1">
      <c r="A777" s="5"/>
    </row>
    <row r="778" spans="1:1">
      <c r="A778" s="5"/>
    </row>
    <row r="779" spans="1:1">
      <c r="A779" s="5"/>
    </row>
    <row r="780" spans="1:1">
      <c r="A780" s="5"/>
    </row>
    <row r="781" spans="1:1">
      <c r="A781" s="5"/>
    </row>
    <row r="782" spans="1:1">
      <c r="A782" s="5"/>
    </row>
    <row r="783" spans="1:1">
      <c r="A783" s="5"/>
    </row>
    <row r="784" spans="1:1">
      <c r="A784" s="5"/>
    </row>
    <row r="785" spans="1:1">
      <c r="A785" s="5"/>
    </row>
    <row r="786" spans="1:1">
      <c r="A786" s="5"/>
    </row>
    <row r="787" spans="1:1">
      <c r="A787" s="5"/>
    </row>
    <row r="788" spans="1:1">
      <c r="A788" s="5"/>
    </row>
    <row r="789" spans="1:1">
      <c r="A789" s="5"/>
    </row>
    <row r="790" spans="1:1">
      <c r="A790" s="5"/>
    </row>
    <row r="791" spans="1:1">
      <c r="A791" s="5"/>
    </row>
    <row r="792" spans="1:1">
      <c r="A792" s="5"/>
    </row>
    <row r="793" spans="1:1">
      <c r="A793" s="5"/>
    </row>
    <row r="794" spans="1:1">
      <c r="A794" s="5"/>
    </row>
    <row r="795" spans="1:1">
      <c r="A795" s="5"/>
    </row>
    <row r="796" spans="1:1">
      <c r="A796" s="5"/>
    </row>
    <row r="797" spans="1:1">
      <c r="A797" s="5"/>
    </row>
    <row r="798" spans="1:1">
      <c r="A798" s="5"/>
    </row>
    <row r="799" spans="1:1">
      <c r="A799" s="5"/>
    </row>
    <row r="800" spans="1:1">
      <c r="A800" s="5"/>
    </row>
    <row r="801" spans="1:1">
      <c r="A801" s="5"/>
    </row>
    <row r="802" spans="1:1">
      <c r="A802" s="5"/>
    </row>
    <row r="803" spans="1:1">
      <c r="A803" s="5"/>
    </row>
    <row r="804" spans="1:1">
      <c r="A804" s="5"/>
    </row>
    <row r="805" spans="1:1">
      <c r="A805" s="5"/>
    </row>
    <row r="806" spans="1:1">
      <c r="A806" s="5"/>
    </row>
    <row r="807" spans="1:1">
      <c r="A807" s="5"/>
    </row>
    <row r="808" spans="1:1">
      <c r="A808" s="5"/>
    </row>
    <row r="809" spans="1:1">
      <c r="A809" s="5"/>
    </row>
    <row r="810" spans="1:1">
      <c r="A810" s="5"/>
    </row>
    <row r="811" spans="1:1">
      <c r="A811" s="5"/>
    </row>
    <row r="812" spans="1:1">
      <c r="A812" s="5"/>
    </row>
    <row r="813" spans="1:1">
      <c r="A813" s="5"/>
    </row>
    <row r="814" spans="1:1">
      <c r="A814" s="5"/>
    </row>
    <row r="815" spans="1:1">
      <c r="A815" s="5"/>
    </row>
    <row r="816" spans="1:1">
      <c r="A816" s="5"/>
    </row>
    <row r="817" spans="1:1">
      <c r="A817" s="5"/>
    </row>
    <row r="818" spans="1:1">
      <c r="A818" s="5"/>
    </row>
    <row r="819" spans="1:1">
      <c r="A819" s="5"/>
    </row>
    <row r="820" spans="1:1">
      <c r="A820" s="5"/>
    </row>
    <row r="821" spans="1:1">
      <c r="A821" s="5"/>
    </row>
    <row r="822" spans="1:1">
      <c r="A822" s="5"/>
    </row>
    <row r="823" spans="1:1">
      <c r="A823" s="5"/>
    </row>
    <row r="824" spans="1:1">
      <c r="A824" s="5"/>
    </row>
    <row r="825" spans="1:1">
      <c r="A825" s="5"/>
    </row>
    <row r="826" spans="1:1">
      <c r="A826" s="5"/>
    </row>
    <row r="827" spans="1:1">
      <c r="A827" s="5"/>
    </row>
    <row r="828" spans="1:1">
      <c r="A828" s="5"/>
    </row>
    <row r="829" spans="1:1">
      <c r="A829" s="5"/>
    </row>
    <row r="830" spans="1:1">
      <c r="A830" s="5"/>
    </row>
    <row r="831" spans="1:1">
      <c r="A831" s="5"/>
    </row>
    <row r="832" spans="1:1">
      <c r="A832" s="5"/>
    </row>
    <row r="833" spans="1:1">
      <c r="A833" s="5"/>
    </row>
    <row r="834" spans="1:1">
      <c r="A834" s="5"/>
    </row>
    <row r="835" spans="1:1">
      <c r="A835" s="5"/>
    </row>
    <row r="836" spans="1:1">
      <c r="A836" s="5"/>
    </row>
    <row r="837" spans="1:1">
      <c r="A837" s="5"/>
    </row>
    <row r="838" spans="1:1">
      <c r="A838" s="5"/>
    </row>
    <row r="839" spans="1:1">
      <c r="A839" s="5"/>
    </row>
    <row r="840" spans="1:1">
      <c r="A840" s="5"/>
    </row>
    <row r="841" spans="1:1">
      <c r="A841" s="5"/>
    </row>
    <row r="842" spans="1:1">
      <c r="A842" s="5"/>
    </row>
    <row r="843" spans="1:1">
      <c r="A843" s="5"/>
    </row>
    <row r="844" spans="1:1">
      <c r="A844" s="5"/>
    </row>
    <row r="845" spans="1:1">
      <c r="A845" s="5"/>
    </row>
    <row r="846" spans="1:1">
      <c r="A846" s="5"/>
    </row>
    <row r="847" spans="1:1">
      <c r="A847" s="5"/>
    </row>
    <row r="848" spans="1:1">
      <c r="A848" s="5"/>
    </row>
    <row r="849" spans="1:1">
      <c r="A849" s="5"/>
    </row>
    <row r="850" spans="1:1">
      <c r="A850" s="5"/>
    </row>
    <row r="851" spans="1:1">
      <c r="A851" s="5"/>
    </row>
    <row r="852" spans="1:1">
      <c r="A852" s="5"/>
    </row>
    <row r="853" spans="1:1">
      <c r="A853" s="5"/>
    </row>
    <row r="854" spans="1:1">
      <c r="A854" s="5"/>
    </row>
    <row r="855" spans="1:1">
      <c r="A855" s="5"/>
    </row>
    <row r="856" spans="1:1">
      <c r="A856" s="5"/>
    </row>
    <row r="857" spans="1:1">
      <c r="A857" s="5"/>
    </row>
    <row r="858" spans="1:1">
      <c r="A858" s="5"/>
    </row>
    <row r="859" spans="1:1">
      <c r="A859" s="5"/>
    </row>
    <row r="860" spans="1:1">
      <c r="A860" s="5"/>
    </row>
    <row r="861" spans="1:1">
      <c r="A861" s="5"/>
    </row>
    <row r="862" spans="1:1">
      <c r="A862" s="5"/>
    </row>
    <row r="863" spans="1:1">
      <c r="A863" s="5"/>
    </row>
    <row r="864" spans="1:1">
      <c r="A864" s="5"/>
    </row>
    <row r="865" spans="1:1">
      <c r="A865" s="5"/>
    </row>
    <row r="866" spans="1:1">
      <c r="A866" s="5"/>
    </row>
    <row r="867" spans="1:1">
      <c r="A867" s="5"/>
    </row>
    <row r="868" spans="1:1">
      <c r="A868" s="5"/>
    </row>
    <row r="869" spans="1:1">
      <c r="A869" s="5"/>
    </row>
    <row r="870" spans="1:1">
      <c r="A870" s="5"/>
    </row>
    <row r="871" spans="1:1">
      <c r="A871" s="5"/>
    </row>
    <row r="872" spans="1:1">
      <c r="A872" s="5"/>
    </row>
    <row r="873" spans="1:1">
      <c r="A873" s="5"/>
    </row>
    <row r="874" spans="1:1">
      <c r="A874" s="5"/>
    </row>
    <row r="875" spans="1:1">
      <c r="A875" s="5"/>
    </row>
    <row r="876" spans="1:1">
      <c r="A876" s="5"/>
    </row>
    <row r="877" spans="1:1">
      <c r="A877" s="5"/>
    </row>
    <row r="878" spans="1:1">
      <c r="A878" s="5"/>
    </row>
    <row r="879" spans="1:1">
      <c r="A879" s="5"/>
    </row>
    <row r="880" spans="1:1">
      <c r="A880" s="5"/>
    </row>
    <row r="881" spans="1:1">
      <c r="A881" s="5"/>
    </row>
    <row r="882" spans="1:1">
      <c r="A882" s="5"/>
    </row>
    <row r="883" spans="1:1">
      <c r="A883" s="5"/>
    </row>
    <row r="884" spans="1:1">
      <c r="A884" s="5"/>
    </row>
    <row r="885" spans="1:1">
      <c r="A885" s="5"/>
    </row>
    <row r="886" spans="1:1">
      <c r="A886" s="5"/>
    </row>
    <row r="887" spans="1:1">
      <c r="A887" s="5"/>
    </row>
    <row r="888" spans="1:1">
      <c r="A888" s="5"/>
    </row>
    <row r="889" spans="1:1">
      <c r="A889" s="5"/>
    </row>
    <row r="890" spans="1:1">
      <c r="A890" s="5"/>
    </row>
    <row r="891" spans="1:1">
      <c r="A891" s="5"/>
    </row>
    <row r="892" spans="1:1">
      <c r="A892" s="5"/>
    </row>
    <row r="893" spans="1:1">
      <c r="A893" s="5"/>
    </row>
    <row r="894" spans="1:1">
      <c r="A894" s="5"/>
    </row>
    <row r="895" spans="1:1">
      <c r="A895" s="5"/>
    </row>
    <row r="896" spans="1:1">
      <c r="A896" s="5"/>
    </row>
    <row r="897" spans="1:1">
      <c r="A897" s="5"/>
    </row>
    <row r="898" spans="1:1">
      <c r="A898" s="5"/>
    </row>
    <row r="899" spans="1:1">
      <c r="A899" s="5"/>
    </row>
    <row r="900" spans="1:1">
      <c r="A900" s="5"/>
    </row>
    <row r="901" spans="1:1">
      <c r="A901" s="5"/>
    </row>
    <row r="902" spans="1:1">
      <c r="A902" s="5"/>
    </row>
    <row r="903" spans="1:1">
      <c r="A903" s="5"/>
    </row>
    <row r="904" spans="1:1">
      <c r="A904" s="5"/>
    </row>
    <row r="905" spans="1:1">
      <c r="A905" s="5"/>
    </row>
    <row r="906" spans="1:1">
      <c r="A906" s="5"/>
    </row>
    <row r="907" spans="1:1">
      <c r="A907" s="5"/>
    </row>
    <row r="908" spans="1:1">
      <c r="A908" s="5"/>
    </row>
    <row r="909" spans="1:1">
      <c r="A909" s="5"/>
    </row>
    <row r="910" spans="1:1">
      <c r="A910" s="5"/>
    </row>
    <row r="911" spans="1:1">
      <c r="A911" s="5"/>
    </row>
    <row r="912" spans="1:1">
      <c r="A912" s="5"/>
    </row>
    <row r="913" spans="1:1">
      <c r="A913" s="5"/>
    </row>
    <row r="914" spans="1:1">
      <c r="A914" s="5"/>
    </row>
    <row r="915" spans="1:1">
      <c r="A915" s="5"/>
    </row>
    <row r="916" spans="1:1">
      <c r="A916" s="5"/>
    </row>
    <row r="917" spans="1:1">
      <c r="A917" s="5"/>
    </row>
    <row r="918" spans="1:1">
      <c r="A918" s="5"/>
    </row>
    <row r="919" spans="1:1">
      <c r="A919" s="5"/>
    </row>
    <row r="920" spans="1:1">
      <c r="A920" s="5"/>
    </row>
    <row r="921" spans="1:1">
      <c r="A921" s="5"/>
    </row>
    <row r="922" spans="1:1">
      <c r="A922" s="5"/>
    </row>
    <row r="923" spans="1:1">
      <c r="A923" s="5"/>
    </row>
    <row r="924" spans="1:1">
      <c r="A924" s="5"/>
    </row>
    <row r="925" spans="1:1">
      <c r="A925" s="5"/>
    </row>
    <row r="926" spans="1:1">
      <c r="A926" s="5"/>
    </row>
    <row r="927" spans="1:1">
      <c r="A927" s="5"/>
    </row>
    <row r="928" spans="1:1">
      <c r="A928" s="5"/>
    </row>
    <row r="929" spans="1:1">
      <c r="A929" s="5"/>
    </row>
    <row r="930" spans="1:1">
      <c r="A930" s="5"/>
    </row>
    <row r="931" spans="1:1">
      <c r="A931" s="5"/>
    </row>
    <row r="932" spans="1:1">
      <c r="A932" s="5"/>
    </row>
    <row r="933" spans="1:1">
      <c r="A933" s="5"/>
    </row>
    <row r="934" spans="1:1">
      <c r="A934" s="5"/>
    </row>
    <row r="935" spans="1:1">
      <c r="A935" s="5"/>
    </row>
    <row r="936" spans="1:1">
      <c r="A936" s="5"/>
    </row>
    <row r="937" spans="1:1">
      <c r="A937" s="5"/>
    </row>
    <row r="938" spans="1:1">
      <c r="A938" s="5"/>
    </row>
    <row r="939" spans="1:1">
      <c r="A939" s="5"/>
    </row>
    <row r="940" spans="1:1">
      <c r="A940" s="5"/>
    </row>
    <row r="941" spans="1:1">
      <c r="A941" s="5"/>
    </row>
    <row r="942" spans="1:1">
      <c r="A942" s="5"/>
    </row>
    <row r="943" spans="1:1">
      <c r="A943" s="5"/>
    </row>
    <row r="944" spans="1:1">
      <c r="A944" s="5"/>
    </row>
    <row r="945" spans="1:1">
      <c r="A945" s="5"/>
    </row>
    <row r="946" spans="1:1">
      <c r="A946" s="5"/>
    </row>
    <row r="947" spans="1:1">
      <c r="A947" s="5"/>
    </row>
    <row r="948" spans="1:1">
      <c r="A948" s="5"/>
    </row>
    <row r="949" spans="1:1">
      <c r="A949" s="5"/>
    </row>
    <row r="950" spans="1:1">
      <c r="A950" s="5"/>
    </row>
    <row r="951" spans="1:1">
      <c r="A951" s="5"/>
    </row>
    <row r="952" spans="1:1">
      <c r="A952" s="5"/>
    </row>
    <row r="953" spans="1:1">
      <c r="A953" s="5"/>
    </row>
    <row r="954" spans="1:1">
      <c r="A954" s="5"/>
    </row>
    <row r="955" spans="1:1">
      <c r="A955" s="5"/>
    </row>
    <row r="956" spans="1:1">
      <c r="A956" s="5"/>
    </row>
    <row r="957" spans="1:1">
      <c r="A957" s="5"/>
    </row>
    <row r="958" spans="1:1">
      <c r="A958" s="5"/>
    </row>
    <row r="959" spans="1:1">
      <c r="A959" s="5"/>
    </row>
    <row r="960" spans="1:1">
      <c r="A960" s="5"/>
    </row>
    <row r="961" spans="1:1">
      <c r="A961" s="5"/>
    </row>
    <row r="962" spans="1:1">
      <c r="A962" s="5"/>
    </row>
    <row r="963" spans="1:1">
      <c r="A963" s="5"/>
    </row>
    <row r="964" spans="1:1">
      <c r="A964" s="5"/>
    </row>
    <row r="965" spans="1:1">
      <c r="A965" s="5"/>
    </row>
    <row r="966" spans="1:1">
      <c r="A966" s="5"/>
    </row>
    <row r="967" spans="1:1">
      <c r="A967" s="5"/>
    </row>
    <row r="968" spans="1:1">
      <c r="A968" s="5"/>
    </row>
    <row r="969" spans="1:1">
      <c r="A969" s="5"/>
    </row>
    <row r="970" spans="1:1">
      <c r="A970" s="5"/>
    </row>
    <row r="971" spans="1:1">
      <c r="A971" s="5"/>
    </row>
    <row r="972" spans="1:1">
      <c r="A972" s="5"/>
    </row>
    <row r="973" spans="1:1">
      <c r="A973" s="5"/>
    </row>
    <row r="974" spans="1:1">
      <c r="A974" s="5"/>
    </row>
    <row r="975" spans="1:1">
      <c r="A975" s="5"/>
    </row>
    <row r="976" spans="1:1">
      <c r="A976" s="5"/>
    </row>
    <row r="977" spans="1:1">
      <c r="A977" s="5"/>
    </row>
    <row r="978" spans="1:1">
      <c r="A978" s="5"/>
    </row>
    <row r="979" spans="1:1">
      <c r="A979" s="5"/>
    </row>
    <row r="980" spans="1:1">
      <c r="A980" s="5"/>
    </row>
    <row r="981" spans="1:1">
      <c r="A981" s="5"/>
    </row>
    <row r="982" spans="1:1">
      <c r="A982" s="5"/>
    </row>
    <row r="983" spans="1:1">
      <c r="A983" s="5"/>
    </row>
    <row r="984" spans="1:1">
      <c r="A984" s="5"/>
    </row>
    <row r="985" spans="1:1">
      <c r="A985" s="5"/>
    </row>
    <row r="986" spans="1:1">
      <c r="A986" s="5"/>
    </row>
    <row r="987" spans="1:1">
      <c r="A987" s="5"/>
    </row>
    <row r="988" spans="1:1">
      <c r="A988" s="5"/>
    </row>
    <row r="989" spans="1:1">
      <c r="A989" s="5"/>
    </row>
    <row r="990" spans="1:1">
      <c r="A990" s="5"/>
    </row>
    <row r="991" spans="1:1">
      <c r="A991" s="5"/>
    </row>
    <row r="992" spans="1:1">
      <c r="A992" s="5"/>
    </row>
    <row r="993" spans="1:1">
      <c r="A993" s="5"/>
    </row>
    <row r="994" spans="1:1">
      <c r="A994" s="5"/>
    </row>
    <row r="995" spans="1:1">
      <c r="A995" s="5"/>
    </row>
    <row r="996" spans="1:1">
      <c r="A996" s="5"/>
    </row>
    <row r="997" spans="1:1">
      <c r="A997" s="5"/>
    </row>
    <row r="998" spans="1:1">
      <c r="A998" s="5"/>
    </row>
    <row r="999" spans="1:1">
      <c r="A999" s="5"/>
    </row>
    <row r="1000" spans="1:1">
      <c r="A1000" s="5"/>
    </row>
    <row r="1001" spans="1:1">
      <c r="A1001" s="5"/>
    </row>
    <row r="1002" spans="1:1">
      <c r="A1002" s="5"/>
    </row>
  </sheetData>
  <mergeCells count="2">
    <mergeCell ref="A1:B1"/>
    <mergeCell ref="A2:N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G1003"/>
  <sheetViews>
    <sheetView workbookViewId="0"/>
  </sheetViews>
  <sheetFormatPr defaultColWidth="15.140625" defaultRowHeight="15" customHeight="1"/>
  <cols>
    <col min="1" max="1" width="94.42578125" customWidth="1"/>
    <col min="2" max="5" width="7.5703125" customWidth="1"/>
    <col min="6" max="6" width="10.28515625" customWidth="1"/>
    <col min="7" max="26" width="7.5703125" customWidth="1"/>
  </cols>
  <sheetData>
    <row r="1" spans="1:7" ht="15" customHeight="1">
      <c r="A1" s="4" t="s">
        <v>40</v>
      </c>
      <c r="F1" s="5"/>
    </row>
    <row r="2" spans="1:7" ht="15" customHeight="1">
      <c r="A2" s="7" t="s">
        <v>83</v>
      </c>
      <c r="F2" s="5"/>
    </row>
    <row r="3" spans="1:7" ht="15" customHeight="1">
      <c r="A3" s="5"/>
      <c r="F3" s="5"/>
    </row>
    <row r="4" spans="1:7" ht="15" customHeight="1">
      <c r="A4" s="5" t="s">
        <v>84</v>
      </c>
      <c r="F4" s="5"/>
    </row>
    <row r="5" spans="1:7" ht="57.75" customHeight="1">
      <c r="A5" s="43" t="s">
        <v>85</v>
      </c>
      <c r="C5" s="5" t="s">
        <v>88</v>
      </c>
      <c r="F5" s="5" t="s">
        <v>89</v>
      </c>
      <c r="G5" s="5" t="s">
        <v>79</v>
      </c>
    </row>
    <row r="6" spans="1:7">
      <c r="A6" s="5"/>
      <c r="B6" s="5" t="s">
        <v>90</v>
      </c>
      <c r="C6" s="5">
        <v>3.1</v>
      </c>
      <c r="F6" s="5">
        <v>10</v>
      </c>
      <c r="G6" s="5">
        <v>1.1641300000000001</v>
      </c>
    </row>
    <row r="7" spans="1:7">
      <c r="A7" s="5"/>
      <c r="B7" s="5" t="s">
        <v>91</v>
      </c>
      <c r="C7" s="15">
        <f>AVERAGE(C6,C8)</f>
        <v>3.7800000000000002</v>
      </c>
      <c r="F7" s="5">
        <v>20</v>
      </c>
      <c r="G7" s="5">
        <v>1.3427100000000001</v>
      </c>
    </row>
    <row r="8" spans="1:7">
      <c r="A8" s="5"/>
      <c r="B8" s="5" t="s">
        <v>94</v>
      </c>
      <c r="C8" s="5">
        <v>4.46</v>
      </c>
      <c r="F8" s="5">
        <v>30</v>
      </c>
      <c r="G8" s="5">
        <v>1.5348900000000001</v>
      </c>
    </row>
    <row r="9" spans="1:7">
      <c r="A9" s="5" t="s">
        <v>95</v>
      </c>
      <c r="F9" s="5"/>
    </row>
    <row r="10" spans="1:7">
      <c r="A10" s="5"/>
      <c r="F10" s="5"/>
    </row>
    <row r="11" spans="1:7" ht="18" customHeight="1">
      <c r="A11" s="63"/>
      <c r="F11" s="5"/>
    </row>
    <row r="12" spans="1:7" ht="23.25" customHeight="1">
      <c r="A12" s="65"/>
      <c r="B12" s="65" t="s">
        <v>165</v>
      </c>
      <c r="C12" s="65" t="s">
        <v>166</v>
      </c>
      <c r="D12" s="65" t="s">
        <v>167</v>
      </c>
      <c r="F12" s="5"/>
    </row>
    <row r="13" spans="1:7">
      <c r="A13" s="67" t="str">
        <f>HYPERLINK("http://www.bankrate.com/rates/interest-rates/bond-buyer-20-bond-index.aspx","Bond Buyer's 20 bond index")</f>
        <v>Bond Buyer's 20 bond index</v>
      </c>
      <c r="B13" s="69">
        <v>3.49</v>
      </c>
      <c r="C13" s="69">
        <v>3.42</v>
      </c>
      <c r="D13" s="69">
        <v>4.46</v>
      </c>
      <c r="F13" s="5"/>
    </row>
    <row r="14" spans="1:7">
      <c r="A14" s="93" t="str">
        <f>HYPERLINK("http://www.bankrate.com/rates/interest-rates/fannie-mae-30-year-mtg-com-del-60-days.aspx","FNMA 30 yr Mtg Com del 60 days")</f>
        <v>FNMA 30 yr Mtg Com del 60 days</v>
      </c>
      <c r="B14" s="139">
        <v>3.35</v>
      </c>
      <c r="C14" s="139">
        <v>3.24</v>
      </c>
      <c r="D14" s="139">
        <v>3.94</v>
      </c>
      <c r="F14" s="5"/>
    </row>
    <row r="15" spans="1:7">
      <c r="A15" s="67" t="str">
        <f>HYPERLINK("http://www.bankrate.com/rates/interest-rates/1-month-libor.aspx","1 Month LIBOR Rate")</f>
        <v>1 Month LIBOR Rate</v>
      </c>
      <c r="B15" s="69">
        <v>0.17</v>
      </c>
      <c r="C15" s="69">
        <v>0.17</v>
      </c>
      <c r="D15" s="69">
        <v>0.15</v>
      </c>
      <c r="F15" s="5"/>
    </row>
    <row r="16" spans="1:7">
      <c r="A16" s="93" t="str">
        <f>HYPERLINK("http://www.bankrate.com/rates/interest-rates/3-month-libor.aspx","3 Month LIBOR Rate")</f>
        <v>3 Month LIBOR Rate</v>
      </c>
      <c r="B16" s="139">
        <v>0.26</v>
      </c>
      <c r="C16" s="139">
        <v>0.25</v>
      </c>
      <c r="D16" s="139">
        <v>0.24</v>
      </c>
      <c r="F16" s="5"/>
    </row>
    <row r="17" spans="1:6">
      <c r="A17" s="67" t="str">
        <f>HYPERLINK("http://www.bankrate.com/rates/interest-rates/6-month-libor.aspx","6 Month LIBOR Rate")</f>
        <v>6 Month LIBOR Rate</v>
      </c>
      <c r="B17" s="69">
        <v>0.38</v>
      </c>
      <c r="C17" s="69">
        <v>0.36</v>
      </c>
      <c r="D17" s="69">
        <v>0.33</v>
      </c>
      <c r="F17" s="5"/>
    </row>
    <row r="18" spans="1:6">
      <c r="A18" s="93" t="str">
        <f>HYPERLINK("http://www.bankrate.com/rates/interest-rates/call-money.aspx","Call Money")</f>
        <v>Call Money</v>
      </c>
      <c r="B18" s="139">
        <v>2</v>
      </c>
      <c r="C18" s="139">
        <v>2</v>
      </c>
      <c r="D18" s="139">
        <v>2</v>
      </c>
      <c r="F18" s="5"/>
    </row>
    <row r="19" spans="1:6">
      <c r="A19" s="67" t="str">
        <f>HYPERLINK("http://www.bankrate.com/rates/interest-rates/1-year-libor.aspx","1 Year LIBOR Rate")</f>
        <v>1 Year LIBOR Rate</v>
      </c>
      <c r="B19" s="69">
        <v>0.63</v>
      </c>
      <c r="C19" s="69">
        <v>0.63</v>
      </c>
      <c r="D19" s="69">
        <v>0.56000000000000005</v>
      </c>
      <c r="F19" s="5"/>
    </row>
    <row r="20" spans="1:6">
      <c r="A20" s="5"/>
      <c r="F20" s="5"/>
    </row>
    <row r="21" spans="1:6">
      <c r="A21" s="5"/>
      <c r="F21" s="5"/>
    </row>
    <row r="22" spans="1:6">
      <c r="A22" s="46" t="str">
        <f>HYPERLINK("http://www.bankrate.com/rates/interest-rates/libor.aspx#ixzz3RZgZyrUT","Read more: http://www.bankrate.com/rates/interest-rates/libor.aspx#ixzz3RZgZyrUT ")</f>
        <v>Read more: http://www.bankrate.com/rates/interest-rates/libor.aspx#ixzz3RZgZyrUT </v>
      </c>
      <c r="F22" s="5"/>
    </row>
    <row r="23" spans="1:6" ht="18" customHeight="1">
      <c r="A23" s="163" t="s">
        <v>288</v>
      </c>
      <c r="F23" s="5"/>
    </row>
    <row r="24" spans="1:6">
      <c r="A24" s="5"/>
      <c r="F24" s="5"/>
    </row>
    <row r="25" spans="1:6">
      <c r="A25" s="5"/>
      <c r="F25" s="5"/>
    </row>
    <row r="26" spans="1:6">
      <c r="A26" s="5"/>
      <c r="F26" s="5"/>
    </row>
    <row r="27" spans="1:6">
      <c r="A27" s="5"/>
      <c r="F27" s="5"/>
    </row>
    <row r="28" spans="1:6">
      <c r="A28" s="5"/>
      <c r="F28" s="5"/>
    </row>
    <row r="29" spans="1:6">
      <c r="A29" s="5"/>
      <c r="F29" s="5"/>
    </row>
    <row r="30" spans="1:6">
      <c r="A30" s="5"/>
      <c r="F30" s="5"/>
    </row>
    <row r="31" spans="1:6">
      <c r="A31" s="5"/>
      <c r="F31" s="5"/>
    </row>
    <row r="32" spans="1:6">
      <c r="A32" s="5"/>
      <c r="F32" s="5"/>
    </row>
    <row r="33" spans="1:6">
      <c r="A33" s="5"/>
      <c r="F33" s="5"/>
    </row>
    <row r="34" spans="1:6">
      <c r="A34" s="5"/>
      <c r="F34" s="5"/>
    </row>
    <row r="35" spans="1:6">
      <c r="A35" s="5"/>
      <c r="F35" s="5"/>
    </row>
    <row r="36" spans="1:6">
      <c r="A36" s="5"/>
      <c r="F36" s="5"/>
    </row>
    <row r="37" spans="1:6">
      <c r="A37" s="5"/>
      <c r="F37" s="5"/>
    </row>
    <row r="38" spans="1:6">
      <c r="A38" s="5"/>
      <c r="F38" s="5"/>
    </row>
    <row r="39" spans="1:6">
      <c r="A39" s="5"/>
      <c r="F39" s="5"/>
    </row>
    <row r="40" spans="1:6">
      <c r="A40" s="5"/>
      <c r="F40" s="5"/>
    </row>
    <row r="41" spans="1:6">
      <c r="A41" s="5"/>
      <c r="F41" s="5"/>
    </row>
    <row r="42" spans="1:6">
      <c r="A42" s="5"/>
      <c r="F42" s="5"/>
    </row>
    <row r="43" spans="1:6">
      <c r="A43" s="5"/>
      <c r="F43" s="5"/>
    </row>
    <row r="44" spans="1:6">
      <c r="A44" s="5"/>
      <c r="F44" s="5"/>
    </row>
    <row r="45" spans="1:6">
      <c r="A45" s="5"/>
      <c r="F45" s="5"/>
    </row>
    <row r="46" spans="1:6">
      <c r="A46" s="5"/>
      <c r="F46" s="5"/>
    </row>
    <row r="47" spans="1:6">
      <c r="A47" s="5"/>
      <c r="F47" s="5"/>
    </row>
    <row r="48" spans="1:6">
      <c r="A48" s="5"/>
      <c r="F48" s="5"/>
    </row>
    <row r="49" spans="1:6">
      <c r="A49" s="5"/>
      <c r="F49" s="5"/>
    </row>
    <row r="50" spans="1:6">
      <c r="A50" s="5"/>
      <c r="F50" s="5"/>
    </row>
    <row r="51" spans="1:6">
      <c r="A51" s="5"/>
      <c r="F51" s="5"/>
    </row>
    <row r="52" spans="1:6">
      <c r="A52" s="5"/>
      <c r="F52" s="5"/>
    </row>
    <row r="53" spans="1:6">
      <c r="A53" s="5"/>
      <c r="F53" s="5"/>
    </row>
    <row r="54" spans="1:6">
      <c r="A54" s="5"/>
      <c r="F54" s="5"/>
    </row>
    <row r="55" spans="1:6">
      <c r="A55" s="5"/>
      <c r="F55" s="5"/>
    </row>
    <row r="56" spans="1:6">
      <c r="A56" s="5"/>
      <c r="F56" s="5"/>
    </row>
    <row r="57" spans="1:6">
      <c r="A57" s="5"/>
      <c r="F57" s="5"/>
    </row>
    <row r="58" spans="1:6">
      <c r="A58" s="5"/>
      <c r="F58" s="5"/>
    </row>
    <row r="59" spans="1:6">
      <c r="A59" s="5"/>
      <c r="F59" s="5"/>
    </row>
    <row r="60" spans="1:6">
      <c r="A60" s="5"/>
      <c r="F60" s="5"/>
    </row>
    <row r="61" spans="1:6">
      <c r="A61" s="5"/>
      <c r="F61" s="5"/>
    </row>
    <row r="62" spans="1:6">
      <c r="A62" s="5"/>
      <c r="F62" s="5"/>
    </row>
    <row r="63" spans="1:6">
      <c r="A63" s="5"/>
      <c r="F63" s="5"/>
    </row>
    <row r="64" spans="1:6">
      <c r="A64" s="5"/>
      <c r="F64" s="5"/>
    </row>
    <row r="65" spans="1:6">
      <c r="A65" s="5"/>
      <c r="F65" s="5"/>
    </row>
    <row r="66" spans="1:6">
      <c r="A66" s="5"/>
      <c r="F66" s="5"/>
    </row>
    <row r="67" spans="1:6">
      <c r="A67" s="5"/>
      <c r="F67" s="5"/>
    </row>
    <row r="68" spans="1:6">
      <c r="A68" s="5"/>
      <c r="F68" s="5"/>
    </row>
    <row r="69" spans="1:6">
      <c r="A69" s="5"/>
      <c r="F69" s="5"/>
    </row>
    <row r="70" spans="1:6">
      <c r="A70" s="5"/>
      <c r="F70" s="5"/>
    </row>
    <row r="71" spans="1:6">
      <c r="A71" s="5"/>
      <c r="F71" s="5"/>
    </row>
    <row r="72" spans="1:6">
      <c r="A72" s="5"/>
      <c r="F72" s="5"/>
    </row>
    <row r="73" spans="1:6">
      <c r="A73" s="5"/>
      <c r="F73" s="5"/>
    </row>
    <row r="74" spans="1:6">
      <c r="A74" s="5"/>
      <c r="F74" s="5"/>
    </row>
    <row r="75" spans="1:6">
      <c r="A75" s="5"/>
      <c r="F75" s="5"/>
    </row>
    <row r="76" spans="1:6">
      <c r="A76" s="5"/>
      <c r="F76" s="5"/>
    </row>
    <row r="77" spans="1:6">
      <c r="A77" s="5"/>
      <c r="F77" s="5"/>
    </row>
    <row r="78" spans="1:6">
      <c r="A78" s="5"/>
      <c r="F78" s="5"/>
    </row>
    <row r="79" spans="1:6">
      <c r="A79" s="5"/>
      <c r="F79" s="5"/>
    </row>
    <row r="80" spans="1:6">
      <c r="A80" s="5"/>
      <c r="F80" s="5"/>
    </row>
    <row r="81" spans="1:6">
      <c r="A81" s="5"/>
      <c r="F81" s="5"/>
    </row>
    <row r="82" spans="1:6">
      <c r="A82" s="5"/>
      <c r="F82" s="5"/>
    </row>
    <row r="83" spans="1:6">
      <c r="A83" s="5"/>
      <c r="F83" s="5"/>
    </row>
    <row r="84" spans="1:6">
      <c r="A84" s="5"/>
      <c r="F84" s="5"/>
    </row>
    <row r="85" spans="1:6">
      <c r="A85" s="5"/>
      <c r="F85" s="5"/>
    </row>
    <row r="86" spans="1:6">
      <c r="A86" s="5"/>
      <c r="F86" s="5"/>
    </row>
    <row r="87" spans="1:6">
      <c r="A87" s="5"/>
      <c r="F87" s="5"/>
    </row>
    <row r="88" spans="1:6">
      <c r="A88" s="5"/>
      <c r="F88" s="5"/>
    </row>
    <row r="89" spans="1:6">
      <c r="A89" s="5"/>
      <c r="F89" s="5"/>
    </row>
    <row r="90" spans="1:6">
      <c r="A90" s="5"/>
      <c r="F90" s="5"/>
    </row>
    <row r="91" spans="1:6">
      <c r="A91" s="5"/>
      <c r="F91" s="5"/>
    </row>
    <row r="92" spans="1:6">
      <c r="A92" s="5"/>
      <c r="F92" s="5"/>
    </row>
    <row r="93" spans="1:6">
      <c r="A93" s="5"/>
      <c r="F93" s="5"/>
    </row>
    <row r="94" spans="1:6">
      <c r="A94" s="5"/>
      <c r="F94" s="5"/>
    </row>
    <row r="95" spans="1:6">
      <c r="A95" s="5"/>
      <c r="F95" s="5"/>
    </row>
    <row r="96" spans="1:6">
      <c r="A96" s="5"/>
      <c r="F96" s="5"/>
    </row>
    <row r="97" spans="1:6">
      <c r="A97" s="5"/>
      <c r="F97" s="5"/>
    </row>
    <row r="98" spans="1:6">
      <c r="A98" s="5"/>
      <c r="F98" s="5"/>
    </row>
    <row r="99" spans="1:6">
      <c r="A99" s="5"/>
      <c r="F99" s="5"/>
    </row>
    <row r="100" spans="1:6">
      <c r="A100" s="5"/>
      <c r="F100" s="5"/>
    </row>
    <row r="101" spans="1:6">
      <c r="A101" s="5"/>
      <c r="F101" s="5"/>
    </row>
    <row r="102" spans="1:6">
      <c r="A102" s="5"/>
      <c r="F102" s="5"/>
    </row>
    <row r="103" spans="1:6">
      <c r="A103" s="5"/>
      <c r="F103" s="5"/>
    </row>
    <row r="104" spans="1:6">
      <c r="A104" s="5"/>
      <c r="F104" s="5"/>
    </row>
    <row r="105" spans="1:6">
      <c r="A105" s="5"/>
      <c r="F105" s="5"/>
    </row>
    <row r="106" spans="1:6">
      <c r="A106" s="5"/>
      <c r="F106" s="5"/>
    </row>
    <row r="107" spans="1:6">
      <c r="A107" s="5"/>
      <c r="F107" s="5"/>
    </row>
    <row r="108" spans="1:6">
      <c r="A108" s="5"/>
      <c r="F108" s="5"/>
    </row>
    <row r="109" spans="1:6">
      <c r="A109" s="5"/>
      <c r="F109" s="5"/>
    </row>
    <row r="110" spans="1:6">
      <c r="A110" s="5"/>
      <c r="F110" s="5"/>
    </row>
    <row r="111" spans="1:6">
      <c r="A111" s="5"/>
      <c r="F111" s="5"/>
    </row>
    <row r="112" spans="1:6">
      <c r="A112" s="5"/>
      <c r="F112" s="5"/>
    </row>
    <row r="113" spans="1:6">
      <c r="A113" s="5"/>
      <c r="F113" s="5"/>
    </row>
    <row r="114" spans="1:6">
      <c r="A114" s="5"/>
      <c r="F114" s="5"/>
    </row>
    <row r="115" spans="1:6">
      <c r="A115" s="5"/>
      <c r="F115" s="5"/>
    </row>
    <row r="116" spans="1:6">
      <c r="A116" s="5"/>
      <c r="F116" s="5"/>
    </row>
    <row r="117" spans="1:6">
      <c r="A117" s="5"/>
      <c r="F117" s="5"/>
    </row>
    <row r="118" spans="1:6">
      <c r="A118" s="5"/>
      <c r="F118" s="5"/>
    </row>
    <row r="119" spans="1:6">
      <c r="A119" s="5"/>
      <c r="F119" s="5"/>
    </row>
    <row r="120" spans="1:6">
      <c r="A120" s="5"/>
      <c r="F120" s="5"/>
    </row>
    <row r="121" spans="1:6">
      <c r="A121" s="5"/>
      <c r="F121" s="5"/>
    </row>
    <row r="122" spans="1:6">
      <c r="A122" s="5"/>
      <c r="F122" s="5"/>
    </row>
    <row r="123" spans="1:6">
      <c r="A123" s="5"/>
      <c r="F123" s="5"/>
    </row>
    <row r="124" spans="1:6">
      <c r="A124" s="5"/>
      <c r="F124" s="5"/>
    </row>
    <row r="125" spans="1:6">
      <c r="A125" s="5"/>
      <c r="F125" s="5"/>
    </row>
    <row r="126" spans="1:6">
      <c r="A126" s="5"/>
      <c r="F126" s="5"/>
    </row>
    <row r="127" spans="1:6">
      <c r="A127" s="5"/>
      <c r="F127" s="5"/>
    </row>
    <row r="128" spans="1:6">
      <c r="A128" s="5"/>
      <c r="F128" s="5"/>
    </row>
    <row r="129" spans="1:6">
      <c r="A129" s="5"/>
      <c r="F129" s="5"/>
    </row>
    <row r="130" spans="1:6">
      <c r="A130" s="5"/>
      <c r="F130" s="5"/>
    </row>
    <row r="131" spans="1:6">
      <c r="A131" s="5"/>
      <c r="F131" s="5"/>
    </row>
    <row r="132" spans="1:6">
      <c r="A132" s="5"/>
      <c r="F132" s="5"/>
    </row>
    <row r="133" spans="1:6">
      <c r="A133" s="5"/>
      <c r="F133" s="5"/>
    </row>
    <row r="134" spans="1:6">
      <c r="A134" s="5"/>
      <c r="F134" s="5"/>
    </row>
    <row r="135" spans="1:6">
      <c r="A135" s="5"/>
      <c r="F135" s="5"/>
    </row>
    <row r="136" spans="1:6">
      <c r="A136" s="5"/>
      <c r="F136" s="5"/>
    </row>
    <row r="137" spans="1:6">
      <c r="A137" s="5"/>
      <c r="F137" s="5"/>
    </row>
    <row r="138" spans="1:6">
      <c r="A138" s="5"/>
      <c r="F138" s="5"/>
    </row>
    <row r="139" spans="1:6">
      <c r="A139" s="5"/>
      <c r="F139" s="5"/>
    </row>
    <row r="140" spans="1:6">
      <c r="A140" s="5"/>
      <c r="F140" s="5"/>
    </row>
    <row r="141" spans="1:6">
      <c r="A141" s="5"/>
      <c r="F141" s="5"/>
    </row>
    <row r="142" spans="1:6">
      <c r="A142" s="5"/>
      <c r="F142" s="5"/>
    </row>
    <row r="143" spans="1:6">
      <c r="A143" s="5"/>
      <c r="F143" s="5"/>
    </row>
    <row r="144" spans="1:6">
      <c r="A144" s="5"/>
      <c r="F144" s="5"/>
    </row>
    <row r="145" spans="1:6">
      <c r="A145" s="5"/>
      <c r="F145" s="5"/>
    </row>
    <row r="146" spans="1:6">
      <c r="A146" s="5"/>
      <c r="F146" s="5"/>
    </row>
    <row r="147" spans="1:6">
      <c r="A147" s="5"/>
      <c r="F147" s="5"/>
    </row>
    <row r="148" spans="1:6">
      <c r="A148" s="5"/>
      <c r="F148" s="5"/>
    </row>
    <row r="149" spans="1:6">
      <c r="A149" s="5"/>
      <c r="F149" s="5"/>
    </row>
    <row r="150" spans="1:6">
      <c r="A150" s="5"/>
      <c r="F150" s="5"/>
    </row>
    <row r="151" spans="1:6">
      <c r="A151" s="5"/>
      <c r="F151" s="5"/>
    </row>
    <row r="152" spans="1:6">
      <c r="A152" s="5"/>
      <c r="F152" s="5"/>
    </row>
    <row r="153" spans="1:6">
      <c r="A153" s="5"/>
      <c r="F153" s="5"/>
    </row>
    <row r="154" spans="1:6">
      <c r="A154" s="5"/>
      <c r="F154" s="5"/>
    </row>
    <row r="155" spans="1:6">
      <c r="A155" s="5"/>
      <c r="F155" s="5"/>
    </row>
    <row r="156" spans="1:6">
      <c r="A156" s="5"/>
      <c r="F156" s="5"/>
    </row>
    <row r="157" spans="1:6">
      <c r="A157" s="5"/>
      <c r="F157" s="5"/>
    </row>
    <row r="158" spans="1:6">
      <c r="A158" s="5"/>
      <c r="F158" s="5"/>
    </row>
    <row r="159" spans="1:6">
      <c r="A159" s="5"/>
      <c r="F159" s="5"/>
    </row>
    <row r="160" spans="1:6">
      <c r="A160" s="5"/>
      <c r="F160" s="5"/>
    </row>
    <row r="161" spans="1:6">
      <c r="A161" s="5"/>
      <c r="F161" s="5"/>
    </row>
    <row r="162" spans="1:6">
      <c r="A162" s="5"/>
      <c r="F162" s="5"/>
    </row>
    <row r="163" spans="1:6">
      <c r="A163" s="5"/>
      <c r="F163" s="5"/>
    </row>
    <row r="164" spans="1:6">
      <c r="A164" s="5"/>
      <c r="F164" s="5"/>
    </row>
    <row r="165" spans="1:6">
      <c r="A165" s="5"/>
      <c r="F165" s="5"/>
    </row>
    <row r="166" spans="1:6">
      <c r="A166" s="5"/>
      <c r="F166" s="5"/>
    </row>
    <row r="167" spans="1:6">
      <c r="A167" s="5"/>
      <c r="F167" s="5"/>
    </row>
    <row r="168" spans="1:6">
      <c r="A168" s="5"/>
      <c r="F168" s="5"/>
    </row>
    <row r="169" spans="1:6">
      <c r="A169" s="5"/>
      <c r="F169" s="5"/>
    </row>
    <row r="170" spans="1:6">
      <c r="A170" s="5"/>
      <c r="F170" s="5"/>
    </row>
    <row r="171" spans="1:6">
      <c r="A171" s="5"/>
      <c r="F171" s="5"/>
    </row>
    <row r="172" spans="1:6">
      <c r="A172" s="5"/>
      <c r="F172" s="5"/>
    </row>
    <row r="173" spans="1:6">
      <c r="A173" s="5"/>
      <c r="F173" s="5"/>
    </row>
    <row r="174" spans="1:6">
      <c r="A174" s="5"/>
      <c r="F174" s="5"/>
    </row>
    <row r="175" spans="1:6">
      <c r="A175" s="5"/>
      <c r="F175" s="5"/>
    </row>
    <row r="176" spans="1:6">
      <c r="A176" s="5"/>
      <c r="F176" s="5"/>
    </row>
    <row r="177" spans="1:6">
      <c r="A177" s="5"/>
      <c r="F177" s="5"/>
    </row>
    <row r="178" spans="1:6">
      <c r="A178" s="5"/>
      <c r="F178" s="5"/>
    </row>
    <row r="179" spans="1:6">
      <c r="A179" s="5"/>
      <c r="F179" s="5"/>
    </row>
    <row r="180" spans="1:6">
      <c r="A180" s="5"/>
      <c r="F180" s="5"/>
    </row>
    <row r="181" spans="1:6">
      <c r="A181" s="5"/>
      <c r="F181" s="5"/>
    </row>
    <row r="182" spans="1:6">
      <c r="A182" s="5"/>
      <c r="F182" s="5"/>
    </row>
    <row r="183" spans="1:6">
      <c r="A183" s="5"/>
      <c r="F183" s="5"/>
    </row>
    <row r="184" spans="1:6">
      <c r="A184" s="5"/>
      <c r="F184" s="5"/>
    </row>
    <row r="185" spans="1:6">
      <c r="A185" s="5"/>
      <c r="F185" s="5"/>
    </row>
    <row r="186" spans="1:6">
      <c r="A186" s="5"/>
      <c r="F186" s="5"/>
    </row>
    <row r="187" spans="1:6">
      <c r="A187" s="5"/>
      <c r="F187" s="5"/>
    </row>
    <row r="188" spans="1:6">
      <c r="A188" s="5"/>
      <c r="F188" s="5"/>
    </row>
    <row r="189" spans="1:6">
      <c r="A189" s="5"/>
      <c r="F189" s="5"/>
    </row>
    <row r="190" spans="1:6">
      <c r="A190" s="5"/>
      <c r="F190" s="5"/>
    </row>
    <row r="191" spans="1:6">
      <c r="A191" s="5"/>
      <c r="F191" s="5"/>
    </row>
    <row r="192" spans="1:6">
      <c r="A192" s="5"/>
      <c r="F192" s="5"/>
    </row>
    <row r="193" spans="1:6">
      <c r="A193" s="5"/>
      <c r="F193" s="5"/>
    </row>
    <row r="194" spans="1:6">
      <c r="A194" s="5"/>
      <c r="F194" s="5"/>
    </row>
    <row r="195" spans="1:6">
      <c r="A195" s="5"/>
      <c r="F195" s="5"/>
    </row>
    <row r="196" spans="1:6">
      <c r="A196" s="5"/>
      <c r="F196" s="5"/>
    </row>
    <row r="197" spans="1:6">
      <c r="A197" s="5"/>
      <c r="F197" s="5"/>
    </row>
    <row r="198" spans="1:6">
      <c r="A198" s="5"/>
      <c r="F198" s="5"/>
    </row>
    <row r="199" spans="1:6">
      <c r="A199" s="5"/>
      <c r="F199" s="5"/>
    </row>
    <row r="200" spans="1:6">
      <c r="A200" s="5"/>
      <c r="F200" s="5"/>
    </row>
    <row r="201" spans="1:6">
      <c r="A201" s="5"/>
      <c r="F201" s="5"/>
    </row>
    <row r="202" spans="1:6">
      <c r="A202" s="5"/>
      <c r="F202" s="5"/>
    </row>
    <row r="203" spans="1:6">
      <c r="A203" s="5"/>
      <c r="F203" s="5"/>
    </row>
    <row r="204" spans="1:6">
      <c r="A204" s="5"/>
      <c r="F204" s="5"/>
    </row>
    <row r="205" spans="1:6">
      <c r="A205" s="5"/>
      <c r="F205" s="5"/>
    </row>
    <row r="206" spans="1:6">
      <c r="A206" s="5"/>
      <c r="F206" s="5"/>
    </row>
    <row r="207" spans="1:6">
      <c r="A207" s="5"/>
      <c r="F207" s="5"/>
    </row>
    <row r="208" spans="1:6">
      <c r="A208" s="5"/>
      <c r="F208" s="5"/>
    </row>
    <row r="209" spans="1:6">
      <c r="A209" s="5"/>
      <c r="F209" s="5"/>
    </row>
    <row r="210" spans="1:6">
      <c r="A210" s="5"/>
      <c r="F210" s="5"/>
    </row>
    <row r="211" spans="1:6">
      <c r="A211" s="5"/>
      <c r="F211" s="5"/>
    </row>
    <row r="212" spans="1:6">
      <c r="A212" s="5"/>
      <c r="F212" s="5"/>
    </row>
    <row r="213" spans="1:6">
      <c r="A213" s="5"/>
      <c r="F213" s="5"/>
    </row>
    <row r="214" spans="1:6">
      <c r="A214" s="5"/>
      <c r="F214" s="5"/>
    </row>
    <row r="215" spans="1:6">
      <c r="A215" s="5"/>
      <c r="F215" s="5"/>
    </row>
    <row r="216" spans="1:6">
      <c r="A216" s="5"/>
      <c r="F216" s="5"/>
    </row>
    <row r="217" spans="1:6">
      <c r="A217" s="5"/>
      <c r="F217" s="5"/>
    </row>
    <row r="218" spans="1:6">
      <c r="A218" s="5"/>
      <c r="F218" s="5"/>
    </row>
    <row r="219" spans="1:6">
      <c r="A219" s="5"/>
      <c r="F219" s="5"/>
    </row>
    <row r="220" spans="1:6">
      <c r="A220" s="5"/>
      <c r="F220" s="5"/>
    </row>
    <row r="221" spans="1:6">
      <c r="A221" s="5"/>
      <c r="F221" s="5"/>
    </row>
    <row r="222" spans="1:6">
      <c r="A222" s="5"/>
      <c r="F222" s="5"/>
    </row>
    <row r="223" spans="1:6">
      <c r="A223" s="5"/>
      <c r="F223" s="5"/>
    </row>
    <row r="224" spans="1:6">
      <c r="A224" s="5"/>
      <c r="F224" s="5"/>
    </row>
    <row r="225" spans="1:6">
      <c r="A225" s="5"/>
      <c r="F225" s="5"/>
    </row>
    <row r="226" spans="1:6">
      <c r="A226" s="5"/>
      <c r="F226" s="5"/>
    </row>
    <row r="227" spans="1:6">
      <c r="A227" s="5"/>
      <c r="F227" s="5"/>
    </row>
    <row r="228" spans="1:6">
      <c r="A228" s="5"/>
      <c r="F228" s="5"/>
    </row>
    <row r="229" spans="1:6">
      <c r="A229" s="5"/>
      <c r="F229" s="5"/>
    </row>
    <row r="230" spans="1:6">
      <c r="A230" s="5"/>
      <c r="F230" s="5"/>
    </row>
    <row r="231" spans="1:6">
      <c r="A231" s="5"/>
      <c r="F231" s="5"/>
    </row>
    <row r="232" spans="1:6">
      <c r="A232" s="5"/>
      <c r="F232" s="5"/>
    </row>
    <row r="233" spans="1:6">
      <c r="A233" s="5"/>
      <c r="F233" s="5"/>
    </row>
    <row r="234" spans="1:6">
      <c r="A234" s="5"/>
      <c r="F234" s="5"/>
    </row>
    <row r="235" spans="1:6">
      <c r="A235" s="5"/>
      <c r="F235" s="5"/>
    </row>
    <row r="236" spans="1:6">
      <c r="A236" s="5"/>
      <c r="F236" s="5"/>
    </row>
    <row r="237" spans="1:6">
      <c r="A237" s="5"/>
      <c r="F237" s="5"/>
    </row>
    <row r="238" spans="1:6">
      <c r="A238" s="5"/>
      <c r="F238" s="5"/>
    </row>
    <row r="239" spans="1:6">
      <c r="A239" s="5"/>
      <c r="F239" s="5"/>
    </row>
    <row r="240" spans="1:6">
      <c r="A240" s="5"/>
      <c r="F240" s="5"/>
    </row>
    <row r="241" spans="1:6">
      <c r="A241" s="5"/>
      <c r="F241" s="5"/>
    </row>
    <row r="242" spans="1:6">
      <c r="A242" s="5"/>
      <c r="F242" s="5"/>
    </row>
    <row r="243" spans="1:6">
      <c r="A243" s="5"/>
      <c r="F243" s="5"/>
    </row>
    <row r="244" spans="1:6">
      <c r="A244" s="5"/>
      <c r="F244" s="5"/>
    </row>
    <row r="245" spans="1:6">
      <c r="A245" s="5"/>
      <c r="F245" s="5"/>
    </row>
    <row r="246" spans="1:6">
      <c r="A246" s="5"/>
      <c r="F246" s="5"/>
    </row>
    <row r="247" spans="1:6">
      <c r="A247" s="5"/>
      <c r="F247" s="5"/>
    </row>
    <row r="248" spans="1:6">
      <c r="A248" s="5"/>
      <c r="F248" s="5"/>
    </row>
    <row r="249" spans="1:6">
      <c r="A249" s="5"/>
      <c r="F249" s="5"/>
    </row>
    <row r="250" spans="1:6">
      <c r="A250" s="5"/>
      <c r="F250" s="5"/>
    </row>
    <row r="251" spans="1:6">
      <c r="A251" s="5"/>
      <c r="F251" s="5"/>
    </row>
    <row r="252" spans="1:6">
      <c r="A252" s="5"/>
      <c r="F252" s="5"/>
    </row>
    <row r="253" spans="1:6">
      <c r="A253" s="5"/>
      <c r="F253" s="5"/>
    </row>
    <row r="254" spans="1:6">
      <c r="A254" s="5"/>
      <c r="F254" s="5"/>
    </row>
    <row r="255" spans="1:6">
      <c r="A255" s="5"/>
      <c r="F255" s="5"/>
    </row>
    <row r="256" spans="1:6">
      <c r="A256" s="5"/>
      <c r="F256" s="5"/>
    </row>
    <row r="257" spans="1:6">
      <c r="A257" s="5"/>
      <c r="F257" s="5"/>
    </row>
    <row r="258" spans="1:6">
      <c r="A258" s="5"/>
      <c r="F258" s="5"/>
    </row>
    <row r="259" spans="1:6">
      <c r="A259" s="5"/>
      <c r="F259" s="5"/>
    </row>
    <row r="260" spans="1:6">
      <c r="A260" s="5"/>
      <c r="F260" s="5"/>
    </row>
    <row r="261" spans="1:6">
      <c r="A261" s="5"/>
      <c r="F261" s="5"/>
    </row>
    <row r="262" spans="1:6">
      <c r="A262" s="5"/>
      <c r="F262" s="5"/>
    </row>
    <row r="263" spans="1:6">
      <c r="A263" s="5"/>
      <c r="F263" s="5"/>
    </row>
    <row r="264" spans="1:6">
      <c r="A264" s="5"/>
      <c r="F264" s="5"/>
    </row>
    <row r="265" spans="1:6">
      <c r="A265" s="5"/>
      <c r="F265" s="5"/>
    </row>
    <row r="266" spans="1:6">
      <c r="A266" s="5"/>
      <c r="F266" s="5"/>
    </row>
    <row r="267" spans="1:6">
      <c r="A267" s="5"/>
      <c r="F267" s="5"/>
    </row>
    <row r="268" spans="1:6">
      <c r="A268" s="5"/>
      <c r="F268" s="5"/>
    </row>
    <row r="269" spans="1:6">
      <c r="A269" s="5"/>
      <c r="F269" s="5"/>
    </row>
    <row r="270" spans="1:6">
      <c r="A270" s="5"/>
      <c r="F270" s="5"/>
    </row>
    <row r="271" spans="1:6">
      <c r="A271" s="5"/>
      <c r="F271" s="5"/>
    </row>
    <row r="272" spans="1:6">
      <c r="A272" s="5"/>
      <c r="F272" s="5"/>
    </row>
    <row r="273" spans="1:6">
      <c r="A273" s="5"/>
      <c r="F273" s="5"/>
    </row>
    <row r="274" spans="1:6">
      <c r="A274" s="5"/>
      <c r="F274" s="5"/>
    </row>
    <row r="275" spans="1:6">
      <c r="A275" s="5"/>
      <c r="F275" s="5"/>
    </row>
    <row r="276" spans="1:6">
      <c r="A276" s="5"/>
      <c r="F276" s="5"/>
    </row>
    <row r="277" spans="1:6">
      <c r="A277" s="5"/>
      <c r="F277" s="5"/>
    </row>
    <row r="278" spans="1:6">
      <c r="A278" s="5"/>
      <c r="F278" s="5"/>
    </row>
    <row r="279" spans="1:6">
      <c r="A279" s="5"/>
      <c r="F279" s="5"/>
    </row>
    <row r="280" spans="1:6">
      <c r="A280" s="5"/>
      <c r="F280" s="5"/>
    </row>
    <row r="281" spans="1:6">
      <c r="A281" s="5"/>
      <c r="F281" s="5"/>
    </row>
    <row r="282" spans="1:6">
      <c r="A282" s="5"/>
      <c r="F282" s="5"/>
    </row>
    <row r="283" spans="1:6">
      <c r="A283" s="5"/>
      <c r="F283" s="5"/>
    </row>
    <row r="284" spans="1:6">
      <c r="A284" s="5"/>
      <c r="F284" s="5"/>
    </row>
    <row r="285" spans="1:6">
      <c r="A285" s="5"/>
      <c r="F285" s="5"/>
    </row>
    <row r="286" spans="1:6">
      <c r="A286" s="5"/>
      <c r="F286" s="5"/>
    </row>
    <row r="287" spans="1:6">
      <c r="A287" s="5"/>
      <c r="F287" s="5"/>
    </row>
    <row r="288" spans="1:6">
      <c r="A288" s="5"/>
      <c r="F288" s="5"/>
    </row>
    <row r="289" spans="1:6">
      <c r="A289" s="5"/>
      <c r="F289" s="5"/>
    </row>
    <row r="290" spans="1:6">
      <c r="A290" s="5"/>
      <c r="F290" s="5"/>
    </row>
    <row r="291" spans="1:6">
      <c r="A291" s="5"/>
      <c r="F291" s="5"/>
    </row>
    <row r="292" spans="1:6">
      <c r="A292" s="5"/>
      <c r="F292" s="5"/>
    </row>
    <row r="293" spans="1:6">
      <c r="A293" s="5"/>
      <c r="F293" s="5"/>
    </row>
    <row r="294" spans="1:6">
      <c r="A294" s="5"/>
      <c r="F294" s="5"/>
    </row>
    <row r="295" spans="1:6">
      <c r="A295" s="5"/>
      <c r="F295" s="5"/>
    </row>
    <row r="296" spans="1:6">
      <c r="A296" s="5"/>
      <c r="F296" s="5"/>
    </row>
    <row r="297" spans="1:6">
      <c r="A297" s="5"/>
      <c r="F297" s="5"/>
    </row>
    <row r="298" spans="1:6">
      <c r="A298" s="5"/>
      <c r="F298" s="5"/>
    </row>
    <row r="299" spans="1:6">
      <c r="A299" s="5"/>
      <c r="F299" s="5"/>
    </row>
    <row r="300" spans="1:6">
      <c r="A300" s="5"/>
      <c r="F300" s="5"/>
    </row>
    <row r="301" spans="1:6">
      <c r="A301" s="5"/>
      <c r="F301" s="5"/>
    </row>
    <row r="302" spans="1:6">
      <c r="A302" s="5"/>
      <c r="F302" s="5"/>
    </row>
    <row r="303" spans="1:6">
      <c r="A303" s="5"/>
      <c r="F303" s="5"/>
    </row>
    <row r="304" spans="1:6">
      <c r="A304" s="5"/>
      <c r="F304" s="5"/>
    </row>
    <row r="305" spans="1:6">
      <c r="A305" s="5"/>
      <c r="F305" s="5"/>
    </row>
    <row r="306" spans="1:6">
      <c r="A306" s="5"/>
      <c r="F306" s="5"/>
    </row>
    <row r="307" spans="1:6">
      <c r="A307" s="5"/>
      <c r="F307" s="5"/>
    </row>
    <row r="308" spans="1:6">
      <c r="A308" s="5"/>
      <c r="F308" s="5"/>
    </row>
    <row r="309" spans="1:6">
      <c r="A309" s="5"/>
      <c r="F309" s="5"/>
    </row>
    <row r="310" spans="1:6">
      <c r="A310" s="5"/>
      <c r="F310" s="5"/>
    </row>
    <row r="311" spans="1:6">
      <c r="A311" s="5"/>
      <c r="F311" s="5"/>
    </row>
    <row r="312" spans="1:6">
      <c r="A312" s="5"/>
      <c r="F312" s="5"/>
    </row>
    <row r="313" spans="1:6">
      <c r="A313" s="5"/>
      <c r="F313" s="5"/>
    </row>
    <row r="314" spans="1:6">
      <c r="A314" s="5"/>
      <c r="F314" s="5"/>
    </row>
    <row r="315" spans="1:6">
      <c r="A315" s="5"/>
      <c r="F315" s="5"/>
    </row>
    <row r="316" spans="1:6">
      <c r="A316" s="5"/>
      <c r="F316" s="5"/>
    </row>
    <row r="317" spans="1:6">
      <c r="A317" s="5"/>
      <c r="F317" s="5"/>
    </row>
    <row r="318" spans="1:6">
      <c r="A318" s="5"/>
      <c r="F318" s="5"/>
    </row>
    <row r="319" spans="1:6">
      <c r="A319" s="5"/>
      <c r="F319" s="5"/>
    </row>
    <row r="320" spans="1:6">
      <c r="A320" s="5"/>
      <c r="F320" s="5"/>
    </row>
    <row r="321" spans="1:6">
      <c r="A321" s="5"/>
      <c r="F321" s="5"/>
    </row>
    <row r="322" spans="1:6">
      <c r="A322" s="5"/>
      <c r="F322" s="5"/>
    </row>
    <row r="323" spans="1:6">
      <c r="A323" s="5"/>
      <c r="F323" s="5"/>
    </row>
    <row r="324" spans="1:6">
      <c r="A324" s="5"/>
      <c r="F324" s="5"/>
    </row>
    <row r="325" spans="1:6">
      <c r="A325" s="5"/>
      <c r="F325" s="5"/>
    </row>
    <row r="326" spans="1:6">
      <c r="A326" s="5"/>
      <c r="F326" s="5"/>
    </row>
    <row r="327" spans="1:6">
      <c r="A327" s="5"/>
      <c r="F327" s="5"/>
    </row>
    <row r="328" spans="1:6">
      <c r="A328" s="5"/>
      <c r="F328" s="5"/>
    </row>
    <row r="329" spans="1:6">
      <c r="A329" s="5"/>
      <c r="F329" s="5"/>
    </row>
    <row r="330" spans="1:6">
      <c r="A330" s="5"/>
      <c r="F330" s="5"/>
    </row>
    <row r="331" spans="1:6">
      <c r="A331" s="5"/>
      <c r="F331" s="5"/>
    </row>
    <row r="332" spans="1:6">
      <c r="A332" s="5"/>
      <c r="F332" s="5"/>
    </row>
    <row r="333" spans="1:6">
      <c r="A333" s="5"/>
      <c r="F333" s="5"/>
    </row>
    <row r="334" spans="1:6">
      <c r="A334" s="5"/>
      <c r="F334" s="5"/>
    </row>
    <row r="335" spans="1:6">
      <c r="A335" s="5"/>
      <c r="F335" s="5"/>
    </row>
    <row r="336" spans="1:6">
      <c r="A336" s="5"/>
      <c r="F336" s="5"/>
    </row>
    <row r="337" spans="1:6">
      <c r="A337" s="5"/>
      <c r="F337" s="5"/>
    </row>
    <row r="338" spans="1:6">
      <c r="A338" s="5"/>
      <c r="F338" s="5"/>
    </row>
    <row r="339" spans="1:6">
      <c r="A339" s="5"/>
      <c r="F339" s="5"/>
    </row>
    <row r="340" spans="1:6">
      <c r="A340" s="5"/>
      <c r="F340" s="5"/>
    </row>
    <row r="341" spans="1:6">
      <c r="A341" s="5"/>
      <c r="F341" s="5"/>
    </row>
    <row r="342" spans="1:6">
      <c r="A342" s="5"/>
      <c r="F342" s="5"/>
    </row>
    <row r="343" spans="1:6">
      <c r="A343" s="5"/>
      <c r="F343" s="5"/>
    </row>
    <row r="344" spans="1:6">
      <c r="A344" s="5"/>
      <c r="F344" s="5"/>
    </row>
    <row r="345" spans="1:6">
      <c r="A345" s="5"/>
      <c r="F345" s="5"/>
    </row>
    <row r="346" spans="1:6">
      <c r="A346" s="5"/>
      <c r="F346" s="5"/>
    </row>
    <row r="347" spans="1:6">
      <c r="A347" s="5"/>
      <c r="F347" s="5"/>
    </row>
    <row r="348" spans="1:6">
      <c r="A348" s="5"/>
      <c r="F348" s="5"/>
    </row>
    <row r="349" spans="1:6">
      <c r="A349" s="5"/>
      <c r="F349" s="5"/>
    </row>
    <row r="350" spans="1:6">
      <c r="A350" s="5"/>
      <c r="F350" s="5"/>
    </row>
    <row r="351" spans="1:6">
      <c r="A351" s="5"/>
      <c r="F351" s="5"/>
    </row>
    <row r="352" spans="1:6">
      <c r="A352" s="5"/>
      <c r="F352" s="5"/>
    </row>
    <row r="353" spans="1:6">
      <c r="A353" s="5"/>
      <c r="F353" s="5"/>
    </row>
    <row r="354" spans="1:6">
      <c r="A354" s="5"/>
      <c r="F354" s="5"/>
    </row>
    <row r="355" spans="1:6">
      <c r="A355" s="5"/>
      <c r="F355" s="5"/>
    </row>
    <row r="356" spans="1:6">
      <c r="A356" s="5"/>
      <c r="F356" s="5"/>
    </row>
    <row r="357" spans="1:6">
      <c r="A357" s="5"/>
      <c r="F357" s="5"/>
    </row>
    <row r="358" spans="1:6">
      <c r="A358" s="5"/>
      <c r="F358" s="5"/>
    </row>
    <row r="359" spans="1:6">
      <c r="A359" s="5"/>
      <c r="F359" s="5"/>
    </row>
    <row r="360" spans="1:6">
      <c r="A360" s="5"/>
      <c r="F360" s="5"/>
    </row>
    <row r="361" spans="1:6">
      <c r="A361" s="5"/>
      <c r="F361" s="5"/>
    </row>
    <row r="362" spans="1:6">
      <c r="A362" s="5"/>
      <c r="F362" s="5"/>
    </row>
    <row r="363" spans="1:6">
      <c r="A363" s="5"/>
      <c r="F363" s="5"/>
    </row>
    <row r="364" spans="1:6">
      <c r="A364" s="5"/>
      <c r="F364" s="5"/>
    </row>
    <row r="365" spans="1:6">
      <c r="A365" s="5"/>
      <c r="F365" s="5"/>
    </row>
    <row r="366" spans="1:6">
      <c r="A366" s="5"/>
      <c r="F366" s="5"/>
    </row>
    <row r="367" spans="1:6">
      <c r="A367" s="5"/>
      <c r="F367" s="5"/>
    </row>
    <row r="368" spans="1:6">
      <c r="A368" s="5"/>
      <c r="F368" s="5"/>
    </row>
    <row r="369" spans="1:6">
      <c r="A369" s="5"/>
      <c r="F369" s="5"/>
    </row>
    <row r="370" spans="1:6">
      <c r="A370" s="5"/>
      <c r="F370" s="5"/>
    </row>
    <row r="371" spans="1:6">
      <c r="A371" s="5"/>
      <c r="F371" s="5"/>
    </row>
    <row r="372" spans="1:6">
      <c r="A372" s="5"/>
      <c r="F372" s="5"/>
    </row>
    <row r="373" spans="1:6">
      <c r="A373" s="5"/>
      <c r="F373" s="5"/>
    </row>
    <row r="374" spans="1:6">
      <c r="A374" s="5"/>
      <c r="F374" s="5"/>
    </row>
    <row r="375" spans="1:6">
      <c r="A375" s="5"/>
      <c r="F375" s="5"/>
    </row>
    <row r="376" spans="1:6">
      <c r="A376" s="5"/>
      <c r="F376" s="5"/>
    </row>
    <row r="377" spans="1:6">
      <c r="A377" s="5"/>
      <c r="F377" s="5"/>
    </row>
    <row r="378" spans="1:6">
      <c r="A378" s="5"/>
      <c r="F378" s="5"/>
    </row>
    <row r="379" spans="1:6">
      <c r="A379" s="5"/>
      <c r="F379" s="5"/>
    </row>
    <row r="380" spans="1:6">
      <c r="A380" s="5"/>
      <c r="F380" s="5"/>
    </row>
    <row r="381" spans="1:6">
      <c r="A381" s="5"/>
      <c r="F381" s="5"/>
    </row>
    <row r="382" spans="1:6">
      <c r="A382" s="5"/>
      <c r="F382" s="5"/>
    </row>
    <row r="383" spans="1:6">
      <c r="A383" s="5"/>
      <c r="F383" s="5"/>
    </row>
    <row r="384" spans="1:6">
      <c r="A384" s="5"/>
      <c r="F384" s="5"/>
    </row>
    <row r="385" spans="1:6">
      <c r="A385" s="5"/>
      <c r="F385" s="5"/>
    </row>
    <row r="386" spans="1:6">
      <c r="A386" s="5"/>
      <c r="F386" s="5"/>
    </row>
    <row r="387" spans="1:6">
      <c r="A387" s="5"/>
      <c r="F387" s="5"/>
    </row>
    <row r="388" spans="1:6">
      <c r="A388" s="5"/>
      <c r="F388" s="5"/>
    </row>
    <row r="389" spans="1:6">
      <c r="A389" s="5"/>
      <c r="F389" s="5"/>
    </row>
    <row r="390" spans="1:6">
      <c r="A390" s="5"/>
      <c r="F390" s="5"/>
    </row>
    <row r="391" spans="1:6">
      <c r="A391" s="5"/>
      <c r="F391" s="5"/>
    </row>
    <row r="392" spans="1:6">
      <c r="A392" s="5"/>
      <c r="F392" s="5"/>
    </row>
    <row r="393" spans="1:6">
      <c r="A393" s="5"/>
      <c r="F393" s="5"/>
    </row>
    <row r="394" spans="1:6">
      <c r="A394" s="5"/>
      <c r="F394" s="5"/>
    </row>
    <row r="395" spans="1:6">
      <c r="A395" s="5"/>
      <c r="F395" s="5"/>
    </row>
    <row r="396" spans="1:6">
      <c r="A396" s="5"/>
      <c r="F396" s="5"/>
    </row>
    <row r="397" spans="1:6">
      <c r="A397" s="5"/>
      <c r="F397" s="5"/>
    </row>
    <row r="398" spans="1:6">
      <c r="A398" s="5"/>
      <c r="F398" s="5"/>
    </row>
    <row r="399" spans="1:6">
      <c r="A399" s="5"/>
      <c r="F399" s="5"/>
    </row>
    <row r="400" spans="1:6">
      <c r="A400" s="5"/>
      <c r="F400" s="5"/>
    </row>
    <row r="401" spans="1:6">
      <c r="A401" s="5"/>
      <c r="F401" s="5"/>
    </row>
    <row r="402" spans="1:6">
      <c r="A402" s="5"/>
      <c r="F402" s="5"/>
    </row>
    <row r="403" spans="1:6">
      <c r="A403" s="5"/>
      <c r="F403" s="5"/>
    </row>
    <row r="404" spans="1:6">
      <c r="A404" s="5"/>
      <c r="F404" s="5"/>
    </row>
    <row r="405" spans="1:6">
      <c r="A405" s="5"/>
      <c r="F405" s="5"/>
    </row>
    <row r="406" spans="1:6">
      <c r="A406" s="5"/>
      <c r="F406" s="5"/>
    </row>
    <row r="407" spans="1:6">
      <c r="A407" s="5"/>
      <c r="F407" s="5"/>
    </row>
    <row r="408" spans="1:6">
      <c r="A408" s="5"/>
      <c r="F408" s="5"/>
    </row>
    <row r="409" spans="1:6">
      <c r="A409" s="5"/>
      <c r="F409" s="5"/>
    </row>
    <row r="410" spans="1:6">
      <c r="A410" s="5"/>
      <c r="F410" s="5"/>
    </row>
    <row r="411" spans="1:6">
      <c r="A411" s="5"/>
      <c r="F411" s="5"/>
    </row>
    <row r="412" spans="1:6">
      <c r="A412" s="5"/>
      <c r="F412" s="5"/>
    </row>
    <row r="413" spans="1:6">
      <c r="A413" s="5"/>
      <c r="F413" s="5"/>
    </row>
    <row r="414" spans="1:6">
      <c r="A414" s="5"/>
      <c r="F414" s="5"/>
    </row>
    <row r="415" spans="1:6">
      <c r="A415" s="5"/>
      <c r="F415" s="5"/>
    </row>
    <row r="416" spans="1:6">
      <c r="A416" s="5"/>
      <c r="F416" s="5"/>
    </row>
    <row r="417" spans="1:6">
      <c r="A417" s="5"/>
      <c r="F417" s="5"/>
    </row>
    <row r="418" spans="1:6">
      <c r="A418" s="5"/>
      <c r="F418" s="5"/>
    </row>
    <row r="419" spans="1:6">
      <c r="A419" s="5"/>
      <c r="F419" s="5"/>
    </row>
    <row r="420" spans="1:6">
      <c r="A420" s="5"/>
      <c r="F420" s="5"/>
    </row>
    <row r="421" spans="1:6">
      <c r="A421" s="5"/>
      <c r="F421" s="5"/>
    </row>
    <row r="422" spans="1:6">
      <c r="A422" s="5"/>
      <c r="F422" s="5"/>
    </row>
    <row r="423" spans="1:6">
      <c r="A423" s="5"/>
      <c r="F423" s="5"/>
    </row>
    <row r="424" spans="1:6">
      <c r="A424" s="5"/>
      <c r="F424" s="5"/>
    </row>
    <row r="425" spans="1:6">
      <c r="A425" s="5"/>
      <c r="F425" s="5"/>
    </row>
    <row r="426" spans="1:6">
      <c r="A426" s="5"/>
      <c r="F426" s="5"/>
    </row>
    <row r="427" spans="1:6">
      <c r="A427" s="5"/>
      <c r="F427" s="5"/>
    </row>
    <row r="428" spans="1:6">
      <c r="A428" s="5"/>
      <c r="F428" s="5"/>
    </row>
    <row r="429" spans="1:6">
      <c r="A429" s="5"/>
      <c r="F429" s="5"/>
    </row>
    <row r="430" spans="1:6">
      <c r="A430" s="5"/>
      <c r="F430" s="5"/>
    </row>
    <row r="431" spans="1:6">
      <c r="A431" s="5"/>
      <c r="F431" s="5"/>
    </row>
    <row r="432" spans="1:6">
      <c r="A432" s="5"/>
      <c r="F432" s="5"/>
    </row>
    <row r="433" spans="1:6">
      <c r="A433" s="5"/>
      <c r="F433" s="5"/>
    </row>
    <row r="434" spans="1:6">
      <c r="A434" s="5"/>
      <c r="F434" s="5"/>
    </row>
    <row r="435" spans="1:6">
      <c r="A435" s="5"/>
      <c r="F435" s="5"/>
    </row>
    <row r="436" spans="1:6">
      <c r="A436" s="5"/>
      <c r="F436" s="5"/>
    </row>
    <row r="437" spans="1:6">
      <c r="A437" s="5"/>
      <c r="F437" s="5"/>
    </row>
    <row r="438" spans="1:6">
      <c r="A438" s="5"/>
      <c r="F438" s="5"/>
    </row>
    <row r="439" spans="1:6">
      <c r="A439" s="5"/>
      <c r="F439" s="5"/>
    </row>
    <row r="440" spans="1:6">
      <c r="A440" s="5"/>
      <c r="F440" s="5"/>
    </row>
    <row r="441" spans="1:6">
      <c r="A441" s="5"/>
      <c r="F441" s="5"/>
    </row>
    <row r="442" spans="1:6">
      <c r="A442" s="5"/>
      <c r="F442" s="5"/>
    </row>
    <row r="443" spans="1:6">
      <c r="A443" s="5"/>
      <c r="F443" s="5"/>
    </row>
    <row r="444" spans="1:6">
      <c r="A444" s="5"/>
      <c r="F444" s="5"/>
    </row>
    <row r="445" spans="1:6">
      <c r="A445" s="5"/>
      <c r="F445" s="5"/>
    </row>
    <row r="446" spans="1:6">
      <c r="A446" s="5"/>
      <c r="F446" s="5"/>
    </row>
    <row r="447" spans="1:6">
      <c r="A447" s="5"/>
      <c r="F447" s="5"/>
    </row>
    <row r="448" spans="1:6">
      <c r="A448" s="5"/>
      <c r="F448" s="5"/>
    </row>
    <row r="449" spans="1:6">
      <c r="A449" s="5"/>
      <c r="F449" s="5"/>
    </row>
    <row r="450" spans="1:6">
      <c r="A450" s="5"/>
      <c r="F450" s="5"/>
    </row>
    <row r="451" spans="1:6">
      <c r="A451" s="5"/>
      <c r="F451" s="5"/>
    </row>
    <row r="452" spans="1:6">
      <c r="A452" s="5"/>
      <c r="F452" s="5"/>
    </row>
    <row r="453" spans="1:6">
      <c r="A453" s="5"/>
      <c r="F453" s="5"/>
    </row>
    <row r="454" spans="1:6">
      <c r="A454" s="5"/>
      <c r="F454" s="5"/>
    </row>
    <row r="455" spans="1:6">
      <c r="A455" s="5"/>
      <c r="F455" s="5"/>
    </row>
    <row r="456" spans="1:6">
      <c r="A456" s="5"/>
      <c r="F456" s="5"/>
    </row>
    <row r="457" spans="1:6">
      <c r="A457" s="5"/>
      <c r="F457" s="5"/>
    </row>
    <row r="458" spans="1:6">
      <c r="A458" s="5"/>
      <c r="F458" s="5"/>
    </row>
    <row r="459" spans="1:6">
      <c r="A459" s="5"/>
      <c r="F459" s="5"/>
    </row>
    <row r="460" spans="1:6">
      <c r="A460" s="5"/>
      <c r="F460" s="5"/>
    </row>
    <row r="461" spans="1:6">
      <c r="A461" s="5"/>
      <c r="F461" s="5"/>
    </row>
    <row r="462" spans="1:6">
      <c r="A462" s="5"/>
      <c r="F462" s="5"/>
    </row>
    <row r="463" spans="1:6">
      <c r="A463" s="5"/>
      <c r="F463" s="5"/>
    </row>
    <row r="464" spans="1:6">
      <c r="A464" s="5"/>
      <c r="F464" s="5"/>
    </row>
    <row r="465" spans="1:6">
      <c r="A465" s="5"/>
      <c r="F465" s="5"/>
    </row>
    <row r="466" spans="1:6">
      <c r="A466" s="5"/>
      <c r="F466" s="5"/>
    </row>
    <row r="467" spans="1:6">
      <c r="A467" s="5"/>
      <c r="F467" s="5"/>
    </row>
    <row r="468" spans="1:6">
      <c r="A468" s="5"/>
      <c r="F468" s="5"/>
    </row>
    <row r="469" spans="1:6">
      <c r="A469" s="5"/>
      <c r="F469" s="5"/>
    </row>
    <row r="470" spans="1:6">
      <c r="A470" s="5"/>
      <c r="F470" s="5"/>
    </row>
    <row r="471" spans="1:6">
      <c r="A471" s="5"/>
      <c r="F471" s="5"/>
    </row>
    <row r="472" spans="1:6">
      <c r="A472" s="5"/>
      <c r="F472" s="5"/>
    </row>
    <row r="473" spans="1:6">
      <c r="A473" s="5"/>
      <c r="F473" s="5"/>
    </row>
    <row r="474" spans="1:6">
      <c r="A474" s="5"/>
      <c r="F474" s="5"/>
    </row>
    <row r="475" spans="1:6">
      <c r="A475" s="5"/>
      <c r="F475" s="5"/>
    </row>
    <row r="476" spans="1:6">
      <c r="A476" s="5"/>
      <c r="F476" s="5"/>
    </row>
    <row r="477" spans="1:6">
      <c r="A477" s="5"/>
      <c r="F477" s="5"/>
    </row>
    <row r="478" spans="1:6">
      <c r="A478" s="5"/>
      <c r="F478" s="5"/>
    </row>
    <row r="479" spans="1:6">
      <c r="A479" s="5"/>
      <c r="F479" s="5"/>
    </row>
    <row r="480" spans="1:6">
      <c r="A480" s="5"/>
      <c r="F480" s="5"/>
    </row>
    <row r="481" spans="1:6">
      <c r="A481" s="5"/>
      <c r="F481" s="5"/>
    </row>
    <row r="482" spans="1:6">
      <c r="A482" s="5"/>
      <c r="F482" s="5"/>
    </row>
    <row r="483" spans="1:6">
      <c r="A483" s="5"/>
      <c r="F483" s="5"/>
    </row>
    <row r="484" spans="1:6">
      <c r="A484" s="5"/>
      <c r="F484" s="5"/>
    </row>
    <row r="485" spans="1:6">
      <c r="A485" s="5"/>
      <c r="F485" s="5"/>
    </row>
    <row r="486" spans="1:6">
      <c r="A486" s="5"/>
      <c r="F486" s="5"/>
    </row>
    <row r="487" spans="1:6">
      <c r="A487" s="5"/>
      <c r="F487" s="5"/>
    </row>
    <row r="488" spans="1:6">
      <c r="A488" s="5"/>
      <c r="F488" s="5"/>
    </row>
    <row r="489" spans="1:6">
      <c r="A489" s="5"/>
      <c r="F489" s="5"/>
    </row>
    <row r="490" spans="1:6">
      <c r="A490" s="5"/>
      <c r="F490" s="5"/>
    </row>
    <row r="491" spans="1:6">
      <c r="A491" s="5"/>
      <c r="F491" s="5"/>
    </row>
    <row r="492" spans="1:6">
      <c r="A492" s="5"/>
      <c r="F492" s="5"/>
    </row>
    <row r="493" spans="1:6">
      <c r="A493" s="5"/>
      <c r="F493" s="5"/>
    </row>
    <row r="494" spans="1:6">
      <c r="A494" s="5"/>
      <c r="F494" s="5"/>
    </row>
    <row r="495" spans="1:6">
      <c r="A495" s="5"/>
      <c r="F495" s="5"/>
    </row>
    <row r="496" spans="1:6">
      <c r="A496" s="5"/>
      <c r="F496" s="5"/>
    </row>
    <row r="497" spans="1:6">
      <c r="A497" s="5"/>
      <c r="F497" s="5"/>
    </row>
    <row r="498" spans="1:6">
      <c r="A498" s="5"/>
      <c r="F498" s="5"/>
    </row>
    <row r="499" spans="1:6">
      <c r="A499" s="5"/>
      <c r="F499" s="5"/>
    </row>
    <row r="500" spans="1:6">
      <c r="A500" s="5"/>
      <c r="F500" s="5"/>
    </row>
    <row r="501" spans="1:6">
      <c r="A501" s="5"/>
      <c r="F501" s="5"/>
    </row>
    <row r="502" spans="1:6">
      <c r="A502" s="5"/>
      <c r="F502" s="5"/>
    </row>
    <row r="503" spans="1:6">
      <c r="A503" s="5"/>
      <c r="F503" s="5"/>
    </row>
    <row r="504" spans="1:6">
      <c r="A504" s="5"/>
      <c r="F504" s="5"/>
    </row>
    <row r="505" spans="1:6">
      <c r="A505" s="5"/>
      <c r="F505" s="5"/>
    </row>
    <row r="506" spans="1:6">
      <c r="A506" s="5"/>
      <c r="F506" s="5"/>
    </row>
    <row r="507" spans="1:6">
      <c r="A507" s="5"/>
      <c r="F507" s="5"/>
    </row>
    <row r="508" spans="1:6">
      <c r="A508" s="5"/>
      <c r="F508" s="5"/>
    </row>
    <row r="509" spans="1:6">
      <c r="A509" s="5"/>
      <c r="F509" s="5"/>
    </row>
    <row r="510" spans="1:6">
      <c r="A510" s="5"/>
      <c r="F510" s="5"/>
    </row>
    <row r="511" spans="1:6">
      <c r="A511" s="5"/>
      <c r="F511" s="5"/>
    </row>
    <row r="512" spans="1:6">
      <c r="A512" s="5"/>
      <c r="F512" s="5"/>
    </row>
    <row r="513" spans="1:6">
      <c r="A513" s="5"/>
      <c r="F513" s="5"/>
    </row>
    <row r="514" spans="1:6">
      <c r="A514" s="5"/>
      <c r="F514" s="5"/>
    </row>
    <row r="515" spans="1:6">
      <c r="A515" s="5"/>
      <c r="F515" s="5"/>
    </row>
    <row r="516" spans="1:6">
      <c r="A516" s="5"/>
      <c r="F516" s="5"/>
    </row>
    <row r="517" spans="1:6">
      <c r="A517" s="5"/>
      <c r="F517" s="5"/>
    </row>
    <row r="518" spans="1:6">
      <c r="A518" s="5"/>
      <c r="F518" s="5"/>
    </row>
    <row r="519" spans="1:6">
      <c r="A519" s="5"/>
      <c r="F519" s="5"/>
    </row>
    <row r="520" spans="1:6">
      <c r="A520" s="5"/>
      <c r="F520" s="5"/>
    </row>
    <row r="521" spans="1:6">
      <c r="A521" s="5"/>
      <c r="F521" s="5"/>
    </row>
    <row r="522" spans="1:6">
      <c r="A522" s="5"/>
      <c r="F522" s="5"/>
    </row>
    <row r="523" spans="1:6">
      <c r="A523" s="5"/>
      <c r="F523" s="5"/>
    </row>
    <row r="524" spans="1:6">
      <c r="A524" s="5"/>
      <c r="F524" s="5"/>
    </row>
    <row r="525" spans="1:6">
      <c r="A525" s="5"/>
      <c r="F525" s="5"/>
    </row>
    <row r="526" spans="1:6">
      <c r="A526" s="5"/>
      <c r="F526" s="5"/>
    </row>
    <row r="527" spans="1:6">
      <c r="A527" s="5"/>
      <c r="F527" s="5"/>
    </row>
    <row r="528" spans="1:6">
      <c r="A528" s="5"/>
      <c r="F528" s="5"/>
    </row>
    <row r="529" spans="1:6">
      <c r="A529" s="5"/>
      <c r="F529" s="5"/>
    </row>
    <row r="530" spans="1:6">
      <c r="A530" s="5"/>
      <c r="F530" s="5"/>
    </row>
    <row r="531" spans="1:6">
      <c r="A531" s="5"/>
      <c r="F531" s="5"/>
    </row>
    <row r="532" spans="1:6">
      <c r="A532" s="5"/>
      <c r="F532" s="5"/>
    </row>
    <row r="533" spans="1:6">
      <c r="A533" s="5"/>
      <c r="F533" s="5"/>
    </row>
    <row r="534" spans="1:6">
      <c r="A534" s="5"/>
      <c r="F534" s="5"/>
    </row>
    <row r="535" spans="1:6">
      <c r="A535" s="5"/>
      <c r="F535" s="5"/>
    </row>
    <row r="536" spans="1:6">
      <c r="A536" s="5"/>
      <c r="F536" s="5"/>
    </row>
    <row r="537" spans="1:6">
      <c r="A537" s="5"/>
      <c r="F537" s="5"/>
    </row>
    <row r="538" spans="1:6">
      <c r="A538" s="5"/>
      <c r="F538" s="5"/>
    </row>
    <row r="539" spans="1:6">
      <c r="A539" s="5"/>
      <c r="F539" s="5"/>
    </row>
    <row r="540" spans="1:6">
      <c r="A540" s="5"/>
      <c r="F540" s="5"/>
    </row>
    <row r="541" spans="1:6">
      <c r="A541" s="5"/>
      <c r="F541" s="5"/>
    </row>
    <row r="542" spans="1:6">
      <c r="A542" s="5"/>
      <c r="F542" s="5"/>
    </row>
    <row r="543" spans="1:6">
      <c r="A543" s="5"/>
      <c r="F543" s="5"/>
    </row>
    <row r="544" spans="1:6">
      <c r="A544" s="5"/>
      <c r="F544" s="5"/>
    </row>
    <row r="545" spans="1:6">
      <c r="A545" s="5"/>
      <c r="F545" s="5"/>
    </row>
    <row r="546" spans="1:6">
      <c r="A546" s="5"/>
      <c r="F546" s="5"/>
    </row>
    <row r="547" spans="1:6">
      <c r="A547" s="5"/>
      <c r="F547" s="5"/>
    </row>
    <row r="548" spans="1:6">
      <c r="A548" s="5"/>
      <c r="F548" s="5"/>
    </row>
    <row r="549" spans="1:6">
      <c r="A549" s="5"/>
      <c r="F549" s="5"/>
    </row>
    <row r="550" spans="1:6">
      <c r="A550" s="5"/>
      <c r="F550" s="5"/>
    </row>
    <row r="551" spans="1:6">
      <c r="A551" s="5"/>
      <c r="F551" s="5"/>
    </row>
    <row r="552" spans="1:6">
      <c r="A552" s="5"/>
      <c r="F552" s="5"/>
    </row>
    <row r="553" spans="1:6">
      <c r="A553" s="5"/>
      <c r="F553" s="5"/>
    </row>
    <row r="554" spans="1:6">
      <c r="A554" s="5"/>
      <c r="F554" s="5"/>
    </row>
    <row r="555" spans="1:6">
      <c r="A555" s="5"/>
      <c r="F555" s="5"/>
    </row>
    <row r="556" spans="1:6">
      <c r="A556" s="5"/>
      <c r="F556" s="5"/>
    </row>
    <row r="557" spans="1:6">
      <c r="A557" s="5"/>
      <c r="F557" s="5"/>
    </row>
    <row r="558" spans="1:6">
      <c r="A558" s="5"/>
      <c r="F558" s="5"/>
    </row>
    <row r="559" spans="1:6">
      <c r="A559" s="5"/>
      <c r="F559" s="5"/>
    </row>
    <row r="560" spans="1:6">
      <c r="A560" s="5"/>
      <c r="F560" s="5"/>
    </row>
    <row r="561" spans="1:6">
      <c r="A561" s="5"/>
      <c r="F561" s="5"/>
    </row>
    <row r="562" spans="1:6">
      <c r="A562" s="5"/>
      <c r="F562" s="5"/>
    </row>
    <row r="563" spans="1:6">
      <c r="A563" s="5"/>
      <c r="F563" s="5"/>
    </row>
    <row r="564" spans="1:6">
      <c r="A564" s="5"/>
      <c r="F564" s="5"/>
    </row>
    <row r="565" spans="1:6">
      <c r="A565" s="5"/>
      <c r="F565" s="5"/>
    </row>
    <row r="566" spans="1:6">
      <c r="A566" s="5"/>
      <c r="F566" s="5"/>
    </row>
    <row r="567" spans="1:6">
      <c r="A567" s="5"/>
      <c r="F567" s="5"/>
    </row>
    <row r="568" spans="1:6">
      <c r="A568" s="5"/>
      <c r="F568" s="5"/>
    </row>
    <row r="569" spans="1:6">
      <c r="A569" s="5"/>
      <c r="F569" s="5"/>
    </row>
    <row r="570" spans="1:6">
      <c r="A570" s="5"/>
      <c r="F570" s="5"/>
    </row>
    <row r="571" spans="1:6">
      <c r="A571" s="5"/>
      <c r="F571" s="5"/>
    </row>
    <row r="572" spans="1:6">
      <c r="A572" s="5"/>
      <c r="F572" s="5"/>
    </row>
    <row r="573" spans="1:6">
      <c r="A573" s="5"/>
      <c r="F573" s="5"/>
    </row>
    <row r="574" spans="1:6">
      <c r="A574" s="5"/>
      <c r="F574" s="5"/>
    </row>
    <row r="575" spans="1:6">
      <c r="A575" s="5"/>
      <c r="F575" s="5"/>
    </row>
    <row r="576" spans="1:6">
      <c r="A576" s="5"/>
      <c r="F576" s="5"/>
    </row>
    <row r="577" spans="1:6">
      <c r="A577" s="5"/>
      <c r="F577" s="5"/>
    </row>
    <row r="578" spans="1:6">
      <c r="A578" s="5"/>
      <c r="F578" s="5"/>
    </row>
    <row r="579" spans="1:6">
      <c r="A579" s="5"/>
      <c r="F579" s="5"/>
    </row>
    <row r="580" spans="1:6">
      <c r="A580" s="5"/>
      <c r="F580" s="5"/>
    </row>
    <row r="581" spans="1:6">
      <c r="A581" s="5"/>
      <c r="F581" s="5"/>
    </row>
    <row r="582" spans="1:6">
      <c r="A582" s="5"/>
      <c r="F582" s="5"/>
    </row>
    <row r="583" spans="1:6">
      <c r="A583" s="5"/>
      <c r="F583" s="5"/>
    </row>
    <row r="584" spans="1:6">
      <c r="A584" s="5"/>
      <c r="F584" s="5"/>
    </row>
    <row r="585" spans="1:6">
      <c r="A585" s="5"/>
      <c r="F585" s="5"/>
    </row>
    <row r="586" spans="1:6">
      <c r="A586" s="5"/>
      <c r="F586" s="5"/>
    </row>
    <row r="587" spans="1:6">
      <c r="A587" s="5"/>
      <c r="F587" s="5"/>
    </row>
    <row r="588" spans="1:6">
      <c r="A588" s="5"/>
      <c r="F588" s="5"/>
    </row>
    <row r="589" spans="1:6">
      <c r="A589" s="5"/>
      <c r="F589" s="5"/>
    </row>
    <row r="590" spans="1:6">
      <c r="A590" s="5"/>
      <c r="F590" s="5"/>
    </row>
    <row r="591" spans="1:6">
      <c r="A591" s="5"/>
      <c r="F591" s="5"/>
    </row>
    <row r="592" spans="1:6">
      <c r="A592" s="5"/>
      <c r="F592" s="5"/>
    </row>
    <row r="593" spans="1:6">
      <c r="A593" s="5"/>
      <c r="F593" s="5"/>
    </row>
    <row r="594" spans="1:6">
      <c r="A594" s="5"/>
      <c r="F594" s="5"/>
    </row>
    <row r="595" spans="1:6">
      <c r="A595" s="5"/>
      <c r="F595" s="5"/>
    </row>
    <row r="596" spans="1:6">
      <c r="A596" s="5"/>
      <c r="F596" s="5"/>
    </row>
    <row r="597" spans="1:6">
      <c r="A597" s="5"/>
      <c r="F597" s="5"/>
    </row>
    <row r="598" spans="1:6">
      <c r="A598" s="5"/>
      <c r="F598" s="5"/>
    </row>
    <row r="599" spans="1:6">
      <c r="A599" s="5"/>
      <c r="F599" s="5"/>
    </row>
    <row r="600" spans="1:6">
      <c r="A600" s="5"/>
      <c r="F600" s="5"/>
    </row>
    <row r="601" spans="1:6">
      <c r="A601" s="5"/>
      <c r="F601" s="5"/>
    </row>
    <row r="602" spans="1:6">
      <c r="A602" s="5"/>
      <c r="F602" s="5"/>
    </row>
    <row r="603" spans="1:6">
      <c r="A603" s="5"/>
      <c r="F603" s="5"/>
    </row>
    <row r="604" spans="1:6">
      <c r="A604" s="5"/>
      <c r="F604" s="5"/>
    </row>
    <row r="605" spans="1:6">
      <c r="A605" s="5"/>
      <c r="F605" s="5"/>
    </row>
    <row r="606" spans="1:6">
      <c r="A606" s="5"/>
      <c r="F606" s="5"/>
    </row>
    <row r="607" spans="1:6">
      <c r="A607" s="5"/>
      <c r="F607" s="5"/>
    </row>
    <row r="608" spans="1:6">
      <c r="A608" s="5"/>
      <c r="F608" s="5"/>
    </row>
    <row r="609" spans="1:6">
      <c r="A609" s="5"/>
      <c r="F609" s="5"/>
    </row>
    <row r="610" spans="1:6">
      <c r="A610" s="5"/>
      <c r="F610" s="5"/>
    </row>
    <row r="611" spans="1:6">
      <c r="A611" s="5"/>
      <c r="F611" s="5"/>
    </row>
    <row r="612" spans="1:6">
      <c r="A612" s="5"/>
      <c r="F612" s="5"/>
    </row>
    <row r="613" spans="1:6">
      <c r="A613" s="5"/>
      <c r="F613" s="5"/>
    </row>
    <row r="614" spans="1:6">
      <c r="A614" s="5"/>
      <c r="F614" s="5"/>
    </row>
    <row r="615" spans="1:6">
      <c r="A615" s="5"/>
      <c r="F615" s="5"/>
    </row>
    <row r="616" spans="1:6">
      <c r="A616" s="5"/>
      <c r="F616" s="5"/>
    </row>
    <row r="617" spans="1:6">
      <c r="A617" s="5"/>
      <c r="F617" s="5"/>
    </row>
    <row r="618" spans="1:6">
      <c r="A618" s="5"/>
      <c r="F618" s="5"/>
    </row>
    <row r="619" spans="1:6">
      <c r="A619" s="5"/>
      <c r="F619" s="5"/>
    </row>
    <row r="620" spans="1:6">
      <c r="A620" s="5"/>
      <c r="F620" s="5"/>
    </row>
    <row r="621" spans="1:6">
      <c r="A621" s="5"/>
      <c r="F621" s="5"/>
    </row>
    <row r="622" spans="1:6">
      <c r="A622" s="5"/>
      <c r="F622" s="5"/>
    </row>
    <row r="623" spans="1:6">
      <c r="A623" s="5"/>
      <c r="F623" s="5"/>
    </row>
    <row r="624" spans="1:6">
      <c r="A624" s="5"/>
      <c r="F624" s="5"/>
    </row>
    <row r="625" spans="1:6">
      <c r="A625" s="5"/>
      <c r="F625" s="5"/>
    </row>
    <row r="626" spans="1:6">
      <c r="A626" s="5"/>
      <c r="F626" s="5"/>
    </row>
    <row r="627" spans="1:6">
      <c r="A627" s="5"/>
      <c r="F627" s="5"/>
    </row>
    <row r="628" spans="1:6">
      <c r="A628" s="5"/>
      <c r="F628" s="5"/>
    </row>
    <row r="629" spans="1:6">
      <c r="A629" s="5"/>
      <c r="F629" s="5"/>
    </row>
    <row r="630" spans="1:6">
      <c r="A630" s="5"/>
      <c r="F630" s="5"/>
    </row>
    <row r="631" spans="1:6">
      <c r="A631" s="5"/>
      <c r="F631" s="5"/>
    </row>
    <row r="632" spans="1:6">
      <c r="A632" s="5"/>
      <c r="F632" s="5"/>
    </row>
    <row r="633" spans="1:6">
      <c r="A633" s="5"/>
      <c r="F633" s="5"/>
    </row>
    <row r="634" spans="1:6">
      <c r="A634" s="5"/>
      <c r="F634" s="5"/>
    </row>
    <row r="635" spans="1:6">
      <c r="A635" s="5"/>
      <c r="F635" s="5"/>
    </row>
    <row r="636" spans="1:6">
      <c r="A636" s="5"/>
      <c r="F636" s="5"/>
    </row>
    <row r="637" spans="1:6">
      <c r="A637" s="5"/>
      <c r="F637" s="5"/>
    </row>
    <row r="638" spans="1:6">
      <c r="A638" s="5"/>
      <c r="F638" s="5"/>
    </row>
    <row r="639" spans="1:6">
      <c r="A639" s="5"/>
      <c r="F639" s="5"/>
    </row>
    <row r="640" spans="1:6">
      <c r="A640" s="5"/>
      <c r="F640" s="5"/>
    </row>
    <row r="641" spans="1:6">
      <c r="A641" s="5"/>
      <c r="F641" s="5"/>
    </row>
    <row r="642" spans="1:6">
      <c r="A642" s="5"/>
      <c r="F642" s="5"/>
    </row>
    <row r="643" spans="1:6">
      <c r="A643" s="5"/>
      <c r="F643" s="5"/>
    </row>
    <row r="644" spans="1:6">
      <c r="A644" s="5"/>
      <c r="F644" s="5"/>
    </row>
    <row r="645" spans="1:6">
      <c r="A645" s="5"/>
      <c r="F645" s="5"/>
    </row>
    <row r="646" spans="1:6">
      <c r="A646" s="5"/>
      <c r="F646" s="5"/>
    </row>
    <row r="647" spans="1:6">
      <c r="A647" s="5"/>
      <c r="F647" s="5"/>
    </row>
    <row r="648" spans="1:6">
      <c r="A648" s="5"/>
      <c r="F648" s="5"/>
    </row>
    <row r="649" spans="1:6">
      <c r="A649" s="5"/>
      <c r="F649" s="5"/>
    </row>
    <row r="650" spans="1:6">
      <c r="A650" s="5"/>
      <c r="F650" s="5"/>
    </row>
    <row r="651" spans="1:6">
      <c r="A651" s="5"/>
      <c r="F651" s="5"/>
    </row>
    <row r="652" spans="1:6">
      <c r="A652" s="5"/>
      <c r="F652" s="5"/>
    </row>
    <row r="653" spans="1:6">
      <c r="A653" s="5"/>
      <c r="F653" s="5"/>
    </row>
    <row r="654" spans="1:6">
      <c r="A654" s="5"/>
      <c r="F654" s="5"/>
    </row>
    <row r="655" spans="1:6">
      <c r="A655" s="5"/>
      <c r="F655" s="5"/>
    </row>
    <row r="656" spans="1:6">
      <c r="A656" s="5"/>
      <c r="F656" s="5"/>
    </row>
    <row r="657" spans="1:6">
      <c r="A657" s="5"/>
      <c r="F657" s="5"/>
    </row>
    <row r="658" spans="1:6">
      <c r="A658" s="5"/>
      <c r="F658" s="5"/>
    </row>
    <row r="659" spans="1:6">
      <c r="A659" s="5"/>
      <c r="F659" s="5"/>
    </row>
    <row r="660" spans="1:6">
      <c r="A660" s="5"/>
      <c r="F660" s="5"/>
    </row>
    <row r="661" spans="1:6">
      <c r="A661" s="5"/>
      <c r="F661" s="5"/>
    </row>
    <row r="662" spans="1:6">
      <c r="A662" s="5"/>
      <c r="F662" s="5"/>
    </row>
    <row r="663" spans="1:6">
      <c r="A663" s="5"/>
      <c r="F663" s="5"/>
    </row>
    <row r="664" spans="1:6">
      <c r="A664" s="5"/>
      <c r="F664" s="5"/>
    </row>
    <row r="665" spans="1:6">
      <c r="A665" s="5"/>
      <c r="F665" s="5"/>
    </row>
    <row r="666" spans="1:6">
      <c r="A666" s="5"/>
      <c r="F666" s="5"/>
    </row>
    <row r="667" spans="1:6">
      <c r="A667" s="5"/>
      <c r="F667" s="5"/>
    </row>
    <row r="668" spans="1:6">
      <c r="A668" s="5"/>
      <c r="F668" s="5"/>
    </row>
    <row r="669" spans="1:6">
      <c r="A669" s="5"/>
      <c r="F669" s="5"/>
    </row>
    <row r="670" spans="1:6">
      <c r="A670" s="5"/>
      <c r="F670" s="5"/>
    </row>
    <row r="671" spans="1:6">
      <c r="A671" s="5"/>
      <c r="F671" s="5"/>
    </row>
    <row r="672" spans="1:6">
      <c r="A672" s="5"/>
      <c r="F672" s="5"/>
    </row>
    <row r="673" spans="1:6">
      <c r="A673" s="5"/>
      <c r="F673" s="5"/>
    </row>
    <row r="674" spans="1:6">
      <c r="A674" s="5"/>
      <c r="F674" s="5"/>
    </row>
    <row r="675" spans="1:6">
      <c r="A675" s="5"/>
      <c r="F675" s="5"/>
    </row>
    <row r="676" spans="1:6">
      <c r="A676" s="5"/>
      <c r="F676" s="5"/>
    </row>
    <row r="677" spans="1:6">
      <c r="A677" s="5"/>
      <c r="F677" s="5"/>
    </row>
    <row r="678" spans="1:6">
      <c r="A678" s="5"/>
      <c r="F678" s="5"/>
    </row>
    <row r="679" spans="1:6">
      <c r="A679" s="5"/>
      <c r="F679" s="5"/>
    </row>
    <row r="680" spans="1:6">
      <c r="A680" s="5"/>
      <c r="F680" s="5"/>
    </row>
    <row r="681" spans="1:6">
      <c r="A681" s="5"/>
      <c r="F681" s="5"/>
    </row>
    <row r="682" spans="1:6">
      <c r="A682" s="5"/>
      <c r="F682" s="5"/>
    </row>
    <row r="683" spans="1:6">
      <c r="A683" s="5"/>
      <c r="F683" s="5"/>
    </row>
    <row r="684" spans="1:6">
      <c r="A684" s="5"/>
      <c r="F684" s="5"/>
    </row>
    <row r="685" spans="1:6">
      <c r="A685" s="5"/>
      <c r="F685" s="5"/>
    </row>
    <row r="686" spans="1:6">
      <c r="A686" s="5"/>
      <c r="F686" s="5"/>
    </row>
    <row r="687" spans="1:6">
      <c r="A687" s="5"/>
      <c r="F687" s="5"/>
    </row>
    <row r="688" spans="1:6">
      <c r="A688" s="5"/>
      <c r="F688" s="5"/>
    </row>
    <row r="689" spans="1:6">
      <c r="A689" s="5"/>
      <c r="F689" s="5"/>
    </row>
    <row r="690" spans="1:6">
      <c r="A690" s="5"/>
      <c r="F690" s="5"/>
    </row>
    <row r="691" spans="1:6">
      <c r="A691" s="5"/>
      <c r="F691" s="5"/>
    </row>
    <row r="692" spans="1:6">
      <c r="A692" s="5"/>
      <c r="F692" s="5"/>
    </row>
    <row r="693" spans="1:6">
      <c r="A693" s="5"/>
      <c r="F693" s="5"/>
    </row>
    <row r="694" spans="1:6">
      <c r="A694" s="5"/>
      <c r="F694" s="5"/>
    </row>
    <row r="695" spans="1:6">
      <c r="A695" s="5"/>
      <c r="F695" s="5"/>
    </row>
    <row r="696" spans="1:6">
      <c r="A696" s="5"/>
      <c r="F696" s="5"/>
    </row>
    <row r="697" spans="1:6">
      <c r="A697" s="5"/>
      <c r="F697" s="5"/>
    </row>
    <row r="698" spans="1:6">
      <c r="A698" s="5"/>
      <c r="F698" s="5"/>
    </row>
    <row r="699" spans="1:6">
      <c r="A699" s="5"/>
      <c r="F699" s="5"/>
    </row>
    <row r="700" spans="1:6">
      <c r="A700" s="5"/>
      <c r="F700" s="5"/>
    </row>
    <row r="701" spans="1:6">
      <c r="A701" s="5"/>
      <c r="F701" s="5"/>
    </row>
    <row r="702" spans="1:6">
      <c r="A702" s="5"/>
      <c r="F702" s="5"/>
    </row>
    <row r="703" spans="1:6">
      <c r="A703" s="5"/>
      <c r="F703" s="5"/>
    </row>
    <row r="704" spans="1:6">
      <c r="A704" s="5"/>
      <c r="F704" s="5"/>
    </row>
    <row r="705" spans="1:6">
      <c r="A705" s="5"/>
      <c r="F705" s="5"/>
    </row>
    <row r="706" spans="1:6">
      <c r="A706" s="5"/>
      <c r="F706" s="5"/>
    </row>
    <row r="707" spans="1:6">
      <c r="A707" s="5"/>
      <c r="F707" s="5"/>
    </row>
    <row r="708" spans="1:6">
      <c r="A708" s="5"/>
      <c r="F708" s="5"/>
    </row>
    <row r="709" spans="1:6">
      <c r="A709" s="5"/>
      <c r="F709" s="5"/>
    </row>
    <row r="710" spans="1:6">
      <c r="A710" s="5"/>
      <c r="F710" s="5"/>
    </row>
    <row r="711" spans="1:6">
      <c r="A711" s="5"/>
      <c r="F711" s="5"/>
    </row>
    <row r="712" spans="1:6">
      <c r="A712" s="5"/>
      <c r="F712" s="5"/>
    </row>
    <row r="713" spans="1:6">
      <c r="A713" s="5"/>
      <c r="F713" s="5"/>
    </row>
    <row r="714" spans="1:6">
      <c r="A714" s="5"/>
      <c r="F714" s="5"/>
    </row>
    <row r="715" spans="1:6">
      <c r="A715" s="5"/>
      <c r="F715" s="5"/>
    </row>
    <row r="716" spans="1:6">
      <c r="A716" s="5"/>
      <c r="F716" s="5"/>
    </row>
    <row r="717" spans="1:6">
      <c r="A717" s="5"/>
      <c r="F717" s="5"/>
    </row>
    <row r="718" spans="1:6">
      <c r="A718" s="5"/>
      <c r="F718" s="5"/>
    </row>
    <row r="719" spans="1:6">
      <c r="A719" s="5"/>
      <c r="F719" s="5"/>
    </row>
    <row r="720" spans="1:6">
      <c r="A720" s="5"/>
      <c r="F720" s="5"/>
    </row>
    <row r="721" spans="1:6">
      <c r="A721" s="5"/>
      <c r="F721" s="5"/>
    </row>
    <row r="722" spans="1:6">
      <c r="A722" s="5"/>
      <c r="F722" s="5"/>
    </row>
    <row r="723" spans="1:6">
      <c r="A723" s="5"/>
      <c r="F723" s="5"/>
    </row>
    <row r="724" spans="1:6">
      <c r="A724" s="5"/>
      <c r="F724" s="5"/>
    </row>
    <row r="725" spans="1:6">
      <c r="A725" s="5"/>
      <c r="F725" s="5"/>
    </row>
    <row r="726" spans="1:6">
      <c r="A726" s="5"/>
      <c r="F726" s="5"/>
    </row>
    <row r="727" spans="1:6">
      <c r="A727" s="5"/>
      <c r="F727" s="5"/>
    </row>
    <row r="728" spans="1:6">
      <c r="A728" s="5"/>
      <c r="F728" s="5"/>
    </row>
    <row r="729" spans="1:6">
      <c r="A729" s="5"/>
      <c r="F729" s="5"/>
    </row>
    <row r="730" spans="1:6">
      <c r="A730" s="5"/>
      <c r="F730" s="5"/>
    </row>
    <row r="731" spans="1:6">
      <c r="A731" s="5"/>
      <c r="F731" s="5"/>
    </row>
    <row r="732" spans="1:6">
      <c r="A732" s="5"/>
      <c r="F732" s="5"/>
    </row>
    <row r="733" spans="1:6">
      <c r="A733" s="5"/>
      <c r="F733" s="5"/>
    </row>
    <row r="734" spans="1:6">
      <c r="A734" s="5"/>
      <c r="F734" s="5"/>
    </row>
    <row r="735" spans="1:6">
      <c r="A735" s="5"/>
      <c r="F735" s="5"/>
    </row>
    <row r="736" spans="1:6">
      <c r="A736" s="5"/>
      <c r="F736" s="5"/>
    </row>
    <row r="737" spans="1:6">
      <c r="A737" s="5"/>
      <c r="F737" s="5"/>
    </row>
    <row r="738" spans="1:6">
      <c r="A738" s="5"/>
      <c r="F738" s="5"/>
    </row>
    <row r="739" spans="1:6">
      <c r="A739" s="5"/>
      <c r="F739" s="5"/>
    </row>
    <row r="740" spans="1:6">
      <c r="A740" s="5"/>
      <c r="F740" s="5"/>
    </row>
    <row r="741" spans="1:6">
      <c r="A741" s="5"/>
      <c r="F741" s="5"/>
    </row>
    <row r="742" spans="1:6">
      <c r="A742" s="5"/>
      <c r="F742" s="5"/>
    </row>
    <row r="743" spans="1:6">
      <c r="A743" s="5"/>
      <c r="F743" s="5"/>
    </row>
    <row r="744" spans="1:6">
      <c r="A744" s="5"/>
      <c r="F744" s="5"/>
    </row>
    <row r="745" spans="1:6">
      <c r="A745" s="5"/>
      <c r="F745" s="5"/>
    </row>
    <row r="746" spans="1:6">
      <c r="A746" s="5"/>
      <c r="F746" s="5"/>
    </row>
    <row r="747" spans="1:6">
      <c r="A747" s="5"/>
      <c r="F747" s="5"/>
    </row>
    <row r="748" spans="1:6">
      <c r="A748" s="5"/>
      <c r="F748" s="5"/>
    </row>
    <row r="749" spans="1:6">
      <c r="A749" s="5"/>
      <c r="F749" s="5"/>
    </row>
    <row r="750" spans="1:6">
      <c r="A750" s="5"/>
      <c r="F750" s="5"/>
    </row>
    <row r="751" spans="1:6">
      <c r="A751" s="5"/>
      <c r="F751" s="5"/>
    </row>
    <row r="752" spans="1:6">
      <c r="A752" s="5"/>
      <c r="F752" s="5"/>
    </row>
    <row r="753" spans="1:6">
      <c r="A753" s="5"/>
      <c r="F753" s="5"/>
    </row>
    <row r="754" spans="1:6">
      <c r="A754" s="5"/>
      <c r="F754" s="5"/>
    </row>
    <row r="755" spans="1:6">
      <c r="A755" s="5"/>
      <c r="F755" s="5"/>
    </row>
    <row r="756" spans="1:6">
      <c r="A756" s="5"/>
      <c r="F756" s="5"/>
    </row>
    <row r="757" spans="1:6">
      <c r="A757" s="5"/>
      <c r="F757" s="5"/>
    </row>
    <row r="758" spans="1:6">
      <c r="A758" s="5"/>
      <c r="F758" s="5"/>
    </row>
    <row r="759" spans="1:6">
      <c r="A759" s="5"/>
      <c r="F759" s="5"/>
    </row>
    <row r="760" spans="1:6">
      <c r="A760" s="5"/>
      <c r="F760" s="5"/>
    </row>
    <row r="761" spans="1:6">
      <c r="A761" s="5"/>
      <c r="F761" s="5"/>
    </row>
    <row r="762" spans="1:6">
      <c r="A762" s="5"/>
      <c r="F762" s="5"/>
    </row>
    <row r="763" spans="1:6">
      <c r="A763" s="5"/>
      <c r="F763" s="5"/>
    </row>
    <row r="764" spans="1:6">
      <c r="A764" s="5"/>
      <c r="F764" s="5"/>
    </row>
    <row r="765" spans="1:6">
      <c r="A765" s="5"/>
      <c r="F765" s="5"/>
    </row>
    <row r="766" spans="1:6">
      <c r="A766" s="5"/>
      <c r="F766" s="5"/>
    </row>
    <row r="767" spans="1:6">
      <c r="A767" s="5"/>
      <c r="F767" s="5"/>
    </row>
    <row r="768" spans="1:6">
      <c r="A768" s="5"/>
      <c r="F768" s="5"/>
    </row>
    <row r="769" spans="1:6">
      <c r="A769" s="5"/>
      <c r="F769" s="5"/>
    </row>
    <row r="770" spans="1:6">
      <c r="A770" s="5"/>
      <c r="F770" s="5"/>
    </row>
    <row r="771" spans="1:6">
      <c r="A771" s="5"/>
      <c r="F771" s="5"/>
    </row>
    <row r="772" spans="1:6">
      <c r="A772" s="5"/>
      <c r="F772" s="5"/>
    </row>
    <row r="773" spans="1:6">
      <c r="A773" s="5"/>
      <c r="F773" s="5"/>
    </row>
    <row r="774" spans="1:6">
      <c r="A774" s="5"/>
      <c r="F774" s="5"/>
    </row>
    <row r="775" spans="1:6">
      <c r="A775" s="5"/>
      <c r="F775" s="5"/>
    </row>
    <row r="776" spans="1:6">
      <c r="A776" s="5"/>
      <c r="F776" s="5"/>
    </row>
    <row r="777" spans="1:6">
      <c r="A777" s="5"/>
      <c r="F777" s="5"/>
    </row>
    <row r="778" spans="1:6">
      <c r="A778" s="5"/>
      <c r="F778" s="5"/>
    </row>
    <row r="779" spans="1:6">
      <c r="A779" s="5"/>
      <c r="F779" s="5"/>
    </row>
    <row r="780" spans="1:6">
      <c r="A780" s="5"/>
      <c r="F780" s="5"/>
    </row>
    <row r="781" spans="1:6">
      <c r="A781" s="5"/>
      <c r="F781" s="5"/>
    </row>
    <row r="782" spans="1:6">
      <c r="A782" s="5"/>
      <c r="F782" s="5"/>
    </row>
    <row r="783" spans="1:6">
      <c r="A783" s="5"/>
      <c r="F783" s="5"/>
    </row>
    <row r="784" spans="1:6">
      <c r="A784" s="5"/>
      <c r="F784" s="5"/>
    </row>
    <row r="785" spans="1:6">
      <c r="A785" s="5"/>
      <c r="F785" s="5"/>
    </row>
    <row r="786" spans="1:6">
      <c r="A786" s="5"/>
      <c r="F786" s="5"/>
    </row>
    <row r="787" spans="1:6">
      <c r="A787" s="5"/>
      <c r="F787" s="5"/>
    </row>
    <row r="788" spans="1:6">
      <c r="A788" s="5"/>
      <c r="F788" s="5"/>
    </row>
    <row r="789" spans="1:6">
      <c r="A789" s="5"/>
      <c r="F789" s="5"/>
    </row>
    <row r="790" spans="1:6">
      <c r="A790" s="5"/>
      <c r="F790" s="5"/>
    </row>
    <row r="791" spans="1:6">
      <c r="A791" s="5"/>
      <c r="F791" s="5"/>
    </row>
    <row r="792" spans="1:6">
      <c r="A792" s="5"/>
      <c r="F792" s="5"/>
    </row>
    <row r="793" spans="1:6">
      <c r="A793" s="5"/>
      <c r="F793" s="5"/>
    </row>
    <row r="794" spans="1:6">
      <c r="A794" s="5"/>
      <c r="F794" s="5"/>
    </row>
    <row r="795" spans="1:6">
      <c r="A795" s="5"/>
      <c r="F795" s="5"/>
    </row>
    <row r="796" spans="1:6">
      <c r="A796" s="5"/>
      <c r="F796" s="5"/>
    </row>
    <row r="797" spans="1:6">
      <c r="A797" s="5"/>
      <c r="F797" s="5"/>
    </row>
    <row r="798" spans="1:6">
      <c r="A798" s="5"/>
      <c r="F798" s="5"/>
    </row>
    <row r="799" spans="1:6">
      <c r="A799" s="5"/>
      <c r="F799" s="5"/>
    </row>
    <row r="800" spans="1:6">
      <c r="A800" s="5"/>
      <c r="F800" s="5"/>
    </row>
    <row r="801" spans="1:6">
      <c r="A801" s="5"/>
      <c r="F801" s="5"/>
    </row>
    <row r="802" spans="1:6">
      <c r="A802" s="5"/>
      <c r="F802" s="5"/>
    </row>
    <row r="803" spans="1:6">
      <c r="A803" s="5"/>
      <c r="F803" s="5"/>
    </row>
    <row r="804" spans="1:6">
      <c r="A804" s="5"/>
      <c r="F804" s="5"/>
    </row>
    <row r="805" spans="1:6">
      <c r="A805" s="5"/>
      <c r="F805" s="5"/>
    </row>
    <row r="806" spans="1:6">
      <c r="A806" s="5"/>
      <c r="F806" s="5"/>
    </row>
    <row r="807" spans="1:6">
      <c r="A807" s="5"/>
      <c r="F807" s="5"/>
    </row>
    <row r="808" spans="1:6">
      <c r="A808" s="5"/>
      <c r="F808" s="5"/>
    </row>
    <row r="809" spans="1:6">
      <c r="A809" s="5"/>
      <c r="F809" s="5"/>
    </row>
    <row r="810" spans="1:6">
      <c r="A810" s="5"/>
      <c r="F810" s="5"/>
    </row>
    <row r="811" spans="1:6">
      <c r="A811" s="5"/>
      <c r="F811" s="5"/>
    </row>
    <row r="812" spans="1:6">
      <c r="A812" s="5"/>
      <c r="F812" s="5"/>
    </row>
    <row r="813" spans="1:6">
      <c r="A813" s="5"/>
      <c r="F813" s="5"/>
    </row>
    <row r="814" spans="1:6">
      <c r="A814" s="5"/>
      <c r="F814" s="5"/>
    </row>
    <row r="815" spans="1:6">
      <c r="A815" s="5"/>
      <c r="F815" s="5"/>
    </row>
    <row r="816" spans="1:6">
      <c r="A816" s="5"/>
      <c r="F816" s="5"/>
    </row>
    <row r="817" spans="1:6">
      <c r="A817" s="5"/>
      <c r="F817" s="5"/>
    </row>
    <row r="818" spans="1:6">
      <c r="A818" s="5"/>
      <c r="F818" s="5"/>
    </row>
    <row r="819" spans="1:6">
      <c r="A819" s="5"/>
      <c r="F819" s="5"/>
    </row>
    <row r="820" spans="1:6">
      <c r="A820" s="5"/>
      <c r="F820" s="5"/>
    </row>
    <row r="821" spans="1:6">
      <c r="A821" s="5"/>
      <c r="F821" s="5"/>
    </row>
    <row r="822" spans="1:6">
      <c r="A822" s="5"/>
      <c r="F822" s="5"/>
    </row>
    <row r="823" spans="1:6">
      <c r="A823" s="5"/>
      <c r="F823" s="5"/>
    </row>
    <row r="824" spans="1:6">
      <c r="A824" s="5"/>
      <c r="F824" s="5"/>
    </row>
    <row r="825" spans="1:6">
      <c r="A825" s="5"/>
      <c r="F825" s="5"/>
    </row>
    <row r="826" spans="1:6">
      <c r="A826" s="5"/>
      <c r="F826" s="5"/>
    </row>
    <row r="827" spans="1:6">
      <c r="A827" s="5"/>
      <c r="F827" s="5"/>
    </row>
    <row r="828" spans="1:6">
      <c r="A828" s="5"/>
      <c r="F828" s="5"/>
    </row>
    <row r="829" spans="1:6">
      <c r="A829" s="5"/>
      <c r="F829" s="5"/>
    </row>
    <row r="830" spans="1:6">
      <c r="A830" s="5"/>
      <c r="F830" s="5"/>
    </row>
    <row r="831" spans="1:6">
      <c r="A831" s="5"/>
      <c r="F831" s="5"/>
    </row>
    <row r="832" spans="1:6">
      <c r="A832" s="5"/>
      <c r="F832" s="5"/>
    </row>
    <row r="833" spans="1:6">
      <c r="A833" s="5"/>
      <c r="F833" s="5"/>
    </row>
    <row r="834" spans="1:6">
      <c r="A834" s="5"/>
      <c r="F834" s="5"/>
    </row>
    <row r="835" spans="1:6">
      <c r="A835" s="5"/>
      <c r="F835" s="5"/>
    </row>
    <row r="836" spans="1:6">
      <c r="A836" s="5"/>
      <c r="F836" s="5"/>
    </row>
    <row r="837" spans="1:6">
      <c r="A837" s="5"/>
      <c r="F837" s="5"/>
    </row>
    <row r="838" spans="1:6">
      <c r="A838" s="5"/>
      <c r="F838" s="5"/>
    </row>
    <row r="839" spans="1:6">
      <c r="A839" s="5"/>
      <c r="F839" s="5"/>
    </row>
    <row r="840" spans="1:6">
      <c r="A840" s="5"/>
      <c r="F840" s="5"/>
    </row>
    <row r="841" spans="1:6">
      <c r="A841" s="5"/>
      <c r="F841" s="5"/>
    </row>
    <row r="842" spans="1:6">
      <c r="A842" s="5"/>
      <c r="F842" s="5"/>
    </row>
    <row r="843" spans="1:6">
      <c r="A843" s="5"/>
      <c r="F843" s="5"/>
    </row>
    <row r="844" spans="1:6">
      <c r="A844" s="5"/>
      <c r="F844" s="5"/>
    </row>
    <row r="845" spans="1:6">
      <c r="A845" s="5"/>
      <c r="F845" s="5"/>
    </row>
    <row r="846" spans="1:6">
      <c r="A846" s="5"/>
      <c r="F846" s="5"/>
    </row>
    <row r="847" spans="1:6">
      <c r="A847" s="5"/>
      <c r="F847" s="5"/>
    </row>
    <row r="848" spans="1:6">
      <c r="A848" s="5"/>
      <c r="F848" s="5"/>
    </row>
    <row r="849" spans="1:6">
      <c r="A849" s="5"/>
      <c r="F849" s="5"/>
    </row>
    <row r="850" spans="1:6">
      <c r="A850" s="5"/>
      <c r="F850" s="5"/>
    </row>
    <row r="851" spans="1:6">
      <c r="A851" s="5"/>
      <c r="F851" s="5"/>
    </row>
    <row r="852" spans="1:6">
      <c r="A852" s="5"/>
      <c r="F852" s="5"/>
    </row>
    <row r="853" spans="1:6">
      <c r="A853" s="5"/>
      <c r="F853" s="5"/>
    </row>
    <row r="854" spans="1:6">
      <c r="A854" s="5"/>
      <c r="F854" s="5"/>
    </row>
    <row r="855" spans="1:6">
      <c r="A855" s="5"/>
      <c r="F855" s="5"/>
    </row>
    <row r="856" spans="1:6">
      <c r="A856" s="5"/>
      <c r="F856" s="5"/>
    </row>
    <row r="857" spans="1:6">
      <c r="A857" s="5"/>
      <c r="F857" s="5"/>
    </row>
    <row r="858" spans="1:6">
      <c r="A858" s="5"/>
      <c r="F858" s="5"/>
    </row>
    <row r="859" spans="1:6">
      <c r="A859" s="5"/>
      <c r="F859" s="5"/>
    </row>
    <row r="860" spans="1:6">
      <c r="A860" s="5"/>
      <c r="F860" s="5"/>
    </row>
    <row r="861" spans="1:6">
      <c r="A861" s="5"/>
      <c r="F861" s="5"/>
    </row>
    <row r="862" spans="1:6">
      <c r="A862" s="5"/>
      <c r="F862" s="5"/>
    </row>
    <row r="863" spans="1:6">
      <c r="A863" s="5"/>
      <c r="F863" s="5"/>
    </row>
    <row r="864" spans="1:6">
      <c r="A864" s="5"/>
      <c r="F864" s="5"/>
    </row>
    <row r="865" spans="1:6">
      <c r="A865" s="5"/>
      <c r="F865" s="5"/>
    </row>
    <row r="866" spans="1:6">
      <c r="A866" s="5"/>
      <c r="F866" s="5"/>
    </row>
    <row r="867" spans="1:6">
      <c r="A867" s="5"/>
      <c r="F867" s="5"/>
    </row>
    <row r="868" spans="1:6">
      <c r="A868" s="5"/>
      <c r="F868" s="5"/>
    </row>
    <row r="869" spans="1:6">
      <c r="A869" s="5"/>
      <c r="F869" s="5"/>
    </row>
    <row r="870" spans="1:6">
      <c r="A870" s="5"/>
      <c r="F870" s="5"/>
    </row>
    <row r="871" spans="1:6">
      <c r="A871" s="5"/>
      <c r="F871" s="5"/>
    </row>
    <row r="872" spans="1:6">
      <c r="A872" s="5"/>
      <c r="F872" s="5"/>
    </row>
    <row r="873" spans="1:6">
      <c r="A873" s="5"/>
      <c r="F873" s="5"/>
    </row>
    <row r="874" spans="1:6">
      <c r="A874" s="5"/>
      <c r="F874" s="5"/>
    </row>
    <row r="875" spans="1:6">
      <c r="A875" s="5"/>
      <c r="F875" s="5"/>
    </row>
    <row r="876" spans="1:6">
      <c r="A876" s="5"/>
      <c r="F876" s="5"/>
    </row>
    <row r="877" spans="1:6">
      <c r="A877" s="5"/>
      <c r="F877" s="5"/>
    </row>
    <row r="878" spans="1:6">
      <c r="A878" s="5"/>
      <c r="F878" s="5"/>
    </row>
    <row r="879" spans="1:6">
      <c r="A879" s="5"/>
      <c r="F879" s="5"/>
    </row>
    <row r="880" spans="1:6">
      <c r="A880" s="5"/>
      <c r="F880" s="5"/>
    </row>
    <row r="881" spans="1:6">
      <c r="A881" s="5"/>
      <c r="F881" s="5"/>
    </row>
    <row r="882" spans="1:6">
      <c r="A882" s="5"/>
      <c r="F882" s="5"/>
    </row>
    <row r="883" spans="1:6">
      <c r="A883" s="5"/>
      <c r="F883" s="5"/>
    </row>
    <row r="884" spans="1:6">
      <c r="A884" s="5"/>
      <c r="F884" s="5"/>
    </row>
    <row r="885" spans="1:6">
      <c r="A885" s="5"/>
      <c r="F885" s="5"/>
    </row>
    <row r="886" spans="1:6">
      <c r="A886" s="5"/>
      <c r="F886" s="5"/>
    </row>
    <row r="887" spans="1:6">
      <c r="A887" s="5"/>
      <c r="F887" s="5"/>
    </row>
    <row r="888" spans="1:6">
      <c r="A888" s="5"/>
      <c r="F888" s="5"/>
    </row>
    <row r="889" spans="1:6">
      <c r="A889" s="5"/>
      <c r="F889" s="5"/>
    </row>
    <row r="890" spans="1:6">
      <c r="A890" s="5"/>
      <c r="F890" s="5"/>
    </row>
    <row r="891" spans="1:6">
      <c r="A891" s="5"/>
      <c r="F891" s="5"/>
    </row>
    <row r="892" spans="1:6">
      <c r="A892" s="5"/>
      <c r="F892" s="5"/>
    </row>
    <row r="893" spans="1:6">
      <c r="A893" s="5"/>
      <c r="F893" s="5"/>
    </row>
    <row r="894" spans="1:6">
      <c r="A894" s="5"/>
      <c r="F894" s="5"/>
    </row>
    <row r="895" spans="1:6">
      <c r="A895" s="5"/>
      <c r="F895" s="5"/>
    </row>
    <row r="896" spans="1:6">
      <c r="A896" s="5"/>
      <c r="F896" s="5"/>
    </row>
    <row r="897" spans="1:6">
      <c r="A897" s="5"/>
      <c r="F897" s="5"/>
    </row>
    <row r="898" spans="1:6">
      <c r="A898" s="5"/>
      <c r="F898" s="5"/>
    </row>
    <row r="899" spans="1:6">
      <c r="A899" s="5"/>
      <c r="F899" s="5"/>
    </row>
    <row r="900" spans="1:6">
      <c r="A900" s="5"/>
      <c r="F900" s="5"/>
    </row>
    <row r="901" spans="1:6">
      <c r="A901" s="5"/>
      <c r="F901" s="5"/>
    </row>
    <row r="902" spans="1:6">
      <c r="A902" s="5"/>
      <c r="F902" s="5"/>
    </row>
    <row r="903" spans="1:6">
      <c r="A903" s="5"/>
      <c r="F903" s="5"/>
    </row>
    <row r="904" spans="1:6">
      <c r="A904" s="5"/>
      <c r="F904" s="5"/>
    </row>
    <row r="905" spans="1:6">
      <c r="A905" s="5"/>
      <c r="F905" s="5"/>
    </row>
    <row r="906" spans="1:6">
      <c r="A906" s="5"/>
      <c r="F906" s="5"/>
    </row>
    <row r="907" spans="1:6">
      <c r="A907" s="5"/>
      <c r="F907" s="5"/>
    </row>
    <row r="908" spans="1:6">
      <c r="A908" s="5"/>
      <c r="F908" s="5"/>
    </row>
    <row r="909" spans="1:6">
      <c r="A909" s="5"/>
      <c r="F909" s="5"/>
    </row>
    <row r="910" spans="1:6">
      <c r="A910" s="5"/>
      <c r="F910" s="5"/>
    </row>
    <row r="911" spans="1:6">
      <c r="A911" s="5"/>
      <c r="F911" s="5"/>
    </row>
    <row r="912" spans="1:6">
      <c r="A912" s="5"/>
      <c r="F912" s="5"/>
    </row>
    <row r="913" spans="1:6">
      <c r="A913" s="5"/>
      <c r="F913" s="5"/>
    </row>
    <row r="914" spans="1:6">
      <c r="A914" s="5"/>
      <c r="F914" s="5"/>
    </row>
    <row r="915" spans="1:6">
      <c r="A915" s="5"/>
      <c r="F915" s="5"/>
    </row>
    <row r="916" spans="1:6">
      <c r="A916" s="5"/>
      <c r="F916" s="5"/>
    </row>
    <row r="917" spans="1:6">
      <c r="A917" s="5"/>
      <c r="F917" s="5"/>
    </row>
    <row r="918" spans="1:6">
      <c r="A918" s="5"/>
      <c r="F918" s="5"/>
    </row>
    <row r="919" spans="1:6">
      <c r="A919" s="5"/>
      <c r="F919" s="5"/>
    </row>
    <row r="920" spans="1:6">
      <c r="A920" s="5"/>
      <c r="F920" s="5"/>
    </row>
    <row r="921" spans="1:6">
      <c r="A921" s="5"/>
      <c r="F921" s="5"/>
    </row>
    <row r="922" spans="1:6">
      <c r="A922" s="5"/>
      <c r="F922" s="5"/>
    </row>
    <row r="923" spans="1:6">
      <c r="A923" s="5"/>
      <c r="F923" s="5"/>
    </row>
    <row r="924" spans="1:6">
      <c r="A924" s="5"/>
      <c r="F924" s="5"/>
    </row>
    <row r="925" spans="1:6">
      <c r="A925" s="5"/>
      <c r="F925" s="5"/>
    </row>
    <row r="926" spans="1:6">
      <c r="A926" s="5"/>
      <c r="F926" s="5"/>
    </row>
    <row r="927" spans="1:6">
      <c r="A927" s="5"/>
      <c r="F927" s="5"/>
    </row>
    <row r="928" spans="1:6">
      <c r="A928" s="5"/>
      <c r="F928" s="5"/>
    </row>
    <row r="929" spans="1:6">
      <c r="A929" s="5"/>
      <c r="F929" s="5"/>
    </row>
    <row r="930" spans="1:6">
      <c r="A930" s="5"/>
      <c r="F930" s="5"/>
    </row>
    <row r="931" spans="1:6">
      <c r="A931" s="5"/>
      <c r="F931" s="5"/>
    </row>
    <row r="932" spans="1:6">
      <c r="A932" s="5"/>
      <c r="F932" s="5"/>
    </row>
    <row r="933" spans="1:6">
      <c r="A933" s="5"/>
      <c r="F933" s="5"/>
    </row>
    <row r="934" spans="1:6">
      <c r="A934" s="5"/>
      <c r="F934" s="5"/>
    </row>
    <row r="935" spans="1:6">
      <c r="A935" s="5"/>
      <c r="F935" s="5"/>
    </row>
    <row r="936" spans="1:6">
      <c r="A936" s="5"/>
      <c r="F936" s="5"/>
    </row>
    <row r="937" spans="1:6">
      <c r="A937" s="5"/>
      <c r="F937" s="5"/>
    </row>
    <row r="938" spans="1:6">
      <c r="A938" s="5"/>
      <c r="F938" s="5"/>
    </row>
    <row r="939" spans="1:6">
      <c r="A939" s="5"/>
      <c r="F939" s="5"/>
    </row>
    <row r="940" spans="1:6">
      <c r="A940" s="5"/>
      <c r="F940" s="5"/>
    </row>
    <row r="941" spans="1:6">
      <c r="A941" s="5"/>
      <c r="F941" s="5"/>
    </row>
    <row r="942" spans="1:6">
      <c r="A942" s="5"/>
      <c r="F942" s="5"/>
    </row>
    <row r="943" spans="1:6">
      <c r="A943" s="5"/>
      <c r="F943" s="5"/>
    </row>
    <row r="944" spans="1:6">
      <c r="A944" s="5"/>
      <c r="F944" s="5"/>
    </row>
    <row r="945" spans="1:6">
      <c r="A945" s="5"/>
      <c r="F945" s="5"/>
    </row>
    <row r="946" spans="1:6">
      <c r="A946" s="5"/>
      <c r="F946" s="5"/>
    </row>
    <row r="947" spans="1:6">
      <c r="A947" s="5"/>
      <c r="F947" s="5"/>
    </row>
    <row r="948" spans="1:6">
      <c r="A948" s="5"/>
      <c r="F948" s="5"/>
    </row>
    <row r="949" spans="1:6">
      <c r="A949" s="5"/>
      <c r="F949" s="5"/>
    </row>
    <row r="950" spans="1:6">
      <c r="A950" s="5"/>
      <c r="F950" s="5"/>
    </row>
    <row r="951" spans="1:6">
      <c r="A951" s="5"/>
      <c r="F951" s="5"/>
    </row>
    <row r="952" spans="1:6">
      <c r="A952" s="5"/>
      <c r="F952" s="5"/>
    </row>
    <row r="953" spans="1:6">
      <c r="A953" s="5"/>
      <c r="F953" s="5"/>
    </row>
    <row r="954" spans="1:6">
      <c r="A954" s="5"/>
      <c r="F954" s="5"/>
    </row>
    <row r="955" spans="1:6">
      <c r="A955" s="5"/>
      <c r="F955" s="5"/>
    </row>
    <row r="956" spans="1:6">
      <c r="A956" s="5"/>
      <c r="F956" s="5"/>
    </row>
    <row r="957" spans="1:6">
      <c r="A957" s="5"/>
      <c r="F957" s="5"/>
    </row>
    <row r="958" spans="1:6">
      <c r="A958" s="5"/>
      <c r="F958" s="5"/>
    </row>
    <row r="959" spans="1:6">
      <c r="A959" s="5"/>
      <c r="F959" s="5"/>
    </row>
    <row r="960" spans="1:6">
      <c r="A960" s="5"/>
      <c r="F960" s="5"/>
    </row>
    <row r="961" spans="1:6">
      <c r="A961" s="5"/>
      <c r="F961" s="5"/>
    </row>
    <row r="962" spans="1:6">
      <c r="A962" s="5"/>
      <c r="F962" s="5"/>
    </row>
    <row r="963" spans="1:6">
      <c r="A963" s="5"/>
      <c r="F963" s="5"/>
    </row>
    <row r="964" spans="1:6">
      <c r="A964" s="5"/>
      <c r="F964" s="5"/>
    </row>
    <row r="965" spans="1:6">
      <c r="A965" s="5"/>
      <c r="F965" s="5"/>
    </row>
    <row r="966" spans="1:6">
      <c r="A966" s="5"/>
      <c r="F966" s="5"/>
    </row>
    <row r="967" spans="1:6">
      <c r="A967" s="5"/>
      <c r="F967" s="5"/>
    </row>
    <row r="968" spans="1:6">
      <c r="A968" s="5"/>
      <c r="F968" s="5"/>
    </row>
    <row r="969" spans="1:6">
      <c r="A969" s="5"/>
      <c r="F969" s="5"/>
    </row>
    <row r="970" spans="1:6">
      <c r="A970" s="5"/>
      <c r="F970" s="5"/>
    </row>
    <row r="971" spans="1:6">
      <c r="A971" s="5"/>
      <c r="F971" s="5"/>
    </row>
    <row r="972" spans="1:6">
      <c r="A972" s="5"/>
      <c r="F972" s="5"/>
    </row>
    <row r="973" spans="1:6">
      <c r="A973" s="5"/>
      <c r="F973" s="5"/>
    </row>
    <row r="974" spans="1:6">
      <c r="A974" s="5"/>
      <c r="F974" s="5"/>
    </row>
    <row r="975" spans="1:6">
      <c r="A975" s="5"/>
      <c r="F975" s="5"/>
    </row>
    <row r="976" spans="1:6">
      <c r="A976" s="5"/>
      <c r="F976" s="5"/>
    </row>
    <row r="977" spans="1:6">
      <c r="A977" s="5"/>
      <c r="F977" s="5"/>
    </row>
    <row r="978" spans="1:6">
      <c r="A978" s="5"/>
      <c r="F978" s="5"/>
    </row>
    <row r="979" spans="1:6">
      <c r="A979" s="5"/>
      <c r="F979" s="5"/>
    </row>
    <row r="980" spans="1:6">
      <c r="A980" s="5"/>
      <c r="F980" s="5"/>
    </row>
    <row r="981" spans="1:6">
      <c r="A981" s="5"/>
      <c r="F981" s="5"/>
    </row>
    <row r="982" spans="1:6">
      <c r="A982" s="5"/>
      <c r="F982" s="5"/>
    </row>
    <row r="983" spans="1:6">
      <c r="A983" s="5"/>
      <c r="F983" s="5"/>
    </row>
    <row r="984" spans="1:6">
      <c r="A984" s="5"/>
      <c r="F984" s="5"/>
    </row>
    <row r="985" spans="1:6">
      <c r="A985" s="5"/>
      <c r="F985" s="5"/>
    </row>
    <row r="986" spans="1:6">
      <c r="A986" s="5"/>
      <c r="F986" s="5"/>
    </row>
    <row r="987" spans="1:6">
      <c r="A987" s="5"/>
      <c r="F987" s="5"/>
    </row>
    <row r="988" spans="1:6">
      <c r="A988" s="5"/>
      <c r="F988" s="5"/>
    </row>
    <row r="989" spans="1:6">
      <c r="A989" s="5"/>
      <c r="F989" s="5"/>
    </row>
    <row r="990" spans="1:6">
      <c r="A990" s="5"/>
      <c r="F990" s="5"/>
    </row>
    <row r="991" spans="1:6">
      <c r="A991" s="5"/>
      <c r="F991" s="5"/>
    </row>
    <row r="992" spans="1:6">
      <c r="A992" s="5"/>
      <c r="F992" s="5"/>
    </row>
    <row r="993" spans="1:6">
      <c r="A993" s="5"/>
      <c r="F993" s="5"/>
    </row>
    <row r="994" spans="1:6">
      <c r="A994" s="5"/>
      <c r="F994" s="5"/>
    </row>
    <row r="995" spans="1:6">
      <c r="A995" s="5"/>
      <c r="F995" s="5"/>
    </row>
    <row r="996" spans="1:6">
      <c r="A996" s="5"/>
      <c r="F996" s="5"/>
    </row>
    <row r="997" spans="1:6">
      <c r="A997" s="5"/>
      <c r="F997" s="5"/>
    </row>
    <row r="998" spans="1:6">
      <c r="A998" s="5"/>
      <c r="F998" s="5"/>
    </row>
    <row r="999" spans="1:6">
      <c r="A999" s="5"/>
      <c r="F999" s="5"/>
    </row>
    <row r="1000" spans="1:6">
      <c r="A1000" s="5"/>
      <c r="F1000" s="5"/>
    </row>
    <row r="1001" spans="1:6">
      <c r="A1001" s="5"/>
      <c r="F1001" s="5"/>
    </row>
    <row r="1002" spans="1:6">
      <c r="A1002" s="5"/>
      <c r="F1002" s="5"/>
    </row>
    <row r="1003" spans="1:6">
      <c r="A1003" s="5"/>
      <c r="F1003" s="5"/>
    </row>
  </sheetData>
  <hyperlinks>
    <hyperlink ref="A13" r:id="rId1" display="http://www.bankrate.com/rates/interest-rates/bond-buyer-20-bond-index.aspx"/>
    <hyperlink ref="A14" r:id="rId2" display="http://www.bankrate.com/rates/interest-rates/fannie-mae-30-year-mtg-com-del-60-days.aspx"/>
    <hyperlink ref="A15" r:id="rId3" display="http://www.bankrate.com/rates/interest-rates/1-month-libor.aspx"/>
    <hyperlink ref="A16" r:id="rId4" display="http://www.bankrate.com/rates/interest-rates/3-month-libor.aspx"/>
    <hyperlink ref="A17" r:id="rId5" display="http://www.bankrate.com/rates/interest-rates/6-month-libor.aspx"/>
    <hyperlink ref="A18" r:id="rId6" display="http://www.bankrate.com/rates/interest-rates/call-money.aspx"/>
    <hyperlink ref="A19" r:id="rId7" display="http://www.bankrate.com/rates/interest-rates/1-year-libor.aspx"/>
    <hyperlink ref="A22" r:id="rId8" location="ixzz3RZgZyrUT" display="http://www.bankrate.com/rates/interest-rates/libor.aspx - ixzz3RZgZyrUT"/>
  </hyperlinks>
  <pageMargins left="0.7" right="0.7" top="0.75" bottom="0.75" header="0.3" footer="0.3"/>
</worksheet>
</file>

<file path=xl/worksheets/sheet13.xml><?xml version="1.0" encoding="utf-8"?>
<worksheet xmlns="http://schemas.openxmlformats.org/spreadsheetml/2006/main" xmlns:r="http://schemas.openxmlformats.org/officeDocument/2006/relationships">
  <sheetPr>
    <tabColor rgb="FF92D050"/>
  </sheetPr>
  <dimension ref="A1:AA1002"/>
  <sheetViews>
    <sheetView workbookViewId="0">
      <selection activeCell="J7" sqref="J7"/>
    </sheetView>
  </sheetViews>
  <sheetFormatPr defaultColWidth="15.140625" defaultRowHeight="15" customHeight="1"/>
  <cols>
    <col min="1" max="1" width="28.7109375" customWidth="1"/>
    <col min="2" max="2" width="10.140625" customWidth="1"/>
    <col min="3" max="3" width="10.7109375" customWidth="1"/>
    <col min="4" max="4" width="8.5703125" customWidth="1"/>
    <col min="5" max="5" width="9" customWidth="1"/>
    <col min="6" max="7" width="10.140625" customWidth="1"/>
    <col min="8" max="8" width="8.42578125" customWidth="1"/>
    <col min="9" max="9" width="19.42578125" customWidth="1"/>
    <col min="10" max="10" width="9.42578125" customWidth="1"/>
    <col min="11" max="11" width="13.42578125" customWidth="1"/>
    <col min="12" max="13" width="9.42578125" customWidth="1"/>
    <col min="14" max="14" width="30.28515625" customWidth="1"/>
    <col min="15" max="19" width="7.5703125" customWidth="1"/>
    <col min="20" max="20" width="22" customWidth="1"/>
    <col min="21" max="21" width="7.5703125" customWidth="1"/>
    <col min="22" max="22" width="10.28515625" customWidth="1"/>
    <col min="23" max="23" width="14.42578125" customWidth="1"/>
    <col min="24" max="27" width="7.5703125" customWidth="1"/>
  </cols>
  <sheetData>
    <row r="1" spans="1:27" ht="15.75" customHeight="1">
      <c r="A1" s="47" t="s">
        <v>40</v>
      </c>
      <c r="B1" s="48"/>
      <c r="C1" s="48"/>
      <c r="D1" s="48"/>
      <c r="E1" s="48"/>
      <c r="F1" s="48"/>
      <c r="G1" s="48"/>
      <c r="H1" s="48"/>
      <c r="I1" s="48"/>
      <c r="J1" s="5"/>
      <c r="K1" s="49"/>
      <c r="L1" s="5"/>
      <c r="M1" s="5"/>
      <c r="N1" s="5"/>
      <c r="T1" s="5"/>
      <c r="V1" s="5"/>
      <c r="W1" s="5"/>
    </row>
    <row r="2" spans="1:27" ht="15.75" customHeight="1">
      <c r="A2" s="463" t="s">
        <v>122</v>
      </c>
      <c r="B2" s="440"/>
      <c r="C2" s="440"/>
      <c r="D2" s="440"/>
      <c r="E2" s="440"/>
      <c r="F2" s="440"/>
      <c r="G2" s="440"/>
      <c r="H2" s="440"/>
      <c r="I2" s="440"/>
      <c r="J2" s="5"/>
      <c r="K2" s="49"/>
      <c r="L2" s="5"/>
      <c r="M2" s="5"/>
      <c r="N2" s="5"/>
      <c r="T2" s="5"/>
      <c r="V2" s="5"/>
      <c r="W2" s="5"/>
    </row>
    <row r="3" spans="1:27" ht="15.75" customHeight="1">
      <c r="A3" s="459" t="s">
        <v>125</v>
      </c>
      <c r="B3" s="440"/>
      <c r="C3" s="440"/>
      <c r="D3" s="440"/>
      <c r="E3" s="440"/>
      <c r="F3" s="440"/>
      <c r="G3" s="440"/>
      <c r="H3" s="440"/>
      <c r="I3" s="440"/>
      <c r="J3" s="5"/>
      <c r="K3" s="50"/>
      <c r="L3" s="5"/>
      <c r="M3" s="5"/>
      <c r="N3" s="5"/>
      <c r="T3" s="5"/>
      <c r="V3" s="5"/>
      <c r="W3" s="5"/>
    </row>
    <row r="4" spans="1:27" ht="46.5" customHeight="1">
      <c r="A4" s="51" t="s">
        <v>129</v>
      </c>
      <c r="B4" s="52" t="s">
        <v>60</v>
      </c>
      <c r="C4" s="52" t="s">
        <v>61</v>
      </c>
      <c r="D4" s="52" t="s">
        <v>62</v>
      </c>
      <c r="E4" s="52" t="s">
        <v>63</v>
      </c>
      <c r="F4" s="52" t="s">
        <v>64</v>
      </c>
      <c r="G4" s="52" t="s">
        <v>65</v>
      </c>
      <c r="H4" s="52" t="s">
        <v>66</v>
      </c>
      <c r="I4" s="52" t="s">
        <v>67</v>
      </c>
      <c r="J4" s="53" t="s">
        <v>134</v>
      </c>
      <c r="K4" s="5"/>
      <c r="L4" s="5"/>
      <c r="M4" s="5"/>
      <c r="N4" s="5"/>
      <c r="T4" s="5"/>
      <c r="V4" s="5"/>
      <c r="W4" s="5"/>
    </row>
    <row r="5" spans="1:27" ht="16.5" customHeight="1">
      <c r="A5" s="5" t="s">
        <v>136</v>
      </c>
      <c r="B5" s="54">
        <v>9.64</v>
      </c>
      <c r="C5" s="55">
        <v>20.53</v>
      </c>
      <c r="D5" s="55">
        <v>24.76</v>
      </c>
      <c r="E5" s="55">
        <v>31.75</v>
      </c>
      <c r="F5" s="78">
        <v>14.85</v>
      </c>
      <c r="G5" s="90">
        <v>18.309999999999999</v>
      </c>
      <c r="H5" s="91">
        <v>19.63</v>
      </c>
      <c r="I5" s="91">
        <v>24.14</v>
      </c>
      <c r="J5" s="46" t="str">
        <f>HYPERLINK("http://livingwage.mit.edu/places/5303363000","http://livingwage.mit.edu/places/5303363000")</f>
        <v>http://livingwage.mit.edu/places/5303363000</v>
      </c>
      <c r="K5" s="5"/>
      <c r="L5" s="5"/>
      <c r="M5" s="5"/>
      <c r="N5" s="5"/>
      <c r="T5" s="5"/>
      <c r="V5" s="5"/>
      <c r="W5" s="5"/>
    </row>
    <row r="6" spans="1:27" ht="15.75" customHeight="1">
      <c r="A6" s="5" t="s">
        <v>205</v>
      </c>
      <c r="B6" s="141"/>
      <c r="C6" s="143">
        <f>52925/50/40</f>
        <v>26.462499999999999</v>
      </c>
      <c r="D6" s="143">
        <f>65813/2000</f>
        <v>32.906500000000001</v>
      </c>
      <c r="E6" s="143">
        <f>83841/2000</f>
        <v>41.920499999999997</v>
      </c>
      <c r="F6" s="165"/>
      <c r="G6" s="141">
        <f>62769/4000</f>
        <v>15.69225</v>
      </c>
      <c r="H6" s="167">
        <f>70242/4000</f>
        <v>17.560500000000001</v>
      </c>
      <c r="I6" s="143">
        <f>88399/4000</f>
        <v>22.09975</v>
      </c>
      <c r="J6" s="46" t="str">
        <f>HYPERLINK("http://www.epi.org/resources/budget/","http://www.epi.org/resources/budget/")</f>
        <v>http://www.epi.org/resources/budget/</v>
      </c>
      <c r="K6" s="5"/>
      <c r="L6" s="5"/>
      <c r="M6" s="5"/>
      <c r="N6" s="5"/>
      <c r="T6" s="5"/>
      <c r="V6" s="5"/>
      <c r="W6" s="5"/>
    </row>
    <row r="7" spans="1:27">
      <c r="A7" s="5" t="s">
        <v>228</v>
      </c>
      <c r="B7" s="180">
        <v>10.62</v>
      </c>
      <c r="C7" s="180">
        <v>22.17</v>
      </c>
      <c r="D7" s="180">
        <v>26.94</v>
      </c>
      <c r="E7" s="180"/>
      <c r="F7" s="180"/>
      <c r="G7" s="180">
        <v>11.93</v>
      </c>
      <c r="H7" s="165">
        <v>14.58</v>
      </c>
      <c r="I7" s="165">
        <v>20.36</v>
      </c>
      <c r="J7" s="46" t="str">
        <f>HYPERLINK("http://www.selfsufficiencystandard.org/docs/Washington2011.pdf","http://www.selfsufficiencystandard.org/docs/Washington2011.pdf")</f>
        <v>http://www.selfsufficiencystandard.org/docs/Washington2011.pdf</v>
      </c>
      <c r="K7" s="5"/>
      <c r="L7" s="5"/>
      <c r="M7" s="5"/>
      <c r="N7" s="5"/>
      <c r="T7" s="5"/>
      <c r="V7" s="5"/>
      <c r="W7" s="5"/>
    </row>
    <row r="8" spans="1:27">
      <c r="A8" s="5" t="s">
        <v>274</v>
      </c>
      <c r="B8" s="141">
        <f>B7*1.22</f>
        <v>12.956399999999999</v>
      </c>
      <c r="C8" s="143">
        <f t="shared" ref="C8:D8" si="0">C7*1.05</f>
        <v>23.278500000000001</v>
      </c>
      <c r="D8" s="143">
        <f t="shared" si="0"/>
        <v>28.287000000000003</v>
      </c>
      <c r="E8" s="143"/>
      <c r="F8" s="165"/>
      <c r="G8" s="167">
        <f t="shared" ref="G8:I8" si="1">G7*1.05</f>
        <v>12.5265</v>
      </c>
      <c r="H8" s="167">
        <f t="shared" si="1"/>
        <v>15.309000000000001</v>
      </c>
      <c r="I8" s="167">
        <f t="shared" si="1"/>
        <v>21.378</v>
      </c>
      <c r="J8" s="5"/>
      <c r="K8" s="5"/>
      <c r="L8" s="5"/>
      <c r="M8" s="5"/>
      <c r="N8" s="5"/>
      <c r="T8" s="5"/>
      <c r="V8" s="5"/>
      <c r="W8" s="5"/>
    </row>
    <row r="9" spans="1:27" ht="15.75" customHeight="1">
      <c r="A9" s="5" t="s">
        <v>344</v>
      </c>
      <c r="B9" s="6">
        <v>15</v>
      </c>
      <c r="C9" s="6">
        <v>15</v>
      </c>
      <c r="D9" s="6">
        <v>15</v>
      </c>
      <c r="E9" s="6">
        <v>15</v>
      </c>
      <c r="F9" s="6">
        <v>15</v>
      </c>
      <c r="G9" s="6">
        <v>15</v>
      </c>
      <c r="H9" s="6">
        <v>15</v>
      </c>
      <c r="I9" s="6">
        <v>15</v>
      </c>
      <c r="J9" s="30" t="s">
        <v>345</v>
      </c>
      <c r="K9" s="30"/>
      <c r="L9" s="30"/>
      <c r="M9" s="30"/>
      <c r="N9" s="5"/>
      <c r="O9" s="184" t="s">
        <v>346</v>
      </c>
      <c r="P9" s="184"/>
      <c r="Q9" s="184"/>
      <c r="R9" s="184"/>
      <c r="S9" s="184"/>
      <c r="T9" s="184"/>
      <c r="U9" s="184"/>
      <c r="V9" s="184"/>
      <c r="W9" s="5"/>
    </row>
    <row r="10" spans="1:27" ht="46.5" customHeight="1">
      <c r="A10" s="13" t="s">
        <v>349</v>
      </c>
      <c r="B10" s="13"/>
      <c r="C10" s="13"/>
      <c r="D10" s="13"/>
      <c r="E10" s="13"/>
      <c r="F10" s="13"/>
      <c r="G10" s="13"/>
      <c r="H10" s="13"/>
      <c r="I10" s="13"/>
      <c r="J10" s="187"/>
      <c r="K10" s="187" t="s">
        <v>330</v>
      </c>
      <c r="L10" s="187" t="s">
        <v>331</v>
      </c>
      <c r="M10" s="187" t="s">
        <v>332</v>
      </c>
      <c r="N10" s="13"/>
      <c r="O10" s="200" t="s">
        <v>60</v>
      </c>
      <c r="P10" s="200" t="s">
        <v>61</v>
      </c>
      <c r="Q10" s="200" t="s">
        <v>62</v>
      </c>
      <c r="R10" s="200" t="s">
        <v>63</v>
      </c>
      <c r="S10" s="200" t="s">
        <v>64</v>
      </c>
      <c r="T10" s="200" t="s">
        <v>65</v>
      </c>
      <c r="U10" s="200" t="s">
        <v>66</v>
      </c>
      <c r="V10" s="200" t="s">
        <v>67</v>
      </c>
      <c r="W10" s="13"/>
      <c r="X10" s="13"/>
      <c r="Y10" s="13"/>
      <c r="Z10" s="13"/>
      <c r="AA10" s="13"/>
    </row>
    <row r="11" spans="1:27" ht="45.75" customHeight="1">
      <c r="A11" s="59" t="s">
        <v>361</v>
      </c>
      <c r="B11" s="13"/>
      <c r="C11" s="13"/>
      <c r="D11" s="13"/>
      <c r="E11" s="13"/>
      <c r="F11" s="13"/>
      <c r="G11" s="13"/>
      <c r="H11" s="13"/>
      <c r="I11" s="13"/>
      <c r="J11" s="30"/>
      <c r="K11" s="31">
        <v>66.666666666666671</v>
      </c>
      <c r="L11" s="31">
        <v>101.88888888888889</v>
      </c>
      <c r="M11" s="31">
        <v>137</v>
      </c>
      <c r="N11" s="5"/>
      <c r="O11" s="202">
        <v>186</v>
      </c>
      <c r="P11" s="202">
        <v>465</v>
      </c>
      <c r="Q11" s="202">
        <v>513</v>
      </c>
      <c r="R11" s="202">
        <v>524</v>
      </c>
      <c r="S11" s="202">
        <v>357</v>
      </c>
      <c r="T11" s="202">
        <v>405</v>
      </c>
      <c r="U11" s="202">
        <v>416</v>
      </c>
      <c r="V11" s="202">
        <v>392</v>
      </c>
      <c r="W11" s="5"/>
    </row>
    <row r="12" spans="1:27">
      <c r="A12" s="5" t="s">
        <v>136</v>
      </c>
      <c r="B12" s="114">
        <f>B5-(O11/160)-O17</f>
        <v>9.0900000000000016</v>
      </c>
      <c r="C12" s="114">
        <f t="shared" ref="C12:E12" si="2">C5-(K11/160)-(P11/160)-P17</f>
        <v>15.575833333333334</v>
      </c>
      <c r="D12" s="114">
        <f t="shared" si="2"/>
        <v>18.866944444444446</v>
      </c>
      <c r="E12" s="114">
        <f t="shared" si="2"/>
        <v>25.043750000000003</v>
      </c>
      <c r="F12" s="114">
        <f>F5-(S11/160)-S17/2</f>
        <v>13.143749999999999</v>
      </c>
      <c r="G12" s="114">
        <f t="shared" ref="G12:I12" si="3">G5-(K11/160)-(T11/160)-T17/2</f>
        <v>15.612083333333331</v>
      </c>
      <c r="H12" s="114">
        <f t="shared" si="3"/>
        <v>16.502569444444443</v>
      </c>
      <c r="I12" s="114">
        <f t="shared" si="3"/>
        <v>20.696250000000003</v>
      </c>
      <c r="J12" s="30"/>
      <c r="K12" s="31">
        <v>79.888888888888886</v>
      </c>
      <c r="L12" s="31">
        <v>124.33333333333333</v>
      </c>
      <c r="M12" s="31">
        <v>168.66666666666666</v>
      </c>
      <c r="N12" s="5"/>
      <c r="O12" s="202"/>
      <c r="P12" s="202">
        <v>389.95527262500013</v>
      </c>
      <c r="Q12" s="202">
        <v>353.95527262500013</v>
      </c>
      <c r="R12" s="202">
        <v>317.95527262500013</v>
      </c>
      <c r="S12" s="202"/>
      <c r="T12" s="202">
        <v>373.15814242500016</v>
      </c>
      <c r="U12" s="202">
        <v>337.15814242500016</v>
      </c>
      <c r="V12" s="202">
        <v>301.15814242500016</v>
      </c>
      <c r="W12" s="5"/>
    </row>
    <row r="13" spans="1:27">
      <c r="A13" s="5" t="s">
        <v>205</v>
      </c>
      <c r="B13" s="114"/>
      <c r="C13" s="114">
        <f t="shared" ref="C13:E13" si="4">C6-(K12/160)-(P12/160)-P18</f>
        <v>18.575049156358947</v>
      </c>
      <c r="D13" s="114">
        <f t="shared" si="4"/>
        <v>21.9152281343043</v>
      </c>
      <c r="E13" s="114">
        <f t="shared" si="4"/>
        <v>29.888865285791944</v>
      </c>
      <c r="F13" s="114"/>
      <c r="G13" s="114">
        <f t="shared" ref="G13:I13" si="5">G6-(K12/160)-(T12/160)-T18/2</f>
        <v>10.025967957449526</v>
      </c>
      <c r="H13" s="114">
        <f t="shared" si="5"/>
        <v>11.444175422082242</v>
      </c>
      <c r="I13" s="114">
        <f t="shared" si="5"/>
        <v>15.555952331159403</v>
      </c>
      <c r="J13" s="30"/>
      <c r="K13" s="31">
        <v>114.55555555555556</v>
      </c>
      <c r="L13" s="31">
        <v>220</v>
      </c>
      <c r="M13" s="31">
        <v>278.77777777777777</v>
      </c>
      <c r="N13" s="5"/>
      <c r="O13" s="202">
        <v>-9</v>
      </c>
      <c r="P13" s="202">
        <v>0</v>
      </c>
      <c r="Q13" s="202">
        <v>-36</v>
      </c>
      <c r="R13" s="202">
        <v>-72</v>
      </c>
      <c r="S13" s="202">
        <v>-18</v>
      </c>
      <c r="T13" s="202">
        <v>-54</v>
      </c>
      <c r="U13" s="202">
        <v>-90</v>
      </c>
      <c r="V13" s="202">
        <v>-126</v>
      </c>
      <c r="W13" s="5"/>
    </row>
    <row r="14" spans="1:27">
      <c r="A14" s="5" t="s">
        <v>228</v>
      </c>
      <c r="B14" s="114">
        <f t="shared" ref="B14:B15" si="6">B7-(O13/160)-O19</f>
        <v>11.27</v>
      </c>
      <c r="C14" s="114">
        <f t="shared" ref="C14:D14" si="7">C7-(K13/160)-(P13/160)-P19</f>
        <v>20.047777777777778</v>
      </c>
      <c r="D14" s="114">
        <f t="shared" si="7"/>
        <v>23.965000000000003</v>
      </c>
      <c r="E14" s="114"/>
      <c r="F14" s="114"/>
      <c r="G14" s="114">
        <f t="shared" ref="G14:I14" si="8">G7-(K13/160)-(T13/160)-T19/2</f>
        <v>11.701527777777779</v>
      </c>
      <c r="H14" s="114">
        <f t="shared" si="8"/>
        <v>13.63</v>
      </c>
      <c r="I14" s="114">
        <f t="shared" si="8"/>
        <v>19.033263888888889</v>
      </c>
      <c r="J14" s="30"/>
      <c r="K14" s="31">
        <v>139.75777777777776</v>
      </c>
      <c r="L14" s="31">
        <v>268.39999999999998</v>
      </c>
      <c r="M14" s="31">
        <v>340.10888888888888</v>
      </c>
      <c r="N14" s="5"/>
      <c r="O14" s="202">
        <v>-4.5</v>
      </c>
      <c r="P14" s="202">
        <v>4.5</v>
      </c>
      <c r="Q14" s="202">
        <v>-31.5</v>
      </c>
      <c r="R14" s="202">
        <v>-67.5</v>
      </c>
      <c r="S14" s="202">
        <v>-9</v>
      </c>
      <c r="T14" s="202">
        <v>-45</v>
      </c>
      <c r="U14" s="202">
        <v>-81</v>
      </c>
      <c r="V14" s="202">
        <v>-117</v>
      </c>
      <c r="W14" s="5"/>
    </row>
    <row r="15" spans="1:27" ht="16.5" customHeight="1">
      <c r="A15" s="5" t="s">
        <v>370</v>
      </c>
      <c r="B15" s="114">
        <f t="shared" si="6"/>
        <v>13.542962499999998</v>
      </c>
      <c r="C15" s="114">
        <f t="shared" ref="C15:D15" si="9">C8-(K14/160)-(P14/160)-P20</f>
        <v>20.854076388888892</v>
      </c>
      <c r="D15" s="114">
        <f t="shared" si="9"/>
        <v>24.858250000000002</v>
      </c>
      <c r="E15" s="114"/>
      <c r="F15" s="114"/>
      <c r="G15" s="114">
        <f t="shared" ref="G15:I15" si="10">G8-(K14/160)-(T14/160)-T20/2</f>
        <v>12.017076388888889</v>
      </c>
      <c r="H15" s="114">
        <f t="shared" si="10"/>
        <v>13.929781250000001</v>
      </c>
      <c r="I15" s="114">
        <f t="shared" si="10"/>
        <v>19.539506944444444</v>
      </c>
      <c r="J15" s="30" t="s">
        <v>372</v>
      </c>
      <c r="K15" s="30"/>
      <c r="L15" s="30"/>
      <c r="M15" s="30"/>
      <c r="N15" s="213" t="s">
        <v>373</v>
      </c>
      <c r="O15" s="184">
        <v>99</v>
      </c>
      <c r="P15" s="184">
        <v>90</v>
      </c>
      <c r="Q15" s="184">
        <v>126</v>
      </c>
      <c r="R15" s="184">
        <v>162</v>
      </c>
      <c r="S15" s="184">
        <v>198</v>
      </c>
      <c r="T15" s="184">
        <v>234</v>
      </c>
      <c r="U15" s="184">
        <v>270</v>
      </c>
      <c r="V15" s="184">
        <v>306</v>
      </c>
      <c r="W15" s="5"/>
    </row>
    <row r="16" spans="1:27" ht="15.75" customHeight="1">
      <c r="A16" s="5" t="s">
        <v>349</v>
      </c>
      <c r="B16" s="5"/>
      <c r="C16" s="5"/>
      <c r="D16" s="5"/>
      <c r="E16" s="5"/>
      <c r="F16" s="5"/>
      <c r="G16" s="5"/>
      <c r="H16" s="5"/>
      <c r="I16" s="5"/>
      <c r="J16" s="30" t="s">
        <v>374</v>
      </c>
      <c r="K16" s="31">
        <v>66.444444444444443</v>
      </c>
      <c r="L16" s="31">
        <v>132.88888888888889</v>
      </c>
      <c r="M16" s="31">
        <v>199.33333333333334</v>
      </c>
      <c r="N16" s="5"/>
      <c r="O16" s="214" t="s">
        <v>338</v>
      </c>
      <c r="P16" s="214"/>
      <c r="Q16" s="214"/>
      <c r="R16" s="214"/>
      <c r="S16" s="214"/>
      <c r="T16" s="214"/>
      <c r="U16" s="214"/>
      <c r="V16" s="214"/>
      <c r="W16" s="5"/>
    </row>
    <row r="17" spans="1:23" ht="61.5" customHeight="1">
      <c r="A17" s="13" t="s">
        <v>375</v>
      </c>
      <c r="B17" s="216" t="s">
        <v>60</v>
      </c>
      <c r="C17" s="52" t="s">
        <v>61</v>
      </c>
      <c r="D17" s="52" t="s">
        <v>62</v>
      </c>
      <c r="E17" s="52" t="s">
        <v>63</v>
      </c>
      <c r="F17" s="216" t="s">
        <v>64</v>
      </c>
      <c r="G17" s="217" t="s">
        <v>65</v>
      </c>
      <c r="H17" s="52" t="s">
        <v>66</v>
      </c>
      <c r="I17" s="52" t="s">
        <v>67</v>
      </c>
      <c r="J17" s="30" t="s">
        <v>376</v>
      </c>
      <c r="K17" s="31">
        <v>94.222222222222229</v>
      </c>
      <c r="L17" s="31">
        <v>188.44444444444446</v>
      </c>
      <c r="M17" s="31">
        <v>282.66666666666669</v>
      </c>
      <c r="N17" s="5"/>
      <c r="O17" s="218">
        <v>-0.61250000000000004</v>
      </c>
      <c r="P17" s="218">
        <v>1.6312500000000001</v>
      </c>
      <c r="Q17" s="218">
        <v>2.0499999999999998</v>
      </c>
      <c r="R17" s="218">
        <v>2.5750000000000002</v>
      </c>
      <c r="S17" s="218">
        <v>-1.05</v>
      </c>
      <c r="T17" s="218">
        <v>-0.5</v>
      </c>
      <c r="U17" s="218">
        <v>-0.21875</v>
      </c>
      <c r="V17" s="218">
        <v>0.27500000000000002</v>
      </c>
      <c r="W17" s="5"/>
    </row>
    <row r="18" spans="1:23" ht="16.5" customHeight="1">
      <c r="A18" s="5" t="s">
        <v>136</v>
      </c>
      <c r="B18" s="220">
        <v>770</v>
      </c>
      <c r="C18" s="220">
        <v>1056</v>
      </c>
      <c r="D18" s="220">
        <v>1056</v>
      </c>
      <c r="E18" s="220">
        <v>1492</v>
      </c>
      <c r="F18" s="221">
        <v>878</v>
      </c>
      <c r="G18" s="221">
        <v>1056</v>
      </c>
      <c r="H18" s="221">
        <v>1056</v>
      </c>
      <c r="I18" s="221">
        <v>1492</v>
      </c>
      <c r="J18" s="5"/>
      <c r="K18" s="5"/>
      <c r="L18" s="5"/>
      <c r="M18" s="5"/>
      <c r="N18" s="5"/>
      <c r="O18" s="218"/>
      <c r="P18" s="218">
        <v>4.9509248341792462</v>
      </c>
      <c r="Q18" s="218">
        <v>8.0019680784561196</v>
      </c>
      <c r="R18" s="218">
        <v>8.9902475936351323</v>
      </c>
      <c r="S18" s="218"/>
      <c r="T18" s="218">
        <v>5.6694761936773377</v>
      </c>
      <c r="U18" s="218">
        <v>6.4640057088563498</v>
      </c>
      <c r="V18" s="218">
        <v>7.2147852240353618</v>
      </c>
      <c r="W18" s="5"/>
    </row>
    <row r="19" spans="1:23" ht="15.75" customHeight="1">
      <c r="A19" s="5" t="s">
        <v>205</v>
      </c>
      <c r="B19" s="222"/>
      <c r="C19" s="222">
        <v>1104</v>
      </c>
      <c r="D19" s="222">
        <v>1104</v>
      </c>
      <c r="E19" s="222">
        <v>1627</v>
      </c>
      <c r="F19" s="222"/>
      <c r="G19" s="222">
        <v>1104</v>
      </c>
      <c r="H19" s="222">
        <v>1104</v>
      </c>
      <c r="I19" s="222">
        <v>1627</v>
      </c>
      <c r="J19" s="5"/>
      <c r="K19" s="5"/>
      <c r="L19" s="5"/>
      <c r="M19" s="5"/>
      <c r="N19" s="5"/>
      <c r="O19" s="218">
        <v>-0.59375</v>
      </c>
      <c r="P19" s="218">
        <v>1.40625</v>
      </c>
      <c r="Q19" s="218">
        <v>1.825</v>
      </c>
      <c r="R19" s="218"/>
      <c r="S19" s="218"/>
      <c r="T19" s="218">
        <v>-0.3</v>
      </c>
      <c r="U19" s="218">
        <v>0.27500000000000002</v>
      </c>
      <c r="V19" s="218">
        <v>0.74375000000000002</v>
      </c>
      <c r="W19" s="5"/>
    </row>
    <row r="20" spans="1:23">
      <c r="A20" s="5" t="s">
        <v>228</v>
      </c>
      <c r="B20" s="226">
        <v>997</v>
      </c>
      <c r="C20" s="226">
        <v>1200</v>
      </c>
      <c r="D20" s="226">
        <v>1200</v>
      </c>
      <c r="E20" s="226"/>
      <c r="F20" s="226"/>
      <c r="G20" s="226">
        <v>1179</v>
      </c>
      <c r="H20" s="226">
        <v>1179</v>
      </c>
      <c r="I20" s="226">
        <v>1666</v>
      </c>
      <c r="J20" s="5"/>
      <c r="K20" s="5"/>
      <c r="L20" s="5"/>
      <c r="M20" s="5"/>
      <c r="N20" s="5"/>
      <c r="O20" s="218">
        <v>-0.55843749999999992</v>
      </c>
      <c r="P20" s="218">
        <v>1.5228125000000001</v>
      </c>
      <c r="Q20" s="218">
        <v>1.9481250000000003</v>
      </c>
      <c r="R20" s="218"/>
      <c r="S20" s="218"/>
      <c r="T20" s="218">
        <v>-0.16562499999999999</v>
      </c>
      <c r="U20" s="218">
        <v>0.41593750000000007</v>
      </c>
      <c r="V20" s="218">
        <v>0.88812500000000016</v>
      </c>
      <c r="W20" s="5"/>
    </row>
    <row r="21" spans="1:23">
      <c r="A21" s="5" t="s">
        <v>370</v>
      </c>
      <c r="B21" s="222">
        <v>1046.8500000000001</v>
      </c>
      <c r="C21" s="222">
        <v>1260</v>
      </c>
      <c r="D21" s="222">
        <v>1260</v>
      </c>
      <c r="E21" s="222"/>
      <c r="F21" s="222"/>
      <c r="G21" s="222">
        <f t="shared" ref="G21:I21" si="11">G20*1.05</f>
        <v>1237.95</v>
      </c>
      <c r="H21" s="222">
        <f t="shared" si="11"/>
        <v>1237.95</v>
      </c>
      <c r="I21" s="222">
        <f t="shared" si="11"/>
        <v>1749.3000000000002</v>
      </c>
      <c r="J21" s="5"/>
      <c r="K21" s="5"/>
      <c r="L21" s="5"/>
      <c r="M21" s="5"/>
      <c r="N21" s="5"/>
      <c r="T21" s="5"/>
      <c r="V21" s="5"/>
      <c r="W21" s="5"/>
    </row>
    <row r="22" spans="1:23">
      <c r="A22" s="5" t="s">
        <v>406</v>
      </c>
      <c r="B22" s="228">
        <f t="shared" ref="B22:E22" si="12">(30000*0.3)/12</f>
        <v>750</v>
      </c>
      <c r="C22" s="228">
        <f t="shared" si="12"/>
        <v>750</v>
      </c>
      <c r="D22" s="228">
        <f t="shared" si="12"/>
        <v>750</v>
      </c>
      <c r="E22" s="228">
        <f t="shared" si="12"/>
        <v>750</v>
      </c>
      <c r="F22" s="228">
        <f t="shared" ref="F22:I22" si="13">(60000*0.3)/12</f>
        <v>1500</v>
      </c>
      <c r="G22" s="228">
        <f t="shared" si="13"/>
        <v>1500</v>
      </c>
      <c r="H22" s="228">
        <f t="shared" si="13"/>
        <v>1500</v>
      </c>
      <c r="I22" s="228">
        <f t="shared" si="13"/>
        <v>1500</v>
      </c>
      <c r="J22" s="5"/>
      <c r="K22" s="5"/>
      <c r="L22" s="5"/>
      <c r="M22" s="5"/>
      <c r="N22" s="5"/>
      <c r="T22" s="5"/>
      <c r="V22" s="5"/>
      <c r="W22" s="5"/>
    </row>
    <row r="23" spans="1:23" ht="15.75" customHeight="1">
      <c r="A23" s="5" t="s">
        <v>408</v>
      </c>
      <c r="B23" s="108"/>
      <c r="C23" s="108"/>
      <c r="D23" s="108"/>
      <c r="E23" s="108"/>
      <c r="F23" s="108"/>
      <c r="G23" s="108"/>
      <c r="H23" s="108"/>
      <c r="I23" s="108"/>
      <c r="J23" s="5"/>
      <c r="K23" s="5"/>
      <c r="L23" s="5"/>
      <c r="M23" s="5"/>
      <c r="N23" s="5"/>
      <c r="T23" s="5"/>
      <c r="V23" s="5"/>
      <c r="W23" s="5"/>
    </row>
    <row r="24" spans="1:23" ht="16.5" customHeight="1">
      <c r="A24" s="5" t="s">
        <v>136</v>
      </c>
      <c r="B24" s="220">
        <f t="shared" ref="B24:I24" si="14">B18+O11+O17*160</f>
        <v>858</v>
      </c>
      <c r="C24" s="220">
        <f t="shared" si="14"/>
        <v>1782</v>
      </c>
      <c r="D24" s="220">
        <f t="shared" si="14"/>
        <v>1897</v>
      </c>
      <c r="E24" s="220">
        <f t="shared" si="14"/>
        <v>2428</v>
      </c>
      <c r="F24" s="220">
        <f t="shared" si="14"/>
        <v>1067</v>
      </c>
      <c r="G24" s="220">
        <f t="shared" si="14"/>
        <v>1381</v>
      </c>
      <c r="H24" s="220">
        <f t="shared" si="14"/>
        <v>1437</v>
      </c>
      <c r="I24" s="220">
        <f t="shared" si="14"/>
        <v>1928</v>
      </c>
      <c r="J24" s="5"/>
      <c r="K24" s="5"/>
      <c r="L24" s="5"/>
      <c r="M24" s="5"/>
      <c r="N24" s="5"/>
      <c r="T24" s="5"/>
      <c r="V24" s="5"/>
      <c r="W24" s="5"/>
    </row>
    <row r="25" spans="1:23" ht="16.5" customHeight="1">
      <c r="A25" s="5" t="s">
        <v>205</v>
      </c>
      <c r="B25" s="220"/>
      <c r="C25" s="220">
        <f t="shared" ref="C25:E25" si="15">C19+P12+P18*160</f>
        <v>2286.1032460936794</v>
      </c>
      <c r="D25" s="220">
        <f t="shared" si="15"/>
        <v>2738.2701651779789</v>
      </c>
      <c r="E25" s="220">
        <f t="shared" si="15"/>
        <v>3383.3948876066215</v>
      </c>
      <c r="F25" s="222"/>
      <c r="G25" s="220">
        <f t="shared" ref="G25:I25" si="16">G19+T12+T18*160</f>
        <v>2384.2743334133743</v>
      </c>
      <c r="H25" s="220">
        <f t="shared" si="16"/>
        <v>2475.3990558420164</v>
      </c>
      <c r="I25" s="220">
        <f t="shared" si="16"/>
        <v>3082.5237782706581</v>
      </c>
      <c r="J25" s="5"/>
      <c r="K25" s="5"/>
      <c r="L25" s="5"/>
      <c r="M25" s="5"/>
      <c r="N25" s="5"/>
      <c r="T25" s="5"/>
      <c r="V25" s="5"/>
      <c r="W25" s="5"/>
    </row>
    <row r="26" spans="1:23" ht="16.5" customHeight="1">
      <c r="A26" s="5" t="s">
        <v>228</v>
      </c>
      <c r="B26" s="230">
        <f t="shared" ref="B26:D26" si="17">B20+O13+O19*160</f>
        <v>893</v>
      </c>
      <c r="C26" s="230">
        <f t="shared" si="17"/>
        <v>1425</v>
      </c>
      <c r="D26" s="230">
        <f t="shared" si="17"/>
        <v>1456</v>
      </c>
      <c r="E26" s="231"/>
      <c r="F26" s="231"/>
      <c r="G26" s="230">
        <f t="shared" ref="G26:I26" si="18">G20+T13+T19*160</f>
        <v>1077</v>
      </c>
      <c r="H26" s="230">
        <f t="shared" si="18"/>
        <v>1133</v>
      </c>
      <c r="I26" s="230">
        <f t="shared" si="18"/>
        <v>1659</v>
      </c>
      <c r="J26" s="5"/>
      <c r="K26" s="5"/>
      <c r="L26" s="5"/>
      <c r="M26" s="5"/>
      <c r="N26" s="5"/>
      <c r="T26" s="5"/>
      <c r="V26" s="5"/>
      <c r="W26" s="5"/>
    </row>
    <row r="27" spans="1:23" ht="16.5" customHeight="1">
      <c r="A27" s="5" t="s">
        <v>370</v>
      </c>
      <c r="B27" s="220">
        <f t="shared" ref="B27:D27" si="19">B21+O14+O20*160</f>
        <v>953.00000000000011</v>
      </c>
      <c r="C27" s="220">
        <f t="shared" si="19"/>
        <v>1508.15</v>
      </c>
      <c r="D27" s="220">
        <f t="shared" si="19"/>
        <v>1540.2</v>
      </c>
      <c r="E27" s="222"/>
      <c r="F27" s="222"/>
      <c r="G27" s="220">
        <f t="shared" ref="G27:I27" si="20">G21+T14+T20*160</f>
        <v>1166.45</v>
      </c>
      <c r="H27" s="220">
        <f t="shared" si="20"/>
        <v>1223.5</v>
      </c>
      <c r="I27" s="220">
        <f t="shared" si="20"/>
        <v>1774.4</v>
      </c>
      <c r="J27" s="5"/>
      <c r="K27" s="5"/>
      <c r="L27" s="5"/>
      <c r="M27" s="5"/>
      <c r="N27" s="5"/>
      <c r="T27" s="5"/>
      <c r="V27" s="5"/>
      <c r="W27" s="5"/>
    </row>
    <row r="28" spans="1:23" ht="15.75" customHeight="1">
      <c r="A28" s="5" t="s">
        <v>373</v>
      </c>
      <c r="B28" s="5">
        <v>99</v>
      </c>
      <c r="C28" s="5">
        <v>90</v>
      </c>
      <c r="D28" s="5">
        <v>126</v>
      </c>
      <c r="E28" s="5">
        <v>162</v>
      </c>
      <c r="F28" s="5">
        <v>198</v>
      </c>
      <c r="G28" s="5">
        <v>234</v>
      </c>
      <c r="H28" s="5">
        <v>270</v>
      </c>
      <c r="I28" s="5">
        <v>306</v>
      </c>
      <c r="J28" s="5"/>
      <c r="K28" s="5"/>
      <c r="L28" s="5"/>
      <c r="M28" s="5"/>
      <c r="N28" s="5"/>
      <c r="T28" s="5"/>
      <c r="V28" s="5"/>
      <c r="W28" s="5"/>
    </row>
    <row r="29" spans="1:23">
      <c r="A29" s="5" t="s">
        <v>410</v>
      </c>
      <c r="B29" s="232">
        <f t="shared" ref="B29:B30" si="21">((30000+2000*O17)*0.45)/12-B$28</f>
        <v>980.0625</v>
      </c>
      <c r="C29" s="233">
        <f t="shared" ref="C29:E29" si="22">((30000+K16+P17*2000)*0.45)/12-C$28</f>
        <v>1159.8354166666668</v>
      </c>
      <c r="D29" s="233">
        <f t="shared" si="22"/>
        <v>1157.7333333333333</v>
      </c>
      <c r="E29" s="233">
        <f t="shared" si="22"/>
        <v>1163.5999999999999</v>
      </c>
      <c r="F29" s="233">
        <f t="shared" ref="F29:F30" si="23">((60000+(S$17*4000))*0.45)/12-F$28</f>
        <v>1894.5</v>
      </c>
      <c r="G29" s="233">
        <f t="shared" ref="G29:I29" si="24">((60000+K16+T$17*4000)*0.45)/12-G$28</f>
        <v>1943.4916666666668</v>
      </c>
      <c r="H29" s="233">
        <f t="shared" si="24"/>
        <v>1952.1708333333336</v>
      </c>
      <c r="I29" s="233">
        <f t="shared" si="24"/>
        <v>1992.7249999999999</v>
      </c>
      <c r="J29" s="5"/>
      <c r="K29" s="5"/>
      <c r="L29" s="5"/>
      <c r="M29" s="5"/>
      <c r="N29" s="5"/>
      <c r="T29" s="5"/>
      <c r="V29" s="5"/>
      <c r="W29" s="5"/>
    </row>
    <row r="30" spans="1:23">
      <c r="A30" s="5" t="s">
        <v>413</v>
      </c>
      <c r="B30" s="232">
        <f t="shared" si="21"/>
        <v>1026</v>
      </c>
      <c r="C30" s="233">
        <f t="shared" ref="C30:E30" si="25">((30000+K17+P18*2000)*0.45)/12-C$28</f>
        <v>1409.8526958967768</v>
      </c>
      <c r="D30" s="233">
        <f t="shared" si="25"/>
        <v>1606.2142725508756</v>
      </c>
      <c r="E30" s="233">
        <f t="shared" si="25"/>
        <v>1647.8685695226352</v>
      </c>
      <c r="F30" s="233">
        <f t="shared" si="23"/>
        <v>1894.5</v>
      </c>
      <c r="G30" s="233">
        <f t="shared" ref="G30:I30" si="26">((60000+K17+T$17*4000)*0.45)/12-G$28</f>
        <v>1944.5333333333333</v>
      </c>
      <c r="H30" s="233">
        <f t="shared" si="26"/>
        <v>1954.2541666666666</v>
      </c>
      <c r="I30" s="233">
        <f t="shared" si="26"/>
        <v>1995.85</v>
      </c>
      <c r="J30" s="5"/>
      <c r="K30" s="5"/>
      <c r="L30" s="5"/>
      <c r="M30" s="5"/>
      <c r="N30" s="5"/>
      <c r="T30" s="5"/>
      <c r="V30" s="5"/>
      <c r="W30" s="5"/>
    </row>
    <row r="31" spans="1:23" ht="15.75" customHeight="1">
      <c r="A31" s="5"/>
      <c r="B31" s="5"/>
      <c r="C31" s="5"/>
      <c r="D31" s="5"/>
      <c r="E31" s="5"/>
      <c r="F31" s="5"/>
      <c r="G31" s="5"/>
      <c r="H31" s="5"/>
      <c r="I31" s="5"/>
      <c r="J31" s="5"/>
      <c r="K31" s="5"/>
      <c r="L31" s="5"/>
      <c r="M31" s="5"/>
      <c r="N31" s="5"/>
      <c r="T31" s="5"/>
      <c r="V31" s="5"/>
      <c r="W31" s="5"/>
    </row>
    <row r="32" spans="1:23" ht="46.5" customHeight="1">
      <c r="A32" s="13" t="s">
        <v>414</v>
      </c>
      <c r="B32" s="52" t="s">
        <v>60</v>
      </c>
      <c r="C32" s="52" t="s">
        <v>61</v>
      </c>
      <c r="D32" s="52" t="s">
        <v>62</v>
      </c>
      <c r="E32" s="52" t="s">
        <v>63</v>
      </c>
      <c r="F32" s="52" t="s">
        <v>64</v>
      </c>
      <c r="G32" s="52" t="s">
        <v>65</v>
      </c>
      <c r="H32" s="52" t="s">
        <v>66</v>
      </c>
      <c r="I32" s="52" t="s">
        <v>67</v>
      </c>
      <c r="J32" s="5"/>
      <c r="K32" s="5"/>
      <c r="L32" s="5"/>
      <c r="M32" s="5"/>
      <c r="N32" s="5"/>
      <c r="T32" s="5"/>
      <c r="V32" s="5"/>
      <c r="W32" s="5"/>
    </row>
    <row r="33" spans="1:23" ht="58.5" customHeight="1">
      <c r="A33" s="460" t="s">
        <v>415</v>
      </c>
      <c r="B33" s="440"/>
      <c r="C33" s="5"/>
      <c r="D33" s="5"/>
      <c r="E33" s="5"/>
      <c r="F33" s="5"/>
      <c r="G33" s="5"/>
      <c r="H33" s="5"/>
      <c r="I33" s="5"/>
      <c r="J33" s="5"/>
      <c r="K33" s="5"/>
      <c r="L33" s="5"/>
      <c r="M33" s="5"/>
      <c r="N33" s="5"/>
      <c r="T33" s="5"/>
      <c r="V33" s="5"/>
      <c r="W33" s="5"/>
    </row>
    <row r="34" spans="1:23">
      <c r="A34" s="5" t="s">
        <v>416</v>
      </c>
      <c r="B34" s="234">
        <f t="shared" ref="B34:E34" si="27">30*50*15</f>
        <v>22500</v>
      </c>
      <c r="C34" s="234">
        <f t="shared" si="27"/>
        <v>22500</v>
      </c>
      <c r="D34" s="234">
        <f t="shared" si="27"/>
        <v>22500</v>
      </c>
      <c r="E34" s="234">
        <f t="shared" si="27"/>
        <v>22500</v>
      </c>
      <c r="F34" s="234">
        <f t="shared" ref="F34:I34" si="28">60*50*15</f>
        <v>45000</v>
      </c>
      <c r="G34" s="234">
        <f t="shared" si="28"/>
        <v>45000</v>
      </c>
      <c r="H34" s="234">
        <f t="shared" si="28"/>
        <v>45000</v>
      </c>
      <c r="I34" s="234">
        <f t="shared" si="28"/>
        <v>45000</v>
      </c>
      <c r="J34" s="5"/>
      <c r="K34" s="5"/>
      <c r="L34" s="5"/>
      <c r="M34" s="5"/>
      <c r="N34" s="5"/>
      <c r="T34" s="5"/>
      <c r="V34" s="5"/>
      <c r="W34" s="5"/>
    </row>
    <row r="35" spans="1:23">
      <c r="A35" s="5" t="s">
        <v>417</v>
      </c>
      <c r="B35" s="235">
        <f t="shared" ref="B35:E35" si="29">35*50*15</f>
        <v>26250</v>
      </c>
      <c r="C35" s="235">
        <f t="shared" si="29"/>
        <v>26250</v>
      </c>
      <c r="D35" s="235">
        <f t="shared" si="29"/>
        <v>26250</v>
      </c>
      <c r="E35" s="235">
        <f t="shared" si="29"/>
        <v>26250</v>
      </c>
      <c r="F35" s="235">
        <f t="shared" ref="F35:I35" si="30">70*50*15</f>
        <v>52500</v>
      </c>
      <c r="G35" s="235">
        <f t="shared" si="30"/>
        <v>52500</v>
      </c>
      <c r="H35" s="235">
        <f t="shared" si="30"/>
        <v>52500</v>
      </c>
      <c r="I35" s="235">
        <f t="shared" si="30"/>
        <v>52500</v>
      </c>
      <c r="J35" s="5"/>
      <c r="K35" s="5"/>
      <c r="L35" s="5"/>
      <c r="M35" s="5"/>
      <c r="N35" s="5"/>
      <c r="T35" s="5"/>
      <c r="V35" s="5"/>
      <c r="W35" s="5"/>
    </row>
    <row r="36" spans="1:23">
      <c r="A36" s="5" t="s">
        <v>418</v>
      </c>
      <c r="B36" s="235">
        <f t="shared" ref="B36:E36" si="31">2000*15</f>
        <v>30000</v>
      </c>
      <c r="C36" s="235">
        <f t="shared" si="31"/>
        <v>30000</v>
      </c>
      <c r="D36" s="235">
        <f t="shared" si="31"/>
        <v>30000</v>
      </c>
      <c r="E36" s="235">
        <f t="shared" si="31"/>
        <v>30000</v>
      </c>
      <c r="F36" s="235">
        <f t="shared" ref="F36:I36" si="32">4000*15</f>
        <v>60000</v>
      </c>
      <c r="G36" s="235">
        <f t="shared" si="32"/>
        <v>60000</v>
      </c>
      <c r="H36" s="235">
        <f t="shared" si="32"/>
        <v>60000</v>
      </c>
      <c r="I36" s="235">
        <f t="shared" si="32"/>
        <v>60000</v>
      </c>
      <c r="J36" s="5"/>
      <c r="K36" s="5"/>
      <c r="L36" s="5"/>
      <c r="M36" s="5"/>
      <c r="N36" s="5"/>
      <c r="T36" s="5"/>
      <c r="V36" s="5"/>
      <c r="W36" s="5"/>
    </row>
    <row r="37" spans="1:23">
      <c r="A37" s="5" t="s">
        <v>419</v>
      </c>
      <c r="B37" s="236">
        <v>6300</v>
      </c>
      <c r="C37" s="6">
        <v>9250</v>
      </c>
      <c r="D37" s="6">
        <v>9250</v>
      </c>
      <c r="E37" s="6">
        <v>9250</v>
      </c>
      <c r="F37" s="6">
        <v>12600</v>
      </c>
      <c r="G37" s="6">
        <v>12600</v>
      </c>
      <c r="H37" s="6">
        <v>12600</v>
      </c>
      <c r="I37" s="6">
        <v>12600</v>
      </c>
      <c r="J37" s="5"/>
      <c r="K37" s="5"/>
      <c r="L37" s="5"/>
      <c r="M37" s="5"/>
      <c r="N37" s="5"/>
      <c r="T37" s="5"/>
      <c r="V37" s="5"/>
      <c r="W37" s="5"/>
    </row>
    <row r="38" spans="1:23" ht="27" customHeight="1">
      <c r="A38" s="237" t="s">
        <v>420</v>
      </c>
      <c r="B38" s="10"/>
      <c r="C38" s="10"/>
      <c r="D38" s="10"/>
      <c r="E38" s="10"/>
      <c r="F38" s="10"/>
      <c r="G38" s="10"/>
      <c r="H38" s="10"/>
      <c r="I38" s="10"/>
      <c r="J38" s="5"/>
      <c r="K38" s="5"/>
      <c r="L38" s="5"/>
      <c r="M38" s="5"/>
      <c r="N38" s="5"/>
      <c r="T38" s="5"/>
      <c r="V38" s="5"/>
      <c r="W38" s="5"/>
    </row>
    <row r="39" spans="1:23">
      <c r="A39" s="5" t="s">
        <v>289</v>
      </c>
      <c r="B39" s="235">
        <f t="shared" ref="B39:I39" si="33">B34-B$37</f>
        <v>16200</v>
      </c>
      <c r="C39" s="235">
        <f t="shared" si="33"/>
        <v>13250</v>
      </c>
      <c r="D39" s="235">
        <f t="shared" si="33"/>
        <v>13250</v>
      </c>
      <c r="E39" s="235">
        <f t="shared" si="33"/>
        <v>13250</v>
      </c>
      <c r="F39" s="235">
        <f t="shared" si="33"/>
        <v>32400</v>
      </c>
      <c r="G39" s="235">
        <f t="shared" si="33"/>
        <v>32400</v>
      </c>
      <c r="H39" s="235">
        <f t="shared" si="33"/>
        <v>32400</v>
      </c>
      <c r="I39" s="235">
        <f t="shared" si="33"/>
        <v>32400</v>
      </c>
      <c r="J39" s="5"/>
      <c r="K39" s="5"/>
      <c r="L39" s="5"/>
      <c r="M39" s="5"/>
      <c r="N39" s="5"/>
      <c r="T39" s="5"/>
      <c r="V39" s="5"/>
      <c r="W39" s="5"/>
    </row>
    <row r="40" spans="1:23">
      <c r="A40" s="5" t="s">
        <v>294</v>
      </c>
      <c r="B40" s="235">
        <f t="shared" ref="B40:I40" si="34">B35-B$37</f>
        <v>19950</v>
      </c>
      <c r="C40" s="235">
        <f t="shared" si="34"/>
        <v>17000</v>
      </c>
      <c r="D40" s="235">
        <f t="shared" si="34"/>
        <v>17000</v>
      </c>
      <c r="E40" s="235">
        <f t="shared" si="34"/>
        <v>17000</v>
      </c>
      <c r="F40" s="235">
        <f t="shared" si="34"/>
        <v>39900</v>
      </c>
      <c r="G40" s="235">
        <f t="shared" si="34"/>
        <v>39900</v>
      </c>
      <c r="H40" s="235">
        <f t="shared" si="34"/>
        <v>39900</v>
      </c>
      <c r="I40" s="235">
        <f t="shared" si="34"/>
        <v>39900</v>
      </c>
      <c r="J40" s="5"/>
      <c r="K40" s="5"/>
      <c r="L40" s="5"/>
      <c r="M40" s="5"/>
      <c r="N40" s="5"/>
      <c r="T40" s="5"/>
      <c r="V40" s="5"/>
      <c r="W40" s="5"/>
    </row>
    <row r="41" spans="1:23">
      <c r="A41" s="5" t="s">
        <v>296</v>
      </c>
      <c r="B41" s="235">
        <f t="shared" ref="B41:I41" si="35">B36-B$37</f>
        <v>23700</v>
      </c>
      <c r="C41" s="235">
        <f t="shared" si="35"/>
        <v>20750</v>
      </c>
      <c r="D41" s="235">
        <f t="shared" si="35"/>
        <v>20750</v>
      </c>
      <c r="E41" s="235">
        <f t="shared" si="35"/>
        <v>20750</v>
      </c>
      <c r="F41" s="235">
        <f t="shared" si="35"/>
        <v>47400</v>
      </c>
      <c r="G41" s="235">
        <f t="shared" si="35"/>
        <v>47400</v>
      </c>
      <c r="H41" s="235">
        <f t="shared" si="35"/>
        <v>47400</v>
      </c>
      <c r="I41" s="235">
        <f t="shared" si="35"/>
        <v>47400</v>
      </c>
      <c r="J41" s="5"/>
      <c r="K41" s="5"/>
      <c r="L41" s="5"/>
      <c r="M41" s="5"/>
      <c r="N41" s="5"/>
      <c r="T41" s="5"/>
      <c r="V41" s="5"/>
      <c r="W41" s="5"/>
    </row>
    <row r="42" spans="1:23" ht="30" customHeight="1">
      <c r="A42" s="237" t="s">
        <v>421</v>
      </c>
      <c r="B42" s="22"/>
      <c r="C42" s="22"/>
      <c r="D42" s="22"/>
      <c r="E42" s="22"/>
      <c r="F42" s="22" t="s">
        <v>422</v>
      </c>
      <c r="G42" s="22"/>
      <c r="H42" s="22"/>
      <c r="I42" s="22"/>
      <c r="J42" s="5"/>
      <c r="K42" s="5"/>
      <c r="L42" s="5"/>
      <c r="M42" s="5"/>
      <c r="N42" s="5"/>
      <c r="T42" s="5"/>
      <c r="V42" s="5"/>
      <c r="W42" s="5"/>
    </row>
    <row r="43" spans="1:23">
      <c r="A43" s="5" t="s">
        <v>289</v>
      </c>
      <c r="B43" s="238">
        <f t="shared" ref="B43:B45" si="36">-(922.5+0.15*(B39-9225))</f>
        <v>-1968.75</v>
      </c>
      <c r="C43" s="238">
        <f t="shared" ref="C43:E43" si="37">-(1315+0.15*(C39-13150))</f>
        <v>-1330</v>
      </c>
      <c r="D43" s="238">
        <f t="shared" si="37"/>
        <v>-1330</v>
      </c>
      <c r="E43" s="238">
        <f t="shared" si="37"/>
        <v>-1330</v>
      </c>
      <c r="F43" s="238">
        <f t="shared" ref="F43:I43" si="38">-(1845+0.15*(F39-18451))</f>
        <v>-3937.35</v>
      </c>
      <c r="G43" s="238">
        <f t="shared" si="38"/>
        <v>-3937.35</v>
      </c>
      <c r="H43" s="238">
        <f t="shared" si="38"/>
        <v>-3937.35</v>
      </c>
      <c r="I43" s="238">
        <f t="shared" si="38"/>
        <v>-3937.35</v>
      </c>
      <c r="J43" s="5"/>
      <c r="K43" s="5"/>
      <c r="L43" s="5"/>
      <c r="M43" s="5"/>
      <c r="N43" s="5"/>
      <c r="T43" s="5"/>
      <c r="V43" s="5"/>
      <c r="W43" s="5"/>
    </row>
    <row r="44" spans="1:23">
      <c r="A44" s="5" t="s">
        <v>294</v>
      </c>
      <c r="B44" s="238">
        <f t="shared" si="36"/>
        <v>-2531.25</v>
      </c>
      <c r="C44" s="238">
        <f t="shared" ref="C44:E44" si="39">-(1315+0.15*(C40-13150))</f>
        <v>-1892.5</v>
      </c>
      <c r="D44" s="238">
        <f t="shared" si="39"/>
        <v>-1892.5</v>
      </c>
      <c r="E44" s="238">
        <f t="shared" si="39"/>
        <v>-1892.5</v>
      </c>
      <c r="F44" s="238">
        <f t="shared" ref="F44:I44" si="40">-(1845+0.15*(F40-18451))</f>
        <v>-5062.3500000000004</v>
      </c>
      <c r="G44" s="238">
        <f t="shared" si="40"/>
        <v>-5062.3500000000004</v>
      </c>
      <c r="H44" s="238">
        <f t="shared" si="40"/>
        <v>-5062.3500000000004</v>
      </c>
      <c r="I44" s="238">
        <f t="shared" si="40"/>
        <v>-5062.3500000000004</v>
      </c>
      <c r="J44" s="5"/>
      <c r="K44" s="5"/>
      <c r="L44" s="5"/>
      <c r="M44" s="5"/>
      <c r="N44" s="5"/>
      <c r="O44" s="5">
        <v>6480</v>
      </c>
      <c r="P44" s="5">
        <v>496</v>
      </c>
      <c r="Q44" s="5">
        <v>8110</v>
      </c>
      <c r="R44" s="5">
        <v>14590</v>
      </c>
      <c r="S44" s="5">
        <v>7.65</v>
      </c>
      <c r="T44" s="5">
        <v>7.65</v>
      </c>
      <c r="V44" s="5"/>
      <c r="W44" s="5"/>
    </row>
    <row r="45" spans="1:23">
      <c r="A45" s="5" t="s">
        <v>296</v>
      </c>
      <c r="B45" s="238">
        <f t="shared" si="36"/>
        <v>-3093.75</v>
      </c>
      <c r="C45" s="238">
        <f t="shared" ref="C45:E45" si="41">-(1315+0.15*(C41-13150))</f>
        <v>-2455</v>
      </c>
      <c r="D45" s="238">
        <f t="shared" si="41"/>
        <v>-2455</v>
      </c>
      <c r="E45" s="238">
        <f t="shared" si="41"/>
        <v>-2455</v>
      </c>
      <c r="F45" s="238">
        <f t="shared" ref="F45:I45" si="42">-(1845+0.15*(F41-18451))</f>
        <v>-6187.3499999999995</v>
      </c>
      <c r="G45" s="238">
        <f t="shared" si="42"/>
        <v>-6187.3499999999995</v>
      </c>
      <c r="H45" s="238">
        <f t="shared" si="42"/>
        <v>-6187.3499999999995</v>
      </c>
      <c r="I45" s="238">
        <f t="shared" si="42"/>
        <v>-6187.3499999999995</v>
      </c>
      <c r="J45" s="5"/>
      <c r="K45" s="5"/>
      <c r="L45" s="5"/>
      <c r="M45" s="5"/>
      <c r="N45" s="5"/>
      <c r="T45" s="5"/>
      <c r="U45" s="5" t="s">
        <v>329</v>
      </c>
      <c r="V45" s="5"/>
      <c r="W45" s="5"/>
    </row>
    <row r="46" spans="1:23">
      <c r="A46" s="5" t="s">
        <v>423</v>
      </c>
      <c r="B46" s="239"/>
      <c r="C46" s="239"/>
      <c r="D46" s="239"/>
      <c r="E46" s="239"/>
      <c r="F46" s="239"/>
      <c r="G46" s="239"/>
      <c r="H46" s="239"/>
      <c r="I46" s="239"/>
      <c r="J46" s="5"/>
      <c r="K46" s="5"/>
      <c r="L46" s="5"/>
      <c r="M46" s="5"/>
      <c r="N46" s="5"/>
      <c r="T46" s="5"/>
      <c r="V46" s="5"/>
      <c r="W46" s="5"/>
    </row>
    <row r="47" spans="1:23" ht="29.25" customHeight="1">
      <c r="A47" s="237" t="s">
        <v>425</v>
      </c>
      <c r="B47" s="5"/>
      <c r="C47" s="5"/>
      <c r="D47" s="5"/>
      <c r="E47" s="5"/>
      <c r="F47" s="5"/>
      <c r="G47" s="5"/>
      <c r="H47" s="5"/>
      <c r="I47" s="5"/>
      <c r="J47" s="5"/>
      <c r="K47" s="5"/>
      <c r="L47" s="5"/>
      <c r="M47" s="5"/>
      <c r="N47" s="5"/>
      <c r="T47" s="5"/>
      <c r="V47" s="5"/>
      <c r="W47" s="5"/>
    </row>
    <row r="48" spans="1:23">
      <c r="A48" s="5" t="s">
        <v>289</v>
      </c>
      <c r="B48" s="5" t="s">
        <v>58</v>
      </c>
      <c r="C48" s="235">
        <f t="shared" ref="C48:C50" si="43">3305-((C34-17830)*0.1598)</f>
        <v>2558.7339999999999</v>
      </c>
      <c r="D48" s="235">
        <f t="shared" ref="D48:D50" si="44">5460-((D34-17830)*0.2106)</f>
        <v>4476.4979999999996</v>
      </c>
      <c r="E48" s="235">
        <f t="shared" ref="E48:E50" si="45">6143-((E34-17830)*0.2106)</f>
        <v>5159.4979999999996</v>
      </c>
      <c r="F48" s="5" t="s">
        <v>58</v>
      </c>
      <c r="G48" s="5" t="s">
        <v>58</v>
      </c>
      <c r="H48" s="240">
        <f>5460-((H34-23260)*0.2106)</f>
        <v>881.55599999999959</v>
      </c>
      <c r="I48" s="240">
        <f>6143-((I34-23260)*0.2106)</f>
        <v>1564.5559999999996</v>
      </c>
      <c r="J48" s="5"/>
      <c r="K48" s="5"/>
      <c r="L48" s="5"/>
      <c r="M48" s="5"/>
      <c r="N48" s="5"/>
      <c r="T48" s="5"/>
      <c r="V48" s="5"/>
      <c r="W48" s="5"/>
    </row>
    <row r="49" spans="1:23">
      <c r="A49" s="5" t="s">
        <v>294</v>
      </c>
      <c r="B49" s="5" t="s">
        <v>58</v>
      </c>
      <c r="C49" s="235">
        <f t="shared" si="43"/>
        <v>1959.4839999999999</v>
      </c>
      <c r="D49" s="235">
        <f t="shared" si="44"/>
        <v>3686.7479999999996</v>
      </c>
      <c r="E49" s="235">
        <f t="shared" si="45"/>
        <v>4369.7479999999996</v>
      </c>
      <c r="F49" s="5" t="s">
        <v>58</v>
      </c>
      <c r="G49" s="5" t="s">
        <v>58</v>
      </c>
      <c r="H49" s="5" t="s">
        <v>58</v>
      </c>
      <c r="I49" s="5" t="s">
        <v>58</v>
      </c>
      <c r="J49" s="5"/>
      <c r="K49" s="5"/>
      <c r="L49" s="5"/>
      <c r="M49" s="5"/>
      <c r="N49" s="5"/>
      <c r="T49" s="5"/>
      <c r="V49" s="5"/>
      <c r="W49" s="5"/>
    </row>
    <row r="50" spans="1:23">
      <c r="A50" s="5" t="s">
        <v>296</v>
      </c>
      <c r="B50" s="5" t="s">
        <v>58</v>
      </c>
      <c r="C50" s="235">
        <f t="shared" si="43"/>
        <v>1360.2339999999999</v>
      </c>
      <c r="D50" s="235">
        <f t="shared" si="44"/>
        <v>2896.998</v>
      </c>
      <c r="E50" s="235">
        <f t="shared" si="45"/>
        <v>3579.998</v>
      </c>
      <c r="F50" s="5" t="s">
        <v>58</v>
      </c>
      <c r="G50" s="5" t="s">
        <v>58</v>
      </c>
      <c r="H50" s="5" t="s">
        <v>58</v>
      </c>
      <c r="I50" s="5" t="s">
        <v>58</v>
      </c>
      <c r="J50" s="113"/>
      <c r="K50" s="5"/>
      <c r="L50" s="5"/>
      <c r="M50" s="5"/>
      <c r="N50" s="5"/>
      <c r="T50" s="5"/>
      <c r="V50" s="5"/>
      <c r="W50" s="5"/>
    </row>
    <row r="51" spans="1:23" ht="34.5" customHeight="1">
      <c r="A51" s="237" t="s">
        <v>427</v>
      </c>
      <c r="B51" s="5"/>
      <c r="C51" s="5"/>
      <c r="D51" s="5"/>
      <c r="E51" s="5"/>
      <c r="F51" s="5"/>
      <c r="G51" s="5"/>
      <c r="H51" s="5"/>
      <c r="I51" s="5"/>
      <c r="J51" s="5"/>
      <c r="K51" s="5"/>
      <c r="L51" s="5"/>
      <c r="M51" s="5"/>
      <c r="N51" s="5"/>
      <c r="T51" s="5"/>
      <c r="V51" s="5"/>
      <c r="W51" s="5"/>
    </row>
    <row r="52" spans="1:23">
      <c r="A52" s="5" t="s">
        <v>289</v>
      </c>
      <c r="B52" s="238">
        <f t="shared" ref="B52:B54" si="46">B43</f>
        <v>-1968.75</v>
      </c>
      <c r="C52" s="242">
        <f t="shared" ref="C52:E52" si="47">C43+C48</f>
        <v>1228.7339999999999</v>
      </c>
      <c r="D52" s="242">
        <f t="shared" si="47"/>
        <v>3146.4979999999996</v>
      </c>
      <c r="E52" s="242">
        <f t="shared" si="47"/>
        <v>3829.4979999999996</v>
      </c>
      <c r="F52" s="238">
        <f t="shared" ref="F52:G52" si="48">F43</f>
        <v>-3937.35</v>
      </c>
      <c r="G52" s="238">
        <f t="shared" si="48"/>
        <v>-3937.35</v>
      </c>
      <c r="H52" s="238">
        <f t="shared" ref="H52:I52" si="49">H43+H48</f>
        <v>-3055.7940000000003</v>
      </c>
      <c r="I52" s="238">
        <f t="shared" si="49"/>
        <v>-2372.7940000000003</v>
      </c>
      <c r="J52" s="5"/>
      <c r="K52" s="5"/>
      <c r="L52" s="5"/>
      <c r="M52" s="5"/>
      <c r="N52" s="5"/>
      <c r="T52" s="5"/>
      <c r="V52" s="5"/>
      <c r="W52" s="5"/>
    </row>
    <row r="53" spans="1:23">
      <c r="A53" s="5" t="s">
        <v>294</v>
      </c>
      <c r="B53" s="238">
        <f t="shared" si="46"/>
        <v>-2531.25</v>
      </c>
      <c r="C53" s="242">
        <f t="shared" ref="C53:E53" si="50">C44+C49</f>
        <v>66.983999999999924</v>
      </c>
      <c r="D53" s="242">
        <f t="shared" si="50"/>
        <v>1794.2479999999996</v>
      </c>
      <c r="E53" s="242">
        <f t="shared" si="50"/>
        <v>2477.2479999999996</v>
      </c>
      <c r="F53" s="238">
        <f t="shared" ref="F53:I53" si="51">F44</f>
        <v>-5062.3500000000004</v>
      </c>
      <c r="G53" s="238">
        <f t="shared" si="51"/>
        <v>-5062.3500000000004</v>
      </c>
      <c r="H53" s="238">
        <f t="shared" si="51"/>
        <v>-5062.3500000000004</v>
      </c>
      <c r="I53" s="238">
        <f t="shared" si="51"/>
        <v>-5062.3500000000004</v>
      </c>
      <c r="J53" s="5"/>
      <c r="K53" s="5"/>
      <c r="L53" s="5"/>
      <c r="M53" s="5"/>
      <c r="N53" s="5"/>
      <c r="T53" s="5"/>
      <c r="V53" s="5"/>
      <c r="W53" s="5"/>
    </row>
    <row r="54" spans="1:23">
      <c r="A54" s="5" t="s">
        <v>296</v>
      </c>
      <c r="B54" s="238">
        <f t="shared" si="46"/>
        <v>-3093.75</v>
      </c>
      <c r="C54" s="238">
        <f t="shared" ref="C54:E54" si="52">C45+C50</f>
        <v>-1094.7660000000001</v>
      </c>
      <c r="D54" s="242">
        <f t="shared" si="52"/>
        <v>441.99800000000005</v>
      </c>
      <c r="E54" s="242">
        <f t="shared" si="52"/>
        <v>1124.998</v>
      </c>
      <c r="F54" s="238">
        <f t="shared" ref="F54:I54" si="53">F45</f>
        <v>-6187.3499999999995</v>
      </c>
      <c r="G54" s="238">
        <f t="shared" si="53"/>
        <v>-6187.3499999999995</v>
      </c>
      <c r="H54" s="238">
        <f t="shared" si="53"/>
        <v>-6187.3499999999995</v>
      </c>
      <c r="I54" s="238">
        <f t="shared" si="53"/>
        <v>-6187.3499999999995</v>
      </c>
      <c r="J54" s="5"/>
      <c r="K54" s="5"/>
      <c r="L54" s="5"/>
      <c r="M54" s="5"/>
      <c r="N54" s="5"/>
      <c r="T54" s="5"/>
      <c r="V54" s="5"/>
      <c r="W54" s="5"/>
    </row>
    <row r="55" spans="1:23">
      <c r="A55" s="5"/>
      <c r="B55" s="5"/>
      <c r="C55" s="5"/>
      <c r="D55" s="5"/>
      <c r="E55" s="5"/>
      <c r="F55" s="5"/>
      <c r="G55" s="5"/>
      <c r="H55" s="5"/>
      <c r="I55" s="5"/>
      <c r="J55" s="5"/>
      <c r="K55" s="5"/>
      <c r="L55" s="5"/>
      <c r="M55" s="5"/>
      <c r="N55" s="5"/>
      <c r="T55" s="5"/>
      <c r="V55" s="5"/>
      <c r="W55" s="5"/>
    </row>
    <row r="56" spans="1:23" ht="18.75" customHeight="1">
      <c r="A56" s="237" t="s">
        <v>428</v>
      </c>
      <c r="B56" s="6"/>
      <c r="C56" s="6"/>
      <c r="D56" s="6"/>
      <c r="E56" s="6"/>
      <c r="F56" s="6"/>
      <c r="G56" s="6"/>
      <c r="H56" s="6"/>
      <c r="I56" s="6"/>
      <c r="J56" s="5"/>
      <c r="K56" s="5"/>
      <c r="L56" s="5"/>
      <c r="M56" s="5"/>
      <c r="N56" s="5"/>
      <c r="T56" s="5"/>
      <c r="V56" s="5"/>
      <c r="W56" s="5"/>
    </row>
    <row r="57" spans="1:23" ht="14.25" customHeight="1">
      <c r="A57" s="5" t="s">
        <v>289</v>
      </c>
      <c r="B57" s="243">
        <f t="shared" ref="B57:I57" si="54">B34+B52</f>
        <v>20531.25</v>
      </c>
      <c r="C57" s="243">
        <f t="shared" si="54"/>
        <v>23728.734</v>
      </c>
      <c r="D57" s="243">
        <f t="shared" si="54"/>
        <v>25646.498</v>
      </c>
      <c r="E57" s="243">
        <f t="shared" si="54"/>
        <v>26329.498</v>
      </c>
      <c r="F57" s="243">
        <f t="shared" si="54"/>
        <v>41062.65</v>
      </c>
      <c r="G57" s="243">
        <f t="shared" si="54"/>
        <v>41062.65</v>
      </c>
      <c r="H57" s="243">
        <f t="shared" si="54"/>
        <v>41944.205999999998</v>
      </c>
      <c r="I57" s="243">
        <f t="shared" si="54"/>
        <v>42627.205999999998</v>
      </c>
      <c r="J57" s="5"/>
      <c r="K57" s="5"/>
      <c r="L57" s="5"/>
      <c r="M57" s="5"/>
      <c r="N57" s="5"/>
      <c r="T57" s="5"/>
      <c r="V57" s="5"/>
      <c r="W57" s="5"/>
    </row>
    <row r="58" spans="1:23">
      <c r="A58" s="5" t="s">
        <v>294</v>
      </c>
      <c r="B58" s="243">
        <f t="shared" ref="B58:I58" si="55">B35+B53</f>
        <v>23718.75</v>
      </c>
      <c r="C58" s="243">
        <f t="shared" si="55"/>
        <v>26316.984</v>
      </c>
      <c r="D58" s="243">
        <f t="shared" si="55"/>
        <v>28044.248</v>
      </c>
      <c r="E58" s="243">
        <f t="shared" si="55"/>
        <v>28727.248</v>
      </c>
      <c r="F58" s="243">
        <f t="shared" si="55"/>
        <v>47437.65</v>
      </c>
      <c r="G58" s="243">
        <f t="shared" si="55"/>
        <v>47437.65</v>
      </c>
      <c r="H58" s="243">
        <f t="shared" si="55"/>
        <v>47437.65</v>
      </c>
      <c r="I58" s="243">
        <f t="shared" si="55"/>
        <v>47437.65</v>
      </c>
      <c r="J58" s="5"/>
      <c r="K58" s="5"/>
      <c r="L58" s="5"/>
      <c r="M58" s="5"/>
      <c r="N58" s="5"/>
      <c r="T58" s="5"/>
      <c r="V58" s="5"/>
      <c r="W58" s="5"/>
    </row>
    <row r="59" spans="1:23">
      <c r="A59" s="5" t="s">
        <v>296</v>
      </c>
      <c r="B59" s="243">
        <f t="shared" ref="B59:I59" si="56">B36+B54</f>
        <v>26906.25</v>
      </c>
      <c r="C59" s="243">
        <f t="shared" si="56"/>
        <v>28905.234</v>
      </c>
      <c r="D59" s="243">
        <f t="shared" si="56"/>
        <v>30441.998</v>
      </c>
      <c r="E59" s="243">
        <f t="shared" si="56"/>
        <v>31124.998</v>
      </c>
      <c r="F59" s="243">
        <f t="shared" si="56"/>
        <v>53812.65</v>
      </c>
      <c r="G59" s="243">
        <f t="shared" si="56"/>
        <v>53812.65</v>
      </c>
      <c r="H59" s="243">
        <f t="shared" si="56"/>
        <v>53812.65</v>
      </c>
      <c r="I59" s="243">
        <f t="shared" si="56"/>
        <v>53812.65</v>
      </c>
      <c r="J59" s="5"/>
      <c r="K59" s="5"/>
      <c r="L59" s="5"/>
      <c r="M59" s="5"/>
      <c r="N59" s="5"/>
      <c r="T59" s="5"/>
      <c r="V59" s="5"/>
      <c r="W59" s="5"/>
    </row>
    <row r="60" spans="1:23">
      <c r="A60" s="129" t="s">
        <v>429</v>
      </c>
      <c r="B60" s="245">
        <f t="shared" ref="B60:I60" si="57">1-(B59/B36)</f>
        <v>0.10312500000000002</v>
      </c>
      <c r="C60" s="245">
        <f t="shared" si="57"/>
        <v>3.6492199999999975E-2</v>
      </c>
      <c r="D60" s="245">
        <f t="shared" si="57"/>
        <v>-1.4733266666666633E-2</v>
      </c>
      <c r="E60" s="245">
        <f t="shared" si="57"/>
        <v>-3.7499933333333235E-2</v>
      </c>
      <c r="F60" s="245">
        <f t="shared" si="57"/>
        <v>0.10312250000000001</v>
      </c>
      <c r="G60" s="245">
        <f t="shared" si="57"/>
        <v>0.10312250000000001</v>
      </c>
      <c r="H60" s="245">
        <f t="shared" si="57"/>
        <v>0.10312250000000001</v>
      </c>
      <c r="I60" s="245">
        <f t="shared" si="57"/>
        <v>0.10312250000000001</v>
      </c>
      <c r="J60" s="5"/>
      <c r="K60" s="5"/>
      <c r="L60" s="5"/>
      <c r="M60" s="5"/>
      <c r="N60" s="5"/>
      <c r="T60" s="5"/>
      <c r="V60" s="5"/>
      <c r="W60" s="5"/>
    </row>
    <row r="61" spans="1:23">
      <c r="A61" s="18"/>
      <c r="B61" s="245">
        <f t="shared" ref="B61:I61" si="58">1-(B58/B35)</f>
        <v>9.6428571428571419E-2</v>
      </c>
      <c r="C61" s="245">
        <f t="shared" si="58"/>
        <v>-2.5517714285714366E-3</v>
      </c>
      <c r="D61" s="245">
        <f t="shared" si="58"/>
        <v>-6.8352304761904792E-2</v>
      </c>
      <c r="E61" s="245">
        <f t="shared" si="58"/>
        <v>-9.43713523809524E-2</v>
      </c>
      <c r="F61" s="245">
        <f t="shared" si="58"/>
        <v>9.6425714285714226E-2</v>
      </c>
      <c r="G61" s="245">
        <f t="shared" si="58"/>
        <v>9.6425714285714226E-2</v>
      </c>
      <c r="H61" s="245">
        <f t="shared" si="58"/>
        <v>9.6425714285714226E-2</v>
      </c>
      <c r="I61" s="245">
        <f t="shared" si="58"/>
        <v>9.6425714285714226E-2</v>
      </c>
      <c r="J61" s="5"/>
      <c r="K61" s="5"/>
      <c r="L61" s="5"/>
      <c r="M61" s="5"/>
      <c r="N61" s="5"/>
      <c r="T61" s="5"/>
      <c r="V61" s="5"/>
      <c r="W61" s="5"/>
    </row>
    <row r="62" spans="1:23">
      <c r="A62" s="18"/>
      <c r="B62" s="245">
        <f t="shared" ref="B62:I62" si="59">1-(B57/B34)</f>
        <v>8.7500000000000022E-2</v>
      </c>
      <c r="C62" s="245">
        <f t="shared" si="59"/>
        <v>-5.4610400000000059E-2</v>
      </c>
      <c r="D62" s="245">
        <f t="shared" si="59"/>
        <v>-0.13984435555555552</v>
      </c>
      <c r="E62" s="245">
        <f t="shared" si="59"/>
        <v>-0.17019991111111099</v>
      </c>
      <c r="F62" s="245">
        <f t="shared" si="59"/>
        <v>8.7496666666666667E-2</v>
      </c>
      <c r="G62" s="245">
        <f t="shared" si="59"/>
        <v>8.7496666666666667E-2</v>
      </c>
      <c r="H62" s="245">
        <f t="shared" si="59"/>
        <v>6.7906533333333408E-2</v>
      </c>
      <c r="I62" s="245">
        <f t="shared" si="59"/>
        <v>5.2728755555555562E-2</v>
      </c>
      <c r="J62" s="5"/>
      <c r="K62" s="5"/>
      <c r="L62" s="5"/>
      <c r="M62" s="5"/>
      <c r="N62" s="5"/>
      <c r="T62" s="5"/>
      <c r="V62" s="5"/>
      <c r="W62" s="5"/>
    </row>
    <row r="63" spans="1:23">
      <c r="A63" s="5"/>
      <c r="B63" s="5"/>
      <c r="C63" s="5"/>
      <c r="D63" s="5"/>
      <c r="E63" s="5"/>
      <c r="F63" s="5"/>
      <c r="G63" s="5"/>
      <c r="H63" s="5"/>
      <c r="I63" s="5"/>
      <c r="J63" s="5"/>
      <c r="K63" s="5"/>
      <c r="L63" s="5"/>
      <c r="M63" s="5"/>
      <c r="N63" s="5"/>
      <c r="T63" s="5"/>
      <c r="V63" s="5"/>
      <c r="W63" s="5"/>
    </row>
    <row r="64" spans="1:23">
      <c r="A64" s="5"/>
      <c r="B64" s="5"/>
      <c r="C64" s="5"/>
      <c r="D64" s="5"/>
      <c r="E64" s="5"/>
      <c r="F64" s="5"/>
      <c r="G64" s="5"/>
      <c r="H64" s="5"/>
      <c r="I64" s="5"/>
      <c r="J64" s="5"/>
      <c r="K64" s="5"/>
      <c r="L64" s="5"/>
      <c r="M64" s="5"/>
      <c r="N64" s="5"/>
      <c r="T64" s="5"/>
      <c r="V64" s="5"/>
      <c r="W64" s="5"/>
    </row>
    <row r="65" spans="1:23">
      <c r="A65" s="5"/>
      <c r="B65" s="5"/>
      <c r="C65" s="5"/>
      <c r="D65" s="5"/>
      <c r="E65" s="5"/>
      <c r="F65" s="5"/>
      <c r="G65" s="5"/>
      <c r="H65" s="5"/>
      <c r="I65" s="5"/>
      <c r="J65" s="5"/>
      <c r="K65" s="5"/>
      <c r="L65" s="5"/>
      <c r="M65" s="5"/>
      <c r="N65" s="5"/>
      <c r="T65" s="5"/>
      <c r="V65" s="5"/>
      <c r="W65" s="5"/>
    </row>
    <row r="66" spans="1:23">
      <c r="A66" s="5"/>
      <c r="B66" s="5"/>
      <c r="C66" s="5"/>
      <c r="D66" s="5"/>
      <c r="E66" s="5"/>
      <c r="F66" s="5"/>
      <c r="G66" s="5"/>
      <c r="H66" s="5"/>
      <c r="I66" s="5"/>
      <c r="J66" s="5"/>
      <c r="K66" s="5"/>
      <c r="L66" s="5"/>
      <c r="M66" s="5"/>
      <c r="N66" s="5"/>
      <c r="T66" s="5"/>
      <c r="V66" s="5"/>
      <c r="W66" s="5"/>
    </row>
    <row r="67" spans="1:23">
      <c r="A67" s="5" t="s">
        <v>431</v>
      </c>
      <c r="B67" s="5"/>
      <c r="C67" s="5"/>
      <c r="D67" s="5"/>
      <c r="E67" s="5"/>
      <c r="F67" s="5"/>
      <c r="G67" s="5"/>
      <c r="H67" s="5"/>
      <c r="I67" s="5"/>
      <c r="J67" s="5"/>
      <c r="K67" s="5"/>
      <c r="L67" s="5"/>
      <c r="M67" s="5"/>
      <c r="N67" s="5"/>
      <c r="T67" s="5"/>
      <c r="V67" s="5"/>
      <c r="W67" s="5"/>
    </row>
    <row r="68" spans="1:23" ht="21" customHeight="1">
      <c r="A68" s="5"/>
      <c r="B68" s="248" t="s">
        <v>432</v>
      </c>
      <c r="C68" s="5"/>
      <c r="D68" s="5"/>
      <c r="E68" s="5"/>
      <c r="F68" s="462" t="s">
        <v>433</v>
      </c>
      <c r="G68" s="440"/>
      <c r="H68" s="440"/>
      <c r="I68" s="440"/>
      <c r="J68" s="5"/>
      <c r="K68" s="5"/>
      <c r="L68" s="5"/>
      <c r="M68" s="5"/>
      <c r="N68" s="5"/>
      <c r="T68" s="5"/>
      <c r="V68" s="5"/>
      <c r="W68" s="5"/>
    </row>
    <row r="69" spans="1:23" ht="60" customHeight="1">
      <c r="A69" s="5"/>
      <c r="B69" s="13" t="s">
        <v>434</v>
      </c>
      <c r="C69" s="5" t="s">
        <v>435</v>
      </c>
      <c r="D69" s="13" t="s">
        <v>436</v>
      </c>
      <c r="E69" s="5"/>
      <c r="F69" s="5"/>
      <c r="G69" s="5"/>
      <c r="H69" s="5"/>
      <c r="I69" s="5"/>
      <c r="J69" s="5"/>
      <c r="K69" s="461" t="s">
        <v>438</v>
      </c>
      <c r="L69" s="440"/>
      <c r="M69" s="440"/>
      <c r="N69" s="5"/>
      <c r="T69" s="5"/>
      <c r="V69" s="5"/>
      <c r="W69" s="5"/>
    </row>
    <row r="70" spans="1:23">
      <c r="A70" s="5"/>
      <c r="B70" s="57">
        <v>0</v>
      </c>
      <c r="C70" s="57">
        <v>15000</v>
      </c>
      <c r="D70" s="20">
        <v>0.35</v>
      </c>
      <c r="E70" s="5"/>
      <c r="F70" s="5"/>
      <c r="G70" s="5"/>
      <c r="H70" s="5"/>
      <c r="I70" s="5"/>
      <c r="J70" s="108" t="s">
        <v>440</v>
      </c>
      <c r="K70" s="5">
        <v>1</v>
      </c>
      <c r="L70" s="5">
        <v>2</v>
      </c>
      <c r="M70" s="5">
        <v>3</v>
      </c>
      <c r="N70" s="5"/>
      <c r="T70" s="5"/>
      <c r="V70" s="5"/>
      <c r="W70" s="5"/>
    </row>
    <row r="71" spans="1:23">
      <c r="A71" s="5"/>
      <c r="B71" s="57">
        <v>15000</v>
      </c>
      <c r="C71" s="57">
        <v>17000</v>
      </c>
      <c r="D71" s="20">
        <v>0.34</v>
      </c>
      <c r="E71" s="5"/>
      <c r="F71" s="5"/>
      <c r="G71" s="5"/>
      <c r="H71" s="5"/>
      <c r="I71" s="5"/>
      <c r="J71" s="5">
        <v>1</v>
      </c>
      <c r="K71" s="5">
        <v>1000</v>
      </c>
      <c r="L71" s="5">
        <v>2000</v>
      </c>
      <c r="M71" s="5">
        <v>3000</v>
      </c>
      <c r="N71" s="5"/>
      <c r="T71" s="5"/>
      <c r="V71" s="5"/>
      <c r="W71" s="5"/>
    </row>
    <row r="72" spans="1:23">
      <c r="A72" s="5"/>
      <c r="B72" s="57">
        <v>17000</v>
      </c>
      <c r="C72" s="57">
        <v>19000</v>
      </c>
      <c r="D72" s="20">
        <v>0.33</v>
      </c>
      <c r="E72" s="5"/>
      <c r="F72" s="5"/>
      <c r="G72" s="5"/>
      <c r="H72" s="5"/>
      <c r="I72" s="5"/>
      <c r="J72" s="5"/>
      <c r="K72" s="5" t="s">
        <v>441</v>
      </c>
      <c r="L72" s="5" t="s">
        <v>442</v>
      </c>
      <c r="M72" s="5"/>
      <c r="N72" s="5"/>
      <c r="T72" s="5"/>
      <c r="V72" s="5"/>
      <c r="W72" s="5"/>
    </row>
    <row r="73" spans="1:23">
      <c r="A73" s="5"/>
      <c r="B73" s="57">
        <v>19000</v>
      </c>
      <c r="C73" s="57">
        <v>21000</v>
      </c>
      <c r="D73" s="20">
        <v>0.32</v>
      </c>
      <c r="E73" s="5"/>
      <c r="F73" s="5"/>
      <c r="G73" s="5"/>
      <c r="H73" s="5"/>
      <c r="I73" s="5"/>
      <c r="J73" s="5">
        <v>2</v>
      </c>
      <c r="K73" s="5">
        <v>30000</v>
      </c>
      <c r="L73" s="235">
        <f>4000*15</f>
        <v>60000</v>
      </c>
      <c r="M73" s="5"/>
      <c r="N73" s="5"/>
      <c r="T73" s="5"/>
      <c r="V73" s="5"/>
      <c r="W73" s="5"/>
    </row>
    <row r="74" spans="1:23">
      <c r="A74" s="5"/>
      <c r="B74" s="57">
        <v>21000</v>
      </c>
      <c r="C74" s="57">
        <v>23000</v>
      </c>
      <c r="D74" s="20">
        <v>0.31</v>
      </c>
      <c r="E74" s="5"/>
      <c r="F74" s="5"/>
      <c r="G74" s="5"/>
      <c r="H74" s="5"/>
      <c r="I74" s="5"/>
      <c r="J74" s="5"/>
      <c r="K74" s="5">
        <v>26250</v>
      </c>
      <c r="L74" s="235">
        <f>70*50*15</f>
        <v>52500</v>
      </c>
      <c r="M74" s="5"/>
      <c r="N74" s="5"/>
      <c r="T74" s="5"/>
      <c r="V74" s="5"/>
      <c r="W74" s="5"/>
    </row>
    <row r="75" spans="1:23">
      <c r="A75" s="5"/>
      <c r="B75" s="57">
        <v>23000</v>
      </c>
      <c r="C75" s="57">
        <v>25000</v>
      </c>
      <c r="D75" s="20">
        <v>0.3</v>
      </c>
      <c r="E75" s="5"/>
      <c r="F75" s="5"/>
      <c r="G75" s="5"/>
      <c r="H75" s="5"/>
      <c r="I75" s="5"/>
      <c r="J75" s="5"/>
      <c r="K75" s="5">
        <v>22500</v>
      </c>
      <c r="L75" s="234">
        <f>60*50*15</f>
        <v>45000</v>
      </c>
      <c r="M75" s="5"/>
      <c r="N75" s="5"/>
      <c r="T75" s="5"/>
      <c r="V75" s="5"/>
      <c r="W75" s="5"/>
    </row>
    <row r="76" spans="1:23">
      <c r="A76" s="5"/>
      <c r="B76" s="57">
        <v>25000</v>
      </c>
      <c r="C76" s="57">
        <v>27000</v>
      </c>
      <c r="D76" s="20">
        <v>0.28999999999999998</v>
      </c>
      <c r="E76" s="5"/>
      <c r="F76" s="5"/>
      <c r="G76" s="5"/>
      <c r="H76" s="5"/>
      <c r="I76" s="5"/>
      <c r="J76" s="5">
        <v>3</v>
      </c>
      <c r="K76" s="5" t="s">
        <v>443</v>
      </c>
      <c r="L76" s="5">
        <v>110000</v>
      </c>
      <c r="M76" s="5"/>
      <c r="N76" s="5"/>
      <c r="T76" s="5"/>
      <c r="V76" s="5"/>
      <c r="W76" s="5"/>
    </row>
    <row r="77" spans="1:23">
      <c r="A77" s="5"/>
      <c r="B77" s="57">
        <v>27000</v>
      </c>
      <c r="C77" s="57">
        <v>29000</v>
      </c>
      <c r="D77" s="20">
        <v>0.28000000000000003</v>
      </c>
      <c r="E77" s="5"/>
      <c r="F77" s="5"/>
      <c r="G77" s="5"/>
      <c r="H77" s="5"/>
      <c r="I77" s="5"/>
      <c r="J77" s="5"/>
      <c r="K77" s="5" t="s">
        <v>444</v>
      </c>
      <c r="L77" s="5">
        <v>75000</v>
      </c>
      <c r="M77" s="5"/>
      <c r="N77" s="5"/>
      <c r="T77" s="5"/>
      <c r="V77" s="5"/>
      <c r="W77" s="5"/>
    </row>
    <row r="78" spans="1:23" ht="49.5" customHeight="1">
      <c r="A78" s="5"/>
      <c r="B78" s="57">
        <v>29000</v>
      </c>
      <c r="C78" s="57">
        <v>31000</v>
      </c>
      <c r="D78" s="20">
        <v>0.27</v>
      </c>
      <c r="E78" s="5"/>
      <c r="F78" s="5"/>
      <c r="G78" s="5"/>
      <c r="H78" s="5"/>
      <c r="I78" s="5"/>
      <c r="J78" s="5"/>
      <c r="K78" s="5" t="s">
        <v>445</v>
      </c>
      <c r="L78" s="5">
        <v>55000</v>
      </c>
      <c r="M78" s="5"/>
      <c r="N78" s="5"/>
      <c r="T78" s="5"/>
      <c r="V78" s="5"/>
      <c r="W78" s="5"/>
    </row>
    <row r="79" spans="1:23">
      <c r="A79" s="5"/>
      <c r="B79" s="57">
        <v>31000</v>
      </c>
      <c r="C79" s="57">
        <v>33000</v>
      </c>
      <c r="D79" s="20">
        <v>0.26</v>
      </c>
      <c r="E79" s="5"/>
      <c r="F79" s="5"/>
      <c r="G79" s="5"/>
      <c r="H79" s="5"/>
      <c r="I79" s="5"/>
      <c r="J79" s="5">
        <v>4</v>
      </c>
      <c r="K79" s="5" t="s">
        <v>446</v>
      </c>
      <c r="L79" s="5"/>
      <c r="M79" s="5"/>
      <c r="N79" s="5"/>
      <c r="T79" s="5"/>
      <c r="V79" s="5"/>
      <c r="W79" s="5"/>
    </row>
    <row r="80" spans="1:23">
      <c r="A80" s="5"/>
      <c r="B80" s="57">
        <v>33000</v>
      </c>
      <c r="C80" s="57">
        <v>35000</v>
      </c>
      <c r="D80" s="20">
        <v>0.25</v>
      </c>
      <c r="E80" s="5"/>
      <c r="F80" s="5"/>
      <c r="G80" s="5"/>
      <c r="H80" s="5"/>
      <c r="I80" s="5"/>
      <c r="J80" s="5">
        <v>5</v>
      </c>
      <c r="K80" s="5">
        <v>0</v>
      </c>
      <c r="L80" s="5"/>
      <c r="M80" s="5"/>
      <c r="N80" s="5"/>
      <c r="T80" s="5"/>
      <c r="V80" s="5"/>
      <c r="W80" s="5"/>
    </row>
    <row r="81" spans="1:23" ht="48.75" customHeight="1">
      <c r="A81" s="5"/>
      <c r="B81" s="57">
        <v>35000</v>
      </c>
      <c r="C81" s="57">
        <v>37000</v>
      </c>
      <c r="D81" s="20">
        <v>0.24</v>
      </c>
      <c r="E81" s="5"/>
      <c r="F81" s="5"/>
      <c r="G81" s="5"/>
      <c r="H81" s="5"/>
      <c r="I81" s="5"/>
      <c r="J81" s="5">
        <v>6</v>
      </c>
      <c r="K81" s="5" t="s">
        <v>447</v>
      </c>
      <c r="L81" s="5"/>
      <c r="M81" s="5"/>
      <c r="N81" s="5"/>
      <c r="T81" s="5"/>
      <c r="V81" s="5"/>
      <c r="W81" s="5"/>
    </row>
    <row r="82" spans="1:23">
      <c r="A82" s="5"/>
      <c r="B82" s="57">
        <v>37000</v>
      </c>
      <c r="C82" s="57">
        <v>39000</v>
      </c>
      <c r="D82" s="20">
        <v>0.23</v>
      </c>
      <c r="E82" s="5"/>
      <c r="F82" s="5"/>
      <c r="G82" s="5"/>
      <c r="H82" s="5"/>
      <c r="I82" s="5"/>
      <c r="J82" s="5" t="s">
        <v>448</v>
      </c>
      <c r="K82" s="5">
        <v>1000</v>
      </c>
      <c r="L82" s="5">
        <v>2000</v>
      </c>
      <c r="M82" s="5">
        <v>3000</v>
      </c>
      <c r="N82" s="5"/>
      <c r="T82" s="5"/>
      <c r="V82" s="5"/>
      <c r="W82" s="5"/>
    </row>
    <row r="83" spans="1:23" ht="31.5" customHeight="1">
      <c r="A83" s="5"/>
      <c r="B83" s="57">
        <v>39000</v>
      </c>
      <c r="C83" s="57">
        <v>41000</v>
      </c>
      <c r="D83" s="20">
        <v>0.22</v>
      </c>
      <c r="E83" s="5"/>
      <c r="F83" s="5"/>
      <c r="G83" s="5"/>
      <c r="H83" s="5"/>
      <c r="I83" s="5"/>
      <c r="J83" s="5">
        <v>37</v>
      </c>
      <c r="K83" s="234">
        <f>30*50*15</f>
        <v>22500</v>
      </c>
      <c r="L83" s="235">
        <f>35*50*15</f>
        <v>26250</v>
      </c>
      <c r="M83" s="235">
        <f>2000*15</f>
        <v>30000</v>
      </c>
      <c r="N83" s="234">
        <f>60*50*15</f>
        <v>45000</v>
      </c>
      <c r="O83" s="235">
        <f>70*50*15</f>
        <v>52500</v>
      </c>
      <c r="P83" s="235">
        <f>4000*15</f>
        <v>60000</v>
      </c>
      <c r="T83" s="5"/>
      <c r="V83" s="5"/>
      <c r="W83" s="5"/>
    </row>
    <row r="84" spans="1:23" ht="46.5" customHeight="1">
      <c r="A84" s="5"/>
      <c r="B84" s="57">
        <v>41000</v>
      </c>
      <c r="C84" s="57">
        <v>43000</v>
      </c>
      <c r="D84" s="20">
        <v>0.21</v>
      </c>
      <c r="E84" s="5"/>
      <c r="F84" s="5"/>
      <c r="G84" s="5"/>
      <c r="H84" s="5"/>
      <c r="I84" s="5"/>
      <c r="J84" s="5"/>
      <c r="K84" s="52" t="s">
        <v>60</v>
      </c>
      <c r="L84" s="52" t="s">
        <v>61</v>
      </c>
      <c r="M84" s="52" t="s">
        <v>62</v>
      </c>
      <c r="N84" s="52" t="s">
        <v>63</v>
      </c>
      <c r="O84" s="52" t="s">
        <v>64</v>
      </c>
      <c r="P84" s="52" t="s">
        <v>65</v>
      </c>
      <c r="Q84" s="52" t="s">
        <v>66</v>
      </c>
      <c r="R84" s="52" t="s">
        <v>67</v>
      </c>
      <c r="T84" s="5"/>
      <c r="V84" s="5"/>
      <c r="W84" s="5"/>
    </row>
    <row r="85" spans="1:23" ht="15.75" customHeight="1">
      <c r="A85" s="5"/>
      <c r="B85" s="57">
        <v>43000</v>
      </c>
      <c r="C85" s="5" t="s">
        <v>449</v>
      </c>
      <c r="D85" s="20">
        <v>0.2</v>
      </c>
      <c r="E85" s="5"/>
      <c r="F85" s="5"/>
      <c r="G85" s="5"/>
      <c r="H85" s="5"/>
      <c r="I85" s="5"/>
      <c r="J85" s="5">
        <v>41</v>
      </c>
      <c r="K85" s="235">
        <v>16200</v>
      </c>
      <c r="L85" s="5">
        <v>13250</v>
      </c>
      <c r="M85" s="5">
        <v>13250</v>
      </c>
      <c r="N85" s="5">
        <v>13250</v>
      </c>
      <c r="O85" s="5">
        <v>32400</v>
      </c>
      <c r="P85" s="5">
        <v>32400</v>
      </c>
      <c r="Q85" s="5">
        <v>32400</v>
      </c>
      <c r="R85" s="5">
        <v>32400</v>
      </c>
      <c r="T85" s="5"/>
      <c r="V85" s="5"/>
      <c r="W85" s="5"/>
    </row>
    <row r="86" spans="1:23">
      <c r="A86" s="5" t="s">
        <v>441</v>
      </c>
      <c r="B86" s="5"/>
      <c r="C86" s="5" t="s">
        <v>442</v>
      </c>
      <c r="D86" s="5"/>
      <c r="E86" s="5"/>
      <c r="F86" s="5"/>
      <c r="G86" s="5"/>
      <c r="H86" s="5"/>
      <c r="I86" s="5"/>
      <c r="J86" s="5"/>
      <c r="K86" s="234">
        <v>19950</v>
      </c>
      <c r="L86" s="5">
        <v>17000</v>
      </c>
      <c r="M86" s="5">
        <v>17000</v>
      </c>
      <c r="N86" s="5">
        <v>17000</v>
      </c>
      <c r="O86" s="5">
        <v>39900</v>
      </c>
      <c r="P86" s="5">
        <v>39900</v>
      </c>
      <c r="Q86" s="5">
        <v>39900</v>
      </c>
      <c r="R86" s="5">
        <v>39900</v>
      </c>
      <c r="T86" s="5"/>
      <c r="V86" s="5"/>
      <c r="W86" s="5"/>
    </row>
    <row r="87" spans="1:23">
      <c r="A87" s="5">
        <v>30000</v>
      </c>
      <c r="B87" s="20">
        <v>0.27</v>
      </c>
      <c r="C87" s="235">
        <f>4000*15</f>
        <v>60000</v>
      </c>
      <c r="D87" s="20">
        <v>0.2</v>
      </c>
      <c r="E87" s="5"/>
      <c r="F87" s="5" t="s">
        <v>450</v>
      </c>
      <c r="G87" s="5"/>
      <c r="H87" s="5"/>
      <c r="I87" s="5"/>
      <c r="J87" s="5"/>
      <c r="K87" s="235">
        <v>23700</v>
      </c>
      <c r="L87" s="5">
        <v>20750</v>
      </c>
      <c r="M87" s="5">
        <v>20750</v>
      </c>
      <c r="N87" s="5">
        <v>20750</v>
      </c>
      <c r="O87" s="5">
        <v>47400</v>
      </c>
      <c r="P87" s="5">
        <v>47400</v>
      </c>
      <c r="Q87" s="5">
        <v>47400</v>
      </c>
      <c r="R87" s="5">
        <v>47400</v>
      </c>
      <c r="T87" s="5"/>
      <c r="V87" s="5"/>
      <c r="W87" s="5"/>
    </row>
    <row r="88" spans="1:23">
      <c r="A88" s="5">
        <v>26250</v>
      </c>
      <c r="B88" s="20">
        <v>0.28999999999999998</v>
      </c>
      <c r="C88" s="235">
        <f>70*50*15</f>
        <v>52500</v>
      </c>
      <c r="D88" s="20">
        <v>0.2</v>
      </c>
      <c r="E88" s="5"/>
      <c r="F88" s="5"/>
      <c r="G88" s="5"/>
      <c r="H88" s="5"/>
      <c r="I88" s="5"/>
      <c r="J88" s="5" t="s">
        <v>451</v>
      </c>
      <c r="K88" s="5">
        <v>1</v>
      </c>
      <c r="L88" s="5">
        <v>2</v>
      </c>
      <c r="M88" s="5">
        <v>3</v>
      </c>
      <c r="N88" s="5">
        <v>4</v>
      </c>
      <c r="O88" s="5">
        <v>2</v>
      </c>
      <c r="P88" s="5">
        <v>3</v>
      </c>
      <c r="Q88" s="5">
        <v>4</v>
      </c>
      <c r="R88" s="5">
        <v>5</v>
      </c>
      <c r="T88" s="5"/>
      <c r="V88" s="5"/>
      <c r="W88" s="5"/>
    </row>
    <row r="89" spans="1:23">
      <c r="A89" s="5">
        <v>22500</v>
      </c>
      <c r="B89" s="20">
        <v>0.31</v>
      </c>
      <c r="C89" s="234">
        <f>60*50*15</f>
        <v>45000</v>
      </c>
      <c r="D89" s="20">
        <v>0.2</v>
      </c>
      <c r="E89" s="5"/>
      <c r="F89" s="5"/>
      <c r="G89" s="5"/>
      <c r="H89" s="5"/>
      <c r="I89" s="5" t="s">
        <v>452</v>
      </c>
      <c r="J89" s="5">
        <v>42</v>
      </c>
      <c r="K89" s="15">
        <f t="shared" ref="K89:R89" si="60">K88*3950</f>
        <v>3950</v>
      </c>
      <c r="L89" s="15">
        <f t="shared" si="60"/>
        <v>7900</v>
      </c>
      <c r="M89" s="15">
        <f t="shared" si="60"/>
        <v>11850</v>
      </c>
      <c r="N89" s="15">
        <f t="shared" si="60"/>
        <v>15800</v>
      </c>
      <c r="O89" s="15">
        <f t="shared" si="60"/>
        <v>7900</v>
      </c>
      <c r="P89" s="15">
        <f t="shared" si="60"/>
        <v>11850</v>
      </c>
      <c r="Q89" s="15">
        <f t="shared" si="60"/>
        <v>15800</v>
      </c>
      <c r="R89" s="15">
        <f t="shared" si="60"/>
        <v>19750</v>
      </c>
      <c r="T89" s="5"/>
      <c r="V89" s="5"/>
      <c r="W89" s="5"/>
    </row>
    <row r="90" spans="1:23">
      <c r="A90" s="5"/>
      <c r="B90" s="5"/>
      <c r="C90" s="5"/>
      <c r="D90" s="5"/>
      <c r="E90" s="5"/>
      <c r="F90" s="5"/>
      <c r="G90" s="5"/>
      <c r="H90" s="5"/>
      <c r="I90" s="5"/>
      <c r="J90" s="5">
        <v>43</v>
      </c>
      <c r="K90" s="57">
        <f t="shared" ref="K90:R90" si="61">IF((K85-K$89)&gt;0,(K85-K$89),0)</f>
        <v>12250</v>
      </c>
      <c r="L90" s="57">
        <f t="shared" si="61"/>
        <v>5350</v>
      </c>
      <c r="M90" s="57">
        <f t="shared" si="61"/>
        <v>1400</v>
      </c>
      <c r="N90" s="57">
        <f t="shared" si="61"/>
        <v>0</v>
      </c>
      <c r="O90" s="57">
        <f t="shared" si="61"/>
        <v>24500</v>
      </c>
      <c r="P90" s="57">
        <f t="shared" si="61"/>
        <v>20550</v>
      </c>
      <c r="Q90" s="57">
        <f t="shared" si="61"/>
        <v>16600</v>
      </c>
      <c r="R90" s="57">
        <f t="shared" si="61"/>
        <v>12650</v>
      </c>
      <c r="T90" s="5"/>
      <c r="V90" s="5"/>
      <c r="W90" s="5"/>
    </row>
    <row r="91" spans="1:23">
      <c r="A91" s="5"/>
      <c r="B91" s="5"/>
      <c r="C91" s="5"/>
      <c r="D91" s="5"/>
      <c r="E91" s="5"/>
      <c r="F91" s="5"/>
      <c r="G91" s="5"/>
      <c r="H91" s="5"/>
      <c r="I91" s="5"/>
      <c r="J91" s="5"/>
      <c r="K91" s="57">
        <f t="shared" ref="K91:R91" si="62">IF((K86-K$89)&gt;0,(K86-K$89),0)</f>
        <v>16000</v>
      </c>
      <c r="L91" s="57">
        <f t="shared" si="62"/>
        <v>9100</v>
      </c>
      <c r="M91" s="57">
        <f t="shared" si="62"/>
        <v>5150</v>
      </c>
      <c r="N91" s="57">
        <f t="shared" si="62"/>
        <v>1200</v>
      </c>
      <c r="O91" s="57">
        <f t="shared" si="62"/>
        <v>32000</v>
      </c>
      <c r="P91" s="57">
        <f t="shared" si="62"/>
        <v>28050</v>
      </c>
      <c r="Q91" s="57">
        <f t="shared" si="62"/>
        <v>24100</v>
      </c>
      <c r="R91" s="57">
        <f t="shared" si="62"/>
        <v>20150</v>
      </c>
      <c r="T91" s="5"/>
      <c r="V91" s="5"/>
      <c r="W91" s="5"/>
    </row>
    <row r="92" spans="1:23">
      <c r="A92" s="5"/>
      <c r="B92" s="5"/>
      <c r="C92" s="5"/>
      <c r="D92" s="5"/>
      <c r="E92" s="5"/>
      <c r="F92" s="5"/>
      <c r="G92" s="5"/>
      <c r="H92" s="5"/>
      <c r="I92" s="5"/>
      <c r="J92" s="5"/>
      <c r="K92" s="57">
        <f t="shared" ref="K92:R92" si="63">IF((K87-K$89)&gt;0,(K87-K$89),0)</f>
        <v>19750</v>
      </c>
      <c r="L92" s="57">
        <f t="shared" si="63"/>
        <v>12850</v>
      </c>
      <c r="M92" s="57">
        <f t="shared" si="63"/>
        <v>8900</v>
      </c>
      <c r="N92" s="57">
        <f t="shared" si="63"/>
        <v>4950</v>
      </c>
      <c r="O92" s="57">
        <f t="shared" si="63"/>
        <v>39500</v>
      </c>
      <c r="P92" s="57">
        <f t="shared" si="63"/>
        <v>35550</v>
      </c>
      <c r="Q92" s="57">
        <f t="shared" si="63"/>
        <v>31600</v>
      </c>
      <c r="R92" s="57">
        <f t="shared" si="63"/>
        <v>27650</v>
      </c>
      <c r="T92" s="5"/>
      <c r="V92" s="5"/>
      <c r="W92" s="5"/>
    </row>
    <row r="93" spans="1:23">
      <c r="A93" s="5"/>
      <c r="B93" s="5"/>
      <c r="C93" s="5"/>
      <c r="D93" s="5"/>
      <c r="E93" s="5"/>
      <c r="F93" s="5"/>
      <c r="G93" s="5"/>
      <c r="H93" s="5"/>
      <c r="I93" s="5"/>
      <c r="J93" s="5"/>
      <c r="K93" s="5"/>
      <c r="L93" s="5"/>
      <c r="M93" s="5"/>
      <c r="N93" s="5"/>
      <c r="T93" s="5"/>
      <c r="V93" s="5"/>
      <c r="W93" s="5"/>
    </row>
    <row r="94" spans="1:23" ht="90" customHeight="1">
      <c r="A94" s="5"/>
      <c r="B94" s="5"/>
      <c r="C94" s="5"/>
      <c r="D94" s="5"/>
      <c r="E94" s="5"/>
      <c r="F94" s="5"/>
      <c r="G94" s="5"/>
      <c r="H94" s="5"/>
      <c r="I94" s="5"/>
      <c r="J94" s="5">
        <v>7</v>
      </c>
      <c r="K94" s="13" t="s">
        <v>455</v>
      </c>
      <c r="L94" s="5">
        <v>0</v>
      </c>
      <c r="M94" s="5"/>
      <c r="N94" s="5"/>
      <c r="T94" s="5"/>
      <c r="V94" s="5"/>
      <c r="W94" s="5"/>
    </row>
    <row r="95" spans="1:23">
      <c r="A95" s="5"/>
      <c r="B95" s="5"/>
      <c r="C95" s="5"/>
      <c r="D95" s="5"/>
      <c r="E95" s="5"/>
      <c r="F95" s="5"/>
      <c r="G95" s="5"/>
      <c r="H95" s="5"/>
      <c r="I95" s="5"/>
      <c r="J95" s="5">
        <v>8</v>
      </c>
      <c r="K95" s="5"/>
      <c r="L95" s="5"/>
      <c r="M95" s="5" t="s">
        <v>456</v>
      </c>
      <c r="N95" s="5"/>
      <c r="T95" s="5"/>
      <c r="V95" s="5"/>
      <c r="W95" s="5"/>
    </row>
    <row r="96" spans="1:23">
      <c r="A96" s="5"/>
      <c r="B96" s="5"/>
      <c r="C96" s="5"/>
      <c r="D96" s="5"/>
      <c r="E96" s="5"/>
      <c r="F96" s="5"/>
      <c r="G96" s="5"/>
      <c r="H96" s="5"/>
      <c r="I96" s="5"/>
      <c r="J96" s="5"/>
      <c r="K96" s="5"/>
      <c r="L96" s="5"/>
      <c r="M96" s="5">
        <v>48</v>
      </c>
      <c r="N96" s="5" t="s">
        <v>457</v>
      </c>
      <c r="O96" s="5" t="s">
        <v>458</v>
      </c>
      <c r="T96" s="5"/>
      <c r="V96" s="5"/>
      <c r="W96" s="5"/>
    </row>
    <row r="97" spans="1:23" ht="30" customHeight="1">
      <c r="A97" s="5"/>
      <c r="B97" s="5"/>
      <c r="C97" s="5"/>
      <c r="D97" s="5"/>
      <c r="E97" s="5"/>
      <c r="F97" s="5"/>
      <c r="G97" s="5"/>
      <c r="H97" s="5"/>
      <c r="I97" s="5"/>
      <c r="J97" s="5"/>
      <c r="K97" s="5"/>
      <c r="L97" s="5"/>
      <c r="M97" s="5">
        <v>49</v>
      </c>
      <c r="N97" s="13" t="s">
        <v>459</v>
      </c>
      <c r="O97" s="5" t="s">
        <v>460</v>
      </c>
      <c r="T97" s="5"/>
      <c r="V97" s="5"/>
      <c r="W97" s="5"/>
    </row>
    <row r="98" spans="1:23">
      <c r="A98" s="5"/>
      <c r="B98" s="5"/>
      <c r="C98" s="5"/>
      <c r="D98" s="5"/>
      <c r="E98" s="5"/>
      <c r="F98" s="5"/>
      <c r="G98" s="5"/>
      <c r="H98" s="5"/>
      <c r="I98" s="5"/>
      <c r="J98" s="5"/>
      <c r="K98" s="5"/>
      <c r="L98" s="5"/>
      <c r="M98" s="5">
        <v>50</v>
      </c>
      <c r="N98" s="5" t="s">
        <v>461</v>
      </c>
      <c r="O98" s="5" t="s">
        <v>458</v>
      </c>
      <c r="T98" s="5"/>
      <c r="V98" s="5"/>
      <c r="W98" s="5"/>
    </row>
    <row r="99" spans="1:23">
      <c r="A99" s="5"/>
      <c r="B99" s="5"/>
      <c r="C99" s="5"/>
      <c r="D99" s="5"/>
      <c r="E99" s="5"/>
      <c r="F99" s="5"/>
      <c r="G99" s="5"/>
      <c r="H99" s="5"/>
      <c r="I99" s="5"/>
      <c r="J99" s="5"/>
      <c r="K99" s="5"/>
      <c r="L99" s="5"/>
      <c r="M99" s="5">
        <v>51</v>
      </c>
      <c r="N99" s="13" t="s">
        <v>462</v>
      </c>
      <c r="O99" s="5" t="s">
        <v>458</v>
      </c>
      <c r="T99" s="5"/>
      <c r="V99" s="5"/>
      <c r="W99" s="5"/>
    </row>
    <row r="100" spans="1:23">
      <c r="A100" s="5"/>
      <c r="B100" s="5"/>
      <c r="C100" s="5"/>
      <c r="D100" s="5"/>
      <c r="E100" s="5"/>
      <c r="F100" s="5"/>
      <c r="G100" s="5"/>
      <c r="H100" s="5"/>
      <c r="I100" s="5"/>
      <c r="J100" s="5"/>
      <c r="K100" s="5"/>
      <c r="L100" s="5"/>
      <c r="M100" s="5" t="s">
        <v>463</v>
      </c>
      <c r="N100" s="5" t="s">
        <v>464</v>
      </c>
      <c r="O100" s="5" t="s">
        <v>458</v>
      </c>
      <c r="T100" s="5"/>
      <c r="V100" s="5"/>
      <c r="W100" s="5"/>
    </row>
    <row r="101" spans="1:23">
      <c r="A101" s="5"/>
      <c r="B101" s="5"/>
      <c r="C101" s="5"/>
      <c r="D101" s="5"/>
      <c r="E101" s="5"/>
      <c r="F101" s="5"/>
      <c r="G101" s="5"/>
      <c r="H101" s="5"/>
      <c r="I101" s="5"/>
      <c r="J101" s="5"/>
      <c r="K101" s="5"/>
      <c r="L101" s="5"/>
      <c r="M101" s="5" t="s">
        <v>465</v>
      </c>
      <c r="N101" s="13" t="s">
        <v>466</v>
      </c>
      <c r="O101" s="5" t="s">
        <v>458</v>
      </c>
      <c r="T101" s="5"/>
      <c r="V101" s="5"/>
      <c r="W101" s="5"/>
    </row>
    <row r="102" spans="1:23">
      <c r="A102" s="5"/>
      <c r="B102" s="5"/>
      <c r="C102" s="5"/>
      <c r="D102" s="5"/>
      <c r="E102" s="5"/>
      <c r="F102" s="5" t="s">
        <v>467</v>
      </c>
      <c r="G102" s="5"/>
      <c r="H102" s="5"/>
      <c r="I102" s="5"/>
      <c r="J102" s="5"/>
      <c r="K102" s="5"/>
      <c r="L102" s="5"/>
      <c r="M102" s="5" t="s">
        <v>468</v>
      </c>
      <c r="N102" s="5" t="s">
        <v>469</v>
      </c>
      <c r="T102" s="5"/>
      <c r="V102" s="5"/>
      <c r="W102" s="5"/>
    </row>
    <row r="103" spans="1:23">
      <c r="A103" s="5"/>
      <c r="B103" s="5"/>
      <c r="C103" s="5"/>
      <c r="D103" s="5"/>
      <c r="E103" s="5"/>
      <c r="F103" s="5"/>
      <c r="G103" s="5"/>
      <c r="H103" s="5"/>
      <c r="I103" s="5"/>
      <c r="J103" s="5"/>
      <c r="K103" s="5"/>
      <c r="L103" s="5"/>
      <c r="M103" s="5"/>
      <c r="N103" s="5"/>
      <c r="T103" s="5"/>
      <c r="V103" s="5"/>
      <c r="W103" s="5"/>
    </row>
    <row r="104" spans="1:23">
      <c r="A104" s="5"/>
      <c r="B104" s="5"/>
      <c r="C104" s="5"/>
      <c r="D104" s="5"/>
      <c r="E104" s="5"/>
      <c r="F104" s="5"/>
      <c r="G104" s="5"/>
      <c r="H104" s="5"/>
      <c r="I104" s="5"/>
      <c r="J104" s="5" t="s">
        <v>440</v>
      </c>
      <c r="K104" s="5"/>
      <c r="L104" s="5"/>
      <c r="M104" s="5"/>
      <c r="N104" s="5"/>
      <c r="T104" s="5"/>
      <c r="V104" s="5"/>
      <c r="W104" s="5"/>
    </row>
    <row r="105" spans="1:23">
      <c r="A105" s="5"/>
      <c r="B105" s="5"/>
      <c r="C105" s="5"/>
      <c r="D105" s="5"/>
      <c r="E105" s="5"/>
      <c r="F105" s="5"/>
      <c r="G105" s="5"/>
      <c r="H105" s="5"/>
      <c r="I105" s="5"/>
      <c r="J105" s="5">
        <v>1</v>
      </c>
      <c r="K105" s="5">
        <v>1000</v>
      </c>
      <c r="L105" s="5">
        <v>2000</v>
      </c>
      <c r="M105" s="5">
        <v>3000</v>
      </c>
      <c r="N105" s="5"/>
      <c r="T105" s="5"/>
      <c r="V105" s="5"/>
      <c r="W105" s="5"/>
    </row>
    <row r="106" spans="1:23">
      <c r="A106" s="5"/>
      <c r="B106" s="5"/>
      <c r="C106" s="5"/>
      <c r="D106" s="5"/>
      <c r="E106" s="5"/>
      <c r="F106" s="5"/>
      <c r="G106" s="5"/>
      <c r="H106" s="5"/>
      <c r="I106" s="5"/>
      <c r="J106" s="5"/>
      <c r="K106" s="5"/>
      <c r="L106" s="5"/>
      <c r="M106" s="5"/>
      <c r="N106" s="5"/>
      <c r="T106" s="5"/>
      <c r="V106" s="5"/>
      <c r="W106" s="5"/>
    </row>
    <row r="107" spans="1:23">
      <c r="A107" s="5"/>
      <c r="B107" s="5"/>
      <c r="C107" s="5"/>
      <c r="D107" s="5"/>
      <c r="E107" s="5"/>
      <c r="F107" s="5"/>
      <c r="G107" s="5"/>
      <c r="H107" s="5"/>
      <c r="I107" s="5"/>
      <c r="J107" s="5"/>
      <c r="K107" s="5"/>
      <c r="L107" s="5"/>
      <c r="M107" s="5"/>
      <c r="N107" s="5"/>
      <c r="T107" s="5"/>
      <c r="V107" s="5"/>
      <c r="W107" s="5"/>
    </row>
    <row r="108" spans="1:23">
      <c r="A108" s="5"/>
      <c r="B108" s="5"/>
      <c r="C108" s="5"/>
      <c r="D108" s="5"/>
      <c r="E108" s="5"/>
      <c r="F108" s="5"/>
      <c r="G108" s="5"/>
      <c r="H108" s="5"/>
      <c r="I108" s="5"/>
      <c r="J108" s="5"/>
      <c r="K108" s="5"/>
      <c r="L108" s="5"/>
      <c r="M108" s="5"/>
      <c r="N108" s="5"/>
      <c r="T108" s="5"/>
      <c r="V108" s="5"/>
      <c r="W108" s="5"/>
    </row>
    <row r="109" spans="1:23">
      <c r="A109" s="5"/>
      <c r="B109" s="5"/>
      <c r="C109" s="5"/>
      <c r="D109" s="5"/>
      <c r="E109" s="5"/>
      <c r="F109" s="5"/>
      <c r="G109" s="5"/>
      <c r="H109" s="5"/>
      <c r="I109" s="5"/>
      <c r="J109" s="5"/>
      <c r="K109" s="5"/>
      <c r="L109" s="5"/>
      <c r="M109" s="5"/>
      <c r="N109" s="5"/>
      <c r="T109" s="5"/>
      <c r="V109" s="5"/>
      <c r="W109" s="5"/>
    </row>
    <row r="110" spans="1:23">
      <c r="A110" s="5"/>
      <c r="B110" s="5"/>
      <c r="C110" s="5"/>
      <c r="D110" s="5"/>
      <c r="E110" s="5"/>
      <c r="F110" s="5"/>
      <c r="G110" s="5"/>
      <c r="H110" s="5"/>
      <c r="I110" s="5"/>
      <c r="J110" s="5"/>
      <c r="K110" s="5"/>
      <c r="L110" s="5"/>
      <c r="M110" s="5"/>
      <c r="N110" s="5"/>
      <c r="T110" s="5"/>
      <c r="V110" s="5"/>
      <c r="W110" s="5"/>
    </row>
    <row r="111" spans="1:23">
      <c r="A111" s="5"/>
      <c r="B111" s="5"/>
      <c r="C111" s="5"/>
      <c r="D111" s="5"/>
      <c r="E111" s="5"/>
      <c r="F111" s="5"/>
      <c r="G111" s="5"/>
      <c r="H111" s="5"/>
      <c r="I111" s="5"/>
      <c r="J111" s="5"/>
      <c r="K111" s="5"/>
      <c r="L111" s="5"/>
      <c r="M111" s="5"/>
      <c r="N111" s="5"/>
      <c r="T111" s="5"/>
      <c r="V111" s="5"/>
      <c r="W111" s="5"/>
    </row>
    <row r="112" spans="1:23">
      <c r="A112" s="5"/>
      <c r="B112" s="5"/>
      <c r="C112" s="5"/>
      <c r="D112" s="5"/>
      <c r="E112" s="5"/>
      <c r="F112" s="5"/>
      <c r="G112" s="5"/>
      <c r="H112" s="5"/>
      <c r="I112" s="5"/>
      <c r="J112" s="5"/>
      <c r="K112" s="5"/>
      <c r="L112" s="5"/>
      <c r="M112" s="5"/>
      <c r="N112" s="5"/>
      <c r="T112" s="5"/>
      <c r="V112" s="5"/>
      <c r="W112" s="5"/>
    </row>
    <row r="113" spans="1:23">
      <c r="A113" s="5"/>
      <c r="B113" s="5"/>
      <c r="C113" s="5"/>
      <c r="D113" s="5"/>
      <c r="E113" s="5"/>
      <c r="F113" s="5"/>
      <c r="G113" s="5"/>
      <c r="H113" s="5"/>
      <c r="I113" s="5"/>
      <c r="J113" s="5"/>
      <c r="K113" s="5"/>
      <c r="L113" s="5"/>
      <c r="M113" s="5"/>
      <c r="N113" s="5"/>
      <c r="T113" s="5"/>
      <c r="V113" s="5"/>
      <c r="W113" s="5"/>
    </row>
    <row r="114" spans="1:23">
      <c r="A114" s="5"/>
      <c r="B114" s="5"/>
      <c r="C114" s="5"/>
      <c r="D114" s="5"/>
      <c r="E114" s="5"/>
      <c r="F114" s="5"/>
      <c r="G114" s="5"/>
      <c r="H114" s="5"/>
      <c r="I114" s="5"/>
      <c r="J114" s="5"/>
      <c r="K114" s="5"/>
      <c r="L114" s="5"/>
      <c r="M114" s="5"/>
      <c r="N114" s="5"/>
      <c r="T114" s="5"/>
      <c r="V114" s="5"/>
      <c r="W114" s="5"/>
    </row>
    <row r="115" spans="1:23">
      <c r="A115" s="5"/>
      <c r="B115" s="5"/>
      <c r="C115" s="5"/>
      <c r="D115" s="5"/>
      <c r="E115" s="5"/>
      <c r="F115" s="5"/>
      <c r="G115" s="5"/>
      <c r="H115" s="5"/>
      <c r="I115" s="5"/>
      <c r="J115" s="5"/>
      <c r="K115" s="5"/>
      <c r="L115" s="5"/>
      <c r="M115" s="5"/>
      <c r="N115" s="5"/>
      <c r="T115" s="5"/>
      <c r="V115" s="5"/>
      <c r="W115" s="5"/>
    </row>
    <row r="116" spans="1:23">
      <c r="A116" s="5"/>
      <c r="B116" s="5"/>
      <c r="C116" s="5"/>
      <c r="D116" s="5"/>
      <c r="E116" s="5"/>
      <c r="F116" s="5"/>
      <c r="G116" s="5"/>
      <c r="H116" s="5"/>
      <c r="I116" s="5"/>
      <c r="J116" s="5"/>
      <c r="K116" s="5"/>
      <c r="L116" s="5"/>
      <c r="M116" s="5"/>
      <c r="N116" s="5"/>
      <c r="T116" s="5"/>
      <c r="V116" s="5"/>
      <c r="W116" s="5"/>
    </row>
    <row r="117" spans="1:23">
      <c r="A117" s="5"/>
      <c r="B117" s="5"/>
      <c r="C117" s="5"/>
      <c r="D117" s="5"/>
      <c r="E117" s="5"/>
      <c r="F117" s="5"/>
      <c r="G117" s="5"/>
      <c r="H117" s="5"/>
      <c r="I117" s="5"/>
      <c r="J117" s="5"/>
      <c r="K117" s="5"/>
      <c r="L117" s="5"/>
      <c r="M117" s="5"/>
      <c r="N117" s="5"/>
      <c r="T117" s="5"/>
      <c r="V117" s="5"/>
      <c r="W117" s="5"/>
    </row>
    <row r="118" spans="1:23">
      <c r="A118" s="5"/>
      <c r="B118" s="5"/>
      <c r="C118" s="5"/>
      <c r="D118" s="5"/>
      <c r="E118" s="5"/>
      <c r="F118" s="5"/>
      <c r="G118" s="5"/>
      <c r="H118" s="5"/>
      <c r="I118" s="5"/>
      <c r="J118" s="5"/>
      <c r="K118" s="5"/>
      <c r="L118" s="5"/>
      <c r="M118" s="5"/>
      <c r="N118" s="5"/>
      <c r="T118" s="5"/>
      <c r="V118" s="5"/>
      <c r="W118" s="5"/>
    </row>
    <row r="119" spans="1:23">
      <c r="A119" s="5"/>
      <c r="B119" s="5"/>
      <c r="C119" s="5"/>
      <c r="D119" s="5"/>
      <c r="E119" s="5"/>
      <c r="F119" s="5"/>
      <c r="G119" s="5"/>
      <c r="H119" s="5"/>
      <c r="I119" s="5"/>
      <c r="J119" s="5"/>
      <c r="K119" s="5"/>
      <c r="L119" s="5"/>
      <c r="M119" s="5"/>
      <c r="N119" s="5"/>
      <c r="T119" s="5"/>
      <c r="V119" s="5"/>
      <c r="W119" s="5"/>
    </row>
    <row r="120" spans="1:23">
      <c r="A120" s="5"/>
      <c r="B120" s="5"/>
      <c r="C120" s="5"/>
      <c r="D120" s="5"/>
      <c r="E120" s="5"/>
      <c r="F120" s="5"/>
      <c r="G120" s="5"/>
      <c r="H120" s="5"/>
      <c r="I120" s="5"/>
      <c r="J120" s="5"/>
      <c r="K120" s="5"/>
      <c r="L120" s="5"/>
      <c r="M120" s="5"/>
      <c r="N120" s="5"/>
      <c r="T120" s="5"/>
      <c r="V120" s="5"/>
      <c r="W120" s="5"/>
    </row>
    <row r="121" spans="1:23">
      <c r="A121" s="5"/>
      <c r="B121" s="5"/>
      <c r="C121" s="5"/>
      <c r="D121" s="5"/>
      <c r="E121" s="5"/>
      <c r="F121" s="5"/>
      <c r="G121" s="5"/>
      <c r="H121" s="5"/>
      <c r="I121" s="5"/>
      <c r="J121" s="5"/>
      <c r="K121" s="5"/>
      <c r="L121" s="5"/>
      <c r="M121" s="5"/>
      <c r="N121" s="5"/>
      <c r="T121" s="5"/>
      <c r="V121" s="5"/>
      <c r="W121" s="5"/>
    </row>
    <row r="122" spans="1:23">
      <c r="A122" s="5"/>
      <c r="B122" s="5"/>
      <c r="C122" s="5"/>
      <c r="D122" s="5"/>
      <c r="E122" s="5"/>
      <c r="F122" s="5"/>
      <c r="G122" s="5"/>
      <c r="H122" s="5"/>
      <c r="I122" s="5"/>
      <c r="J122" s="5"/>
      <c r="K122" s="5"/>
      <c r="L122" s="5"/>
      <c r="M122" s="5"/>
      <c r="N122" s="5"/>
      <c r="T122" s="5"/>
      <c r="V122" s="5"/>
      <c r="W122" s="5"/>
    </row>
    <row r="123" spans="1:23">
      <c r="A123" s="5"/>
      <c r="B123" s="5"/>
      <c r="C123" s="5"/>
      <c r="D123" s="5"/>
      <c r="E123" s="5"/>
      <c r="F123" s="5"/>
      <c r="G123" s="5"/>
      <c r="H123" s="5"/>
      <c r="I123" s="5"/>
      <c r="J123" s="5"/>
      <c r="K123" s="5"/>
      <c r="L123" s="5"/>
      <c r="M123" s="5"/>
      <c r="N123" s="5"/>
      <c r="T123" s="5"/>
      <c r="V123" s="5"/>
      <c r="W123" s="5"/>
    </row>
    <row r="124" spans="1:23">
      <c r="A124" s="5"/>
      <c r="B124" s="5"/>
      <c r="C124" s="5"/>
      <c r="D124" s="5"/>
      <c r="E124" s="5"/>
      <c r="F124" s="5"/>
      <c r="G124" s="5"/>
      <c r="H124" s="5"/>
      <c r="I124" s="5"/>
      <c r="J124" s="5"/>
      <c r="K124" s="5"/>
      <c r="L124" s="5"/>
      <c r="M124" s="5"/>
      <c r="N124" s="5"/>
      <c r="T124" s="5"/>
      <c r="V124" s="5"/>
      <c r="W124" s="5"/>
    </row>
    <row r="125" spans="1:23">
      <c r="A125" s="5"/>
      <c r="B125" s="5"/>
      <c r="C125" s="5"/>
      <c r="D125" s="5"/>
      <c r="E125" s="5"/>
      <c r="F125" s="5"/>
      <c r="G125" s="5"/>
      <c r="H125" s="5"/>
      <c r="I125" s="5"/>
      <c r="J125" s="5"/>
      <c r="K125" s="5"/>
      <c r="L125" s="5"/>
      <c r="M125" s="5"/>
      <c r="N125" s="5"/>
      <c r="T125" s="5"/>
      <c r="V125" s="5"/>
      <c r="W125" s="5"/>
    </row>
    <row r="126" spans="1:23">
      <c r="A126" s="5"/>
      <c r="B126" s="5"/>
      <c r="C126" s="5"/>
      <c r="D126" s="5"/>
      <c r="E126" s="5"/>
      <c r="F126" s="5"/>
      <c r="G126" s="5"/>
      <c r="H126" s="5"/>
      <c r="I126" s="5"/>
      <c r="J126" s="5"/>
      <c r="K126" s="5"/>
      <c r="L126" s="5"/>
      <c r="M126" s="5"/>
      <c r="N126" s="5"/>
      <c r="T126" s="5"/>
      <c r="V126" s="5"/>
      <c r="W126" s="5"/>
    </row>
    <row r="127" spans="1:23">
      <c r="A127" s="5"/>
      <c r="B127" s="5"/>
      <c r="C127" s="5"/>
      <c r="D127" s="5"/>
      <c r="E127" s="5"/>
      <c r="F127" s="5"/>
      <c r="G127" s="5"/>
      <c r="H127" s="5"/>
      <c r="I127" s="5"/>
      <c r="J127" s="5"/>
      <c r="K127" s="5"/>
      <c r="L127" s="5"/>
      <c r="M127" s="5"/>
      <c r="N127" s="5"/>
      <c r="T127" s="5"/>
      <c r="V127" s="5"/>
      <c r="W127" s="5"/>
    </row>
    <row r="128" spans="1:23">
      <c r="A128" s="5"/>
      <c r="B128" s="5"/>
      <c r="C128" s="5"/>
      <c r="D128" s="5"/>
      <c r="E128" s="5"/>
      <c r="F128" s="5"/>
      <c r="G128" s="5"/>
      <c r="H128" s="5"/>
      <c r="I128" s="5"/>
      <c r="J128" s="5"/>
      <c r="K128" s="5"/>
      <c r="L128" s="5"/>
      <c r="M128" s="5"/>
      <c r="N128" s="5"/>
      <c r="T128" s="5"/>
      <c r="V128" s="5"/>
      <c r="W128" s="5"/>
    </row>
    <row r="129" spans="1:23">
      <c r="A129" s="5"/>
      <c r="B129" s="5"/>
      <c r="C129" s="5"/>
      <c r="D129" s="5"/>
      <c r="E129" s="5"/>
      <c r="F129" s="5"/>
      <c r="G129" s="5"/>
      <c r="H129" s="5"/>
      <c r="I129" s="5"/>
      <c r="J129" s="5"/>
      <c r="K129" s="5"/>
      <c r="L129" s="5"/>
      <c r="M129" s="5"/>
      <c r="N129" s="5"/>
      <c r="T129" s="5"/>
      <c r="V129" s="5"/>
      <c r="W129" s="5"/>
    </row>
    <row r="130" spans="1:23">
      <c r="A130" s="5"/>
      <c r="B130" s="5"/>
      <c r="C130" s="5"/>
      <c r="D130" s="5"/>
      <c r="E130" s="5"/>
      <c r="F130" s="5"/>
      <c r="G130" s="5"/>
      <c r="H130" s="5"/>
      <c r="I130" s="5"/>
      <c r="J130" s="5"/>
      <c r="K130" s="5"/>
      <c r="L130" s="5"/>
      <c r="M130" s="5"/>
      <c r="N130" s="5"/>
      <c r="T130" s="5"/>
      <c r="V130" s="5"/>
      <c r="W130" s="5"/>
    </row>
    <row r="131" spans="1:23">
      <c r="A131" s="5"/>
      <c r="B131" s="5"/>
      <c r="C131" s="5"/>
      <c r="D131" s="5"/>
      <c r="E131" s="5"/>
      <c r="F131" s="5"/>
      <c r="G131" s="5"/>
      <c r="H131" s="5"/>
      <c r="I131" s="5"/>
      <c r="J131" s="5"/>
      <c r="K131" s="5"/>
      <c r="L131" s="5"/>
      <c r="M131" s="5"/>
      <c r="N131" s="5"/>
      <c r="T131" s="5"/>
      <c r="V131" s="5"/>
      <c r="W131" s="5"/>
    </row>
    <row r="132" spans="1:23">
      <c r="A132" s="5"/>
      <c r="B132" s="5"/>
      <c r="C132" s="5"/>
      <c r="D132" s="5"/>
      <c r="E132" s="5"/>
      <c r="F132" s="5"/>
      <c r="G132" s="5"/>
      <c r="H132" s="5"/>
      <c r="I132" s="5"/>
      <c r="J132" s="5"/>
      <c r="K132" s="5"/>
      <c r="L132" s="5"/>
      <c r="M132" s="5"/>
      <c r="N132" s="5"/>
      <c r="T132" s="5"/>
      <c r="V132" s="5"/>
      <c r="W132" s="5"/>
    </row>
    <row r="133" spans="1:23">
      <c r="A133" s="5"/>
      <c r="B133" s="5"/>
      <c r="C133" s="5"/>
      <c r="D133" s="5"/>
      <c r="E133" s="5"/>
      <c r="F133" s="5"/>
      <c r="G133" s="5"/>
      <c r="H133" s="5"/>
      <c r="I133" s="5"/>
      <c r="J133" s="5"/>
      <c r="K133" s="5"/>
      <c r="L133" s="5"/>
      <c r="M133" s="5"/>
      <c r="N133" s="5"/>
      <c r="T133" s="5"/>
      <c r="V133" s="5"/>
      <c r="W133" s="5"/>
    </row>
    <row r="134" spans="1:23">
      <c r="A134" s="5"/>
      <c r="B134" s="5"/>
      <c r="C134" s="5"/>
      <c r="D134" s="5"/>
      <c r="E134" s="5"/>
      <c r="F134" s="5"/>
      <c r="G134" s="5"/>
      <c r="H134" s="5"/>
      <c r="I134" s="5"/>
      <c r="J134" s="5"/>
      <c r="K134" s="5"/>
      <c r="L134" s="5"/>
      <c r="M134" s="5"/>
      <c r="N134" s="5"/>
      <c r="T134" s="5"/>
      <c r="V134" s="5"/>
      <c r="W134" s="5"/>
    </row>
    <row r="135" spans="1:23">
      <c r="A135" s="5"/>
      <c r="B135" s="5"/>
      <c r="C135" s="5"/>
      <c r="D135" s="5"/>
      <c r="E135" s="5"/>
      <c r="F135" s="5"/>
      <c r="G135" s="5"/>
      <c r="H135" s="5"/>
      <c r="I135" s="5"/>
      <c r="J135" s="5"/>
      <c r="K135" s="5"/>
      <c r="L135" s="5"/>
      <c r="M135" s="5"/>
      <c r="N135" s="5"/>
      <c r="T135" s="5"/>
      <c r="V135" s="5"/>
      <c r="W135" s="5"/>
    </row>
    <row r="136" spans="1:23">
      <c r="A136" s="5"/>
      <c r="B136" s="5"/>
      <c r="C136" s="5"/>
      <c r="D136" s="5"/>
      <c r="E136" s="5"/>
      <c r="F136" s="5"/>
      <c r="G136" s="5"/>
      <c r="H136" s="5"/>
      <c r="I136" s="5"/>
      <c r="J136" s="5"/>
      <c r="K136" s="5"/>
      <c r="L136" s="5"/>
      <c r="M136" s="5"/>
      <c r="N136" s="5"/>
      <c r="T136" s="5"/>
      <c r="V136" s="5"/>
      <c r="W136" s="5"/>
    </row>
    <row r="137" spans="1:23">
      <c r="A137" s="5"/>
      <c r="B137" s="5"/>
      <c r="C137" s="5"/>
      <c r="D137" s="5"/>
      <c r="E137" s="5"/>
      <c r="F137" s="5"/>
      <c r="G137" s="5"/>
      <c r="H137" s="5"/>
      <c r="I137" s="5"/>
      <c r="J137" s="5"/>
      <c r="K137" s="5"/>
      <c r="L137" s="5"/>
      <c r="M137" s="5"/>
      <c r="N137" s="5"/>
      <c r="T137" s="5"/>
      <c r="V137" s="5"/>
      <c r="W137" s="5"/>
    </row>
    <row r="138" spans="1:23">
      <c r="A138" s="5"/>
      <c r="B138" s="5"/>
      <c r="C138" s="5"/>
      <c r="D138" s="5"/>
      <c r="E138" s="5"/>
      <c r="F138" s="5"/>
      <c r="G138" s="5"/>
      <c r="H138" s="5"/>
      <c r="I138" s="5"/>
      <c r="J138" s="5"/>
      <c r="K138" s="5"/>
      <c r="L138" s="5"/>
      <c r="M138" s="5"/>
      <c r="N138" s="5"/>
      <c r="T138" s="5"/>
      <c r="V138" s="5"/>
      <c r="W138" s="5"/>
    </row>
    <row r="139" spans="1:23">
      <c r="A139" s="5"/>
      <c r="B139" s="5"/>
      <c r="C139" s="5"/>
      <c r="D139" s="5"/>
      <c r="E139" s="5"/>
      <c r="F139" s="5"/>
      <c r="G139" s="5"/>
      <c r="H139" s="5"/>
      <c r="I139" s="5"/>
      <c r="J139" s="5"/>
      <c r="K139" s="5"/>
      <c r="L139" s="5"/>
      <c r="M139" s="5"/>
      <c r="N139" s="5"/>
      <c r="T139" s="5"/>
      <c r="V139" s="5"/>
      <c r="W139" s="5"/>
    </row>
    <row r="140" spans="1:23">
      <c r="A140" s="5"/>
      <c r="B140" s="5"/>
      <c r="C140" s="5"/>
      <c r="D140" s="5"/>
      <c r="E140" s="5"/>
      <c r="F140" s="5"/>
      <c r="G140" s="5"/>
      <c r="H140" s="5"/>
      <c r="I140" s="5"/>
      <c r="J140" s="5"/>
      <c r="K140" s="5"/>
      <c r="L140" s="5"/>
      <c r="M140" s="5"/>
      <c r="N140" s="5"/>
      <c r="T140" s="5"/>
      <c r="V140" s="5"/>
      <c r="W140" s="5"/>
    </row>
    <row r="141" spans="1:23">
      <c r="A141" s="5"/>
      <c r="B141" s="5"/>
      <c r="C141" s="5"/>
      <c r="D141" s="5"/>
      <c r="E141" s="5"/>
      <c r="F141" s="5"/>
      <c r="G141" s="5"/>
      <c r="H141" s="5"/>
      <c r="I141" s="5"/>
      <c r="J141" s="5"/>
      <c r="K141" s="5"/>
      <c r="L141" s="5"/>
      <c r="M141" s="5"/>
      <c r="N141" s="5"/>
      <c r="T141" s="5"/>
      <c r="V141" s="5"/>
      <c r="W141" s="5"/>
    </row>
    <row r="142" spans="1:23">
      <c r="A142" s="5"/>
      <c r="B142" s="5"/>
      <c r="C142" s="5"/>
      <c r="D142" s="5"/>
      <c r="E142" s="5"/>
      <c r="F142" s="5"/>
      <c r="G142" s="5"/>
      <c r="H142" s="5"/>
      <c r="I142" s="5"/>
      <c r="J142" s="5"/>
      <c r="K142" s="5"/>
      <c r="L142" s="5"/>
      <c r="M142" s="5"/>
      <c r="N142" s="5"/>
      <c r="T142" s="5"/>
      <c r="V142" s="5"/>
      <c r="W142" s="5"/>
    </row>
    <row r="143" spans="1:23">
      <c r="A143" s="5"/>
      <c r="B143" s="5"/>
      <c r="C143" s="5"/>
      <c r="D143" s="5"/>
      <c r="E143" s="5"/>
      <c r="F143" s="5"/>
      <c r="G143" s="5"/>
      <c r="H143" s="5"/>
      <c r="I143" s="5"/>
      <c r="J143" s="5"/>
      <c r="K143" s="5"/>
      <c r="L143" s="5"/>
      <c r="M143" s="5"/>
      <c r="N143" s="5"/>
      <c r="T143" s="5"/>
      <c r="V143" s="5"/>
      <c r="W143" s="5"/>
    </row>
    <row r="144" spans="1:23">
      <c r="A144" s="5"/>
      <c r="B144" s="5"/>
      <c r="C144" s="5"/>
      <c r="D144" s="5"/>
      <c r="E144" s="5"/>
      <c r="F144" s="5"/>
      <c r="G144" s="5"/>
      <c r="H144" s="5"/>
      <c r="I144" s="5"/>
      <c r="J144" s="5"/>
      <c r="K144" s="5"/>
      <c r="L144" s="5"/>
      <c r="M144" s="5"/>
      <c r="N144" s="5"/>
      <c r="T144" s="5"/>
      <c r="V144" s="5"/>
      <c r="W144" s="5"/>
    </row>
    <row r="145" spans="1:23">
      <c r="A145" s="5"/>
      <c r="B145" s="5"/>
      <c r="C145" s="5"/>
      <c r="D145" s="5"/>
      <c r="E145" s="5"/>
      <c r="F145" s="5"/>
      <c r="G145" s="5"/>
      <c r="H145" s="5"/>
      <c r="I145" s="5"/>
      <c r="J145" s="5"/>
      <c r="K145" s="5"/>
      <c r="L145" s="5"/>
      <c r="M145" s="5"/>
      <c r="N145" s="5"/>
      <c r="T145" s="5"/>
      <c r="V145" s="5"/>
      <c r="W145" s="5"/>
    </row>
    <row r="146" spans="1:23">
      <c r="A146" s="5"/>
      <c r="B146" s="5"/>
      <c r="C146" s="5"/>
      <c r="D146" s="5"/>
      <c r="E146" s="5"/>
      <c r="F146" s="5"/>
      <c r="G146" s="5"/>
      <c r="H146" s="5"/>
      <c r="I146" s="5"/>
      <c r="J146" s="5"/>
      <c r="K146" s="5"/>
      <c r="L146" s="5"/>
      <c r="M146" s="5"/>
      <c r="N146" s="5"/>
      <c r="T146" s="5"/>
      <c r="V146" s="5"/>
      <c r="W146" s="5"/>
    </row>
    <row r="147" spans="1:23">
      <c r="A147" s="5"/>
      <c r="B147" s="5"/>
      <c r="C147" s="5"/>
      <c r="D147" s="5"/>
      <c r="E147" s="5"/>
      <c r="F147" s="5"/>
      <c r="G147" s="5"/>
      <c r="H147" s="5"/>
      <c r="I147" s="5"/>
      <c r="J147" s="5"/>
      <c r="K147" s="5"/>
      <c r="L147" s="5"/>
      <c r="M147" s="5"/>
      <c r="N147" s="5"/>
      <c r="T147" s="5"/>
      <c r="V147" s="5"/>
      <c r="W147" s="5"/>
    </row>
    <row r="148" spans="1:23">
      <c r="A148" s="5"/>
      <c r="B148" s="5"/>
      <c r="C148" s="5"/>
      <c r="D148" s="5"/>
      <c r="E148" s="5"/>
      <c r="F148" s="5"/>
      <c r="G148" s="5"/>
      <c r="H148" s="5"/>
      <c r="I148" s="5"/>
      <c r="J148" s="5"/>
      <c r="K148" s="5"/>
      <c r="L148" s="5"/>
      <c r="M148" s="5"/>
      <c r="N148" s="5"/>
      <c r="T148" s="5"/>
      <c r="V148" s="5"/>
      <c r="W148" s="5"/>
    </row>
    <row r="149" spans="1:23">
      <c r="A149" s="5"/>
      <c r="B149" s="5"/>
      <c r="C149" s="5"/>
      <c r="D149" s="5"/>
      <c r="E149" s="5"/>
      <c r="F149" s="5"/>
      <c r="G149" s="5"/>
      <c r="H149" s="5"/>
      <c r="I149" s="5"/>
      <c r="J149" s="5"/>
      <c r="K149" s="5"/>
      <c r="L149" s="5"/>
      <c r="M149" s="5"/>
      <c r="N149" s="5"/>
      <c r="T149" s="5"/>
      <c r="V149" s="5"/>
      <c r="W149" s="5"/>
    </row>
    <row r="150" spans="1:23">
      <c r="A150" s="5"/>
      <c r="B150" s="5"/>
      <c r="C150" s="5"/>
      <c r="D150" s="5"/>
      <c r="E150" s="5"/>
      <c r="F150" s="5"/>
      <c r="G150" s="5"/>
      <c r="H150" s="5"/>
      <c r="I150" s="5"/>
      <c r="J150" s="5"/>
      <c r="K150" s="5"/>
      <c r="L150" s="5"/>
      <c r="M150" s="5"/>
      <c r="N150" s="5"/>
      <c r="T150" s="5"/>
      <c r="V150" s="5"/>
      <c r="W150" s="5"/>
    </row>
    <row r="151" spans="1:23">
      <c r="A151" s="5"/>
      <c r="B151" s="5"/>
      <c r="C151" s="5"/>
      <c r="D151" s="5"/>
      <c r="E151" s="5"/>
      <c r="F151" s="5"/>
      <c r="G151" s="5"/>
      <c r="H151" s="5"/>
      <c r="I151" s="5"/>
      <c r="J151" s="5"/>
      <c r="K151" s="5"/>
      <c r="L151" s="5"/>
      <c r="M151" s="5"/>
      <c r="N151" s="5"/>
      <c r="T151" s="5"/>
      <c r="V151" s="5"/>
      <c r="W151" s="5"/>
    </row>
    <row r="152" spans="1:23">
      <c r="A152" s="5"/>
      <c r="B152" s="5"/>
      <c r="C152" s="5"/>
      <c r="D152" s="5"/>
      <c r="E152" s="5"/>
      <c r="F152" s="5"/>
      <c r="G152" s="5"/>
      <c r="H152" s="5"/>
      <c r="I152" s="5"/>
      <c r="J152" s="5"/>
      <c r="K152" s="5"/>
      <c r="L152" s="5"/>
      <c r="M152" s="5"/>
      <c r="N152" s="5"/>
      <c r="T152" s="5"/>
      <c r="V152" s="5"/>
      <c r="W152" s="5"/>
    </row>
    <row r="153" spans="1:23">
      <c r="A153" s="5"/>
      <c r="B153" s="5"/>
      <c r="C153" s="5"/>
      <c r="D153" s="5"/>
      <c r="E153" s="5"/>
      <c r="F153" s="5"/>
      <c r="G153" s="5"/>
      <c r="H153" s="5"/>
      <c r="I153" s="5"/>
      <c r="J153" s="5"/>
      <c r="K153" s="5"/>
      <c r="L153" s="5"/>
      <c r="M153" s="5"/>
      <c r="N153" s="5"/>
      <c r="T153" s="5"/>
      <c r="V153" s="5"/>
      <c r="W153" s="5"/>
    </row>
    <row r="154" spans="1:23">
      <c r="A154" s="5"/>
      <c r="B154" s="5"/>
      <c r="C154" s="5"/>
      <c r="D154" s="5"/>
      <c r="E154" s="5"/>
      <c r="F154" s="5"/>
      <c r="G154" s="5"/>
      <c r="H154" s="5"/>
      <c r="I154" s="5"/>
      <c r="J154" s="5"/>
      <c r="K154" s="5"/>
      <c r="L154" s="5"/>
      <c r="M154" s="5"/>
      <c r="N154" s="5"/>
      <c r="T154" s="5"/>
      <c r="V154" s="5"/>
      <c r="W154" s="5"/>
    </row>
    <row r="155" spans="1:23">
      <c r="A155" s="5"/>
      <c r="B155" s="5"/>
      <c r="C155" s="5"/>
      <c r="D155" s="5"/>
      <c r="E155" s="5"/>
      <c r="F155" s="5"/>
      <c r="G155" s="5"/>
      <c r="H155" s="5"/>
      <c r="I155" s="5"/>
      <c r="J155" s="5"/>
      <c r="K155" s="5"/>
      <c r="L155" s="5"/>
      <c r="M155" s="5"/>
      <c r="N155" s="5"/>
      <c r="T155" s="5"/>
      <c r="V155" s="5"/>
      <c r="W155" s="5"/>
    </row>
    <row r="156" spans="1:23">
      <c r="A156" s="5"/>
      <c r="B156" s="5"/>
      <c r="C156" s="5"/>
      <c r="D156" s="5"/>
      <c r="E156" s="5"/>
      <c r="F156" s="5"/>
      <c r="G156" s="5"/>
      <c r="H156" s="5"/>
      <c r="I156" s="5"/>
      <c r="J156" s="5"/>
      <c r="K156" s="5"/>
      <c r="L156" s="5"/>
      <c r="M156" s="5"/>
      <c r="N156" s="5"/>
      <c r="T156" s="5"/>
      <c r="V156" s="5"/>
      <c r="W156" s="5"/>
    </row>
    <row r="157" spans="1:23">
      <c r="A157" s="5"/>
      <c r="B157" s="5"/>
      <c r="C157" s="5"/>
      <c r="D157" s="5"/>
      <c r="E157" s="5"/>
      <c r="F157" s="5"/>
      <c r="G157" s="5"/>
      <c r="H157" s="5"/>
      <c r="I157" s="5"/>
      <c r="J157" s="5"/>
      <c r="K157" s="5"/>
      <c r="L157" s="5"/>
      <c r="M157" s="5"/>
      <c r="N157" s="5"/>
      <c r="T157" s="5"/>
      <c r="V157" s="5"/>
      <c r="W157" s="5"/>
    </row>
    <row r="158" spans="1:23">
      <c r="A158" s="5"/>
      <c r="B158" s="5"/>
      <c r="C158" s="5"/>
      <c r="D158" s="5"/>
      <c r="E158" s="5"/>
      <c r="F158" s="5"/>
      <c r="G158" s="5"/>
      <c r="H158" s="5"/>
      <c r="I158" s="5"/>
      <c r="J158" s="5"/>
      <c r="K158" s="5"/>
      <c r="L158" s="5"/>
      <c r="M158" s="5"/>
      <c r="N158" s="5"/>
      <c r="T158" s="5"/>
      <c r="V158" s="5"/>
      <c r="W158" s="5"/>
    </row>
    <row r="159" spans="1:23">
      <c r="A159" s="5"/>
      <c r="B159" s="5"/>
      <c r="C159" s="5"/>
      <c r="D159" s="5"/>
      <c r="E159" s="5"/>
      <c r="F159" s="5"/>
      <c r="G159" s="5"/>
      <c r="H159" s="5"/>
      <c r="I159" s="5"/>
      <c r="J159" s="5"/>
      <c r="K159" s="5"/>
      <c r="L159" s="5"/>
      <c r="M159" s="5"/>
      <c r="N159" s="5"/>
      <c r="T159" s="5"/>
      <c r="V159" s="5"/>
      <c r="W159" s="5"/>
    </row>
    <row r="160" spans="1:23">
      <c r="A160" s="5"/>
      <c r="B160" s="5"/>
      <c r="C160" s="5"/>
      <c r="D160" s="5"/>
      <c r="E160" s="5"/>
      <c r="F160" s="5"/>
      <c r="G160" s="5"/>
      <c r="H160" s="5"/>
      <c r="I160" s="5"/>
      <c r="J160" s="5"/>
      <c r="K160" s="5"/>
      <c r="L160" s="5"/>
      <c r="M160" s="5"/>
      <c r="N160" s="5"/>
      <c r="T160" s="5"/>
      <c r="V160" s="5"/>
      <c r="W160" s="5"/>
    </row>
    <row r="161" spans="1:23">
      <c r="A161" s="5"/>
      <c r="B161" s="5"/>
      <c r="C161" s="5"/>
      <c r="D161" s="5"/>
      <c r="E161" s="5"/>
      <c r="F161" s="5"/>
      <c r="G161" s="5"/>
      <c r="H161" s="5"/>
      <c r="I161" s="5"/>
      <c r="J161" s="5"/>
      <c r="K161" s="5"/>
      <c r="L161" s="5"/>
      <c r="M161" s="5"/>
      <c r="N161" s="5"/>
      <c r="T161" s="5"/>
      <c r="V161" s="5"/>
      <c r="W161" s="5"/>
    </row>
    <row r="162" spans="1:23">
      <c r="A162" s="5"/>
      <c r="B162" s="5"/>
      <c r="C162" s="5"/>
      <c r="D162" s="5"/>
      <c r="E162" s="5"/>
      <c r="F162" s="5"/>
      <c r="G162" s="5"/>
      <c r="H162" s="5"/>
      <c r="I162" s="5"/>
      <c r="J162" s="5"/>
      <c r="K162" s="5"/>
      <c r="L162" s="5"/>
      <c r="M162" s="5"/>
      <c r="N162" s="5"/>
      <c r="T162" s="5"/>
      <c r="V162" s="5"/>
      <c r="W162" s="5"/>
    </row>
    <row r="163" spans="1:23">
      <c r="A163" s="5"/>
      <c r="B163" s="5"/>
      <c r="C163" s="5"/>
      <c r="D163" s="5"/>
      <c r="E163" s="5"/>
      <c r="F163" s="5"/>
      <c r="G163" s="5"/>
      <c r="H163" s="5"/>
      <c r="I163" s="5"/>
      <c r="J163" s="5"/>
      <c r="K163" s="5"/>
      <c r="L163" s="5"/>
      <c r="M163" s="5"/>
      <c r="N163" s="5"/>
      <c r="T163" s="5"/>
      <c r="V163" s="5"/>
      <c r="W163" s="5"/>
    </row>
    <row r="164" spans="1:23">
      <c r="A164" s="5"/>
      <c r="B164" s="5"/>
      <c r="C164" s="5"/>
      <c r="D164" s="5"/>
      <c r="E164" s="5"/>
      <c r="F164" s="5"/>
      <c r="G164" s="5"/>
      <c r="H164" s="5"/>
      <c r="I164" s="5"/>
      <c r="J164" s="5"/>
      <c r="K164" s="5"/>
      <c r="L164" s="5"/>
      <c r="M164" s="5"/>
      <c r="N164" s="5"/>
      <c r="T164" s="5"/>
      <c r="V164" s="5"/>
      <c r="W164" s="5"/>
    </row>
    <row r="165" spans="1:23">
      <c r="A165" s="5"/>
      <c r="B165" s="5"/>
      <c r="C165" s="5"/>
      <c r="D165" s="5"/>
      <c r="E165" s="5"/>
      <c r="F165" s="5"/>
      <c r="G165" s="5"/>
      <c r="H165" s="5"/>
      <c r="I165" s="5"/>
      <c r="J165" s="5"/>
      <c r="K165" s="5"/>
      <c r="L165" s="5"/>
      <c r="M165" s="5"/>
      <c r="N165" s="5"/>
      <c r="T165" s="5"/>
      <c r="V165" s="5"/>
      <c r="W165" s="5"/>
    </row>
    <row r="166" spans="1:23">
      <c r="A166" s="5"/>
      <c r="B166" s="5"/>
      <c r="C166" s="5"/>
      <c r="D166" s="5"/>
      <c r="E166" s="5"/>
      <c r="F166" s="5"/>
      <c r="G166" s="5"/>
      <c r="H166" s="5"/>
      <c r="I166" s="5"/>
      <c r="J166" s="5"/>
      <c r="K166" s="5"/>
      <c r="L166" s="5"/>
      <c r="M166" s="5"/>
      <c r="N166" s="5"/>
      <c r="T166" s="5"/>
      <c r="V166" s="5"/>
      <c r="W166" s="5"/>
    </row>
    <row r="167" spans="1:23">
      <c r="A167" s="5"/>
      <c r="B167" s="5"/>
      <c r="C167" s="5"/>
      <c r="D167" s="5"/>
      <c r="E167" s="5"/>
      <c r="F167" s="5"/>
      <c r="G167" s="5"/>
      <c r="H167" s="5"/>
      <c r="I167" s="5"/>
      <c r="J167" s="5"/>
      <c r="K167" s="5"/>
      <c r="L167" s="5"/>
      <c r="M167" s="5"/>
      <c r="N167" s="5"/>
      <c r="T167" s="5"/>
      <c r="V167" s="5"/>
      <c r="W167" s="5"/>
    </row>
    <row r="168" spans="1:23">
      <c r="A168" s="5"/>
      <c r="B168" s="5"/>
      <c r="C168" s="5"/>
      <c r="D168" s="5"/>
      <c r="E168" s="5"/>
      <c r="F168" s="5"/>
      <c r="G168" s="5"/>
      <c r="H168" s="5"/>
      <c r="I168" s="5"/>
      <c r="J168" s="5"/>
      <c r="K168" s="5"/>
      <c r="L168" s="5"/>
      <c r="M168" s="5"/>
      <c r="N168" s="5"/>
      <c r="T168" s="5"/>
      <c r="V168" s="5"/>
      <c r="W168" s="5"/>
    </row>
    <row r="169" spans="1:23">
      <c r="A169" s="5"/>
      <c r="B169" s="5"/>
      <c r="C169" s="5"/>
      <c r="D169" s="5"/>
      <c r="E169" s="5"/>
      <c r="F169" s="5"/>
      <c r="G169" s="5"/>
      <c r="H169" s="5"/>
      <c r="I169" s="5"/>
      <c r="J169" s="5"/>
      <c r="K169" s="5"/>
      <c r="L169" s="5"/>
      <c r="M169" s="5"/>
      <c r="N169" s="5"/>
      <c r="T169" s="5"/>
      <c r="V169" s="5"/>
      <c r="W169" s="5"/>
    </row>
    <row r="170" spans="1:23">
      <c r="A170" s="5"/>
      <c r="B170" s="5"/>
      <c r="C170" s="5"/>
      <c r="D170" s="5"/>
      <c r="E170" s="5"/>
      <c r="F170" s="5"/>
      <c r="G170" s="5"/>
      <c r="H170" s="5"/>
      <c r="I170" s="5"/>
      <c r="J170" s="5"/>
      <c r="K170" s="5"/>
      <c r="L170" s="5"/>
      <c r="M170" s="5"/>
      <c r="N170" s="5"/>
      <c r="T170" s="5"/>
      <c r="V170" s="5"/>
      <c r="W170" s="5"/>
    </row>
    <row r="171" spans="1:23">
      <c r="A171" s="5"/>
      <c r="B171" s="5"/>
      <c r="C171" s="5"/>
      <c r="D171" s="5"/>
      <c r="E171" s="5"/>
      <c r="F171" s="5"/>
      <c r="G171" s="5"/>
      <c r="H171" s="5"/>
      <c r="I171" s="5"/>
      <c r="J171" s="5"/>
      <c r="K171" s="5"/>
      <c r="L171" s="5"/>
      <c r="M171" s="5"/>
      <c r="N171" s="5"/>
      <c r="T171" s="5"/>
      <c r="V171" s="5"/>
      <c r="W171" s="5"/>
    </row>
    <row r="172" spans="1:23">
      <c r="A172" s="5"/>
      <c r="B172" s="5"/>
      <c r="C172" s="5"/>
      <c r="D172" s="5"/>
      <c r="E172" s="5"/>
      <c r="F172" s="5"/>
      <c r="G172" s="5"/>
      <c r="H172" s="5"/>
      <c r="I172" s="5"/>
      <c r="J172" s="5"/>
      <c r="K172" s="5"/>
      <c r="L172" s="5"/>
      <c r="M172" s="5"/>
      <c r="N172" s="5"/>
      <c r="T172" s="5"/>
      <c r="V172" s="5"/>
      <c r="W172" s="5"/>
    </row>
    <row r="173" spans="1:23">
      <c r="A173" s="5"/>
      <c r="B173" s="5"/>
      <c r="C173" s="5"/>
      <c r="D173" s="5"/>
      <c r="E173" s="5"/>
      <c r="F173" s="5"/>
      <c r="G173" s="5"/>
      <c r="H173" s="5"/>
      <c r="I173" s="5"/>
      <c r="J173" s="5"/>
      <c r="K173" s="5"/>
      <c r="L173" s="5"/>
      <c r="M173" s="5"/>
      <c r="N173" s="5"/>
      <c r="T173" s="5"/>
      <c r="V173" s="5"/>
      <c r="W173" s="5"/>
    </row>
    <row r="174" spans="1:23">
      <c r="A174" s="5"/>
      <c r="B174" s="5"/>
      <c r="C174" s="5"/>
      <c r="D174" s="5"/>
      <c r="E174" s="5"/>
      <c r="F174" s="5"/>
      <c r="G174" s="5"/>
      <c r="H174" s="5"/>
      <c r="I174" s="5"/>
      <c r="J174" s="5"/>
      <c r="K174" s="5"/>
      <c r="L174" s="5"/>
      <c r="M174" s="5"/>
      <c r="N174" s="5"/>
      <c r="T174" s="5"/>
      <c r="V174" s="5"/>
      <c r="W174" s="5"/>
    </row>
    <row r="175" spans="1:23">
      <c r="A175" s="5"/>
      <c r="B175" s="5"/>
      <c r="C175" s="5"/>
      <c r="D175" s="5"/>
      <c r="E175" s="5"/>
      <c r="F175" s="5"/>
      <c r="G175" s="5"/>
      <c r="H175" s="5"/>
      <c r="I175" s="5"/>
      <c r="J175" s="5"/>
      <c r="K175" s="5"/>
      <c r="L175" s="5"/>
      <c r="M175" s="5"/>
      <c r="N175" s="5"/>
      <c r="T175" s="5"/>
      <c r="V175" s="5"/>
      <c r="W175" s="5"/>
    </row>
    <row r="176" spans="1:23">
      <c r="A176" s="5"/>
      <c r="B176" s="5"/>
      <c r="C176" s="5"/>
      <c r="D176" s="5"/>
      <c r="E176" s="5"/>
      <c r="F176" s="5"/>
      <c r="G176" s="5"/>
      <c r="H176" s="5"/>
      <c r="I176" s="5"/>
      <c r="J176" s="5"/>
      <c r="K176" s="5"/>
      <c r="L176" s="5"/>
      <c r="M176" s="5"/>
      <c r="N176" s="5"/>
      <c r="T176" s="5"/>
      <c r="V176" s="5"/>
      <c r="W176" s="5"/>
    </row>
    <row r="177" spans="1:23">
      <c r="A177" s="5"/>
      <c r="B177" s="5"/>
      <c r="C177" s="5"/>
      <c r="D177" s="5"/>
      <c r="E177" s="5"/>
      <c r="F177" s="5"/>
      <c r="G177" s="5"/>
      <c r="H177" s="5"/>
      <c r="I177" s="5"/>
      <c r="J177" s="5"/>
      <c r="K177" s="5"/>
      <c r="L177" s="5"/>
      <c r="M177" s="5"/>
      <c r="N177" s="5"/>
      <c r="T177" s="5"/>
      <c r="V177" s="5"/>
      <c r="W177" s="5"/>
    </row>
    <row r="178" spans="1:23">
      <c r="A178" s="5"/>
      <c r="B178" s="5"/>
      <c r="C178" s="5"/>
      <c r="D178" s="5"/>
      <c r="E178" s="5"/>
      <c r="F178" s="5"/>
      <c r="G178" s="5"/>
      <c r="H178" s="5"/>
      <c r="I178" s="5"/>
      <c r="J178" s="5"/>
      <c r="K178" s="5"/>
      <c r="L178" s="5"/>
      <c r="M178" s="5"/>
      <c r="N178" s="5"/>
      <c r="T178" s="5"/>
      <c r="V178" s="5"/>
      <c r="W178" s="5"/>
    </row>
    <row r="179" spans="1:23">
      <c r="A179" s="5"/>
      <c r="B179" s="5"/>
      <c r="C179" s="5"/>
      <c r="D179" s="5"/>
      <c r="E179" s="5"/>
      <c r="F179" s="5"/>
      <c r="G179" s="5"/>
      <c r="H179" s="5"/>
      <c r="I179" s="5"/>
      <c r="J179" s="5"/>
      <c r="K179" s="5"/>
      <c r="L179" s="5"/>
      <c r="M179" s="5"/>
      <c r="N179" s="5"/>
      <c r="T179" s="5"/>
      <c r="V179" s="5"/>
      <c r="W179" s="5"/>
    </row>
    <row r="180" spans="1:23">
      <c r="A180" s="5"/>
      <c r="B180" s="5"/>
      <c r="C180" s="5"/>
      <c r="D180" s="5"/>
      <c r="E180" s="5"/>
      <c r="F180" s="5"/>
      <c r="G180" s="5"/>
      <c r="H180" s="5"/>
      <c r="I180" s="5"/>
      <c r="J180" s="5"/>
      <c r="K180" s="5"/>
      <c r="L180" s="5"/>
      <c r="M180" s="5"/>
      <c r="N180" s="5"/>
      <c r="T180" s="5"/>
      <c r="V180" s="5"/>
      <c r="W180" s="5"/>
    </row>
    <row r="181" spans="1:23">
      <c r="A181" s="5"/>
      <c r="B181" s="5"/>
      <c r="C181" s="5"/>
      <c r="D181" s="5"/>
      <c r="E181" s="5"/>
      <c r="F181" s="5"/>
      <c r="G181" s="5"/>
      <c r="H181" s="5"/>
      <c r="I181" s="5"/>
      <c r="J181" s="5"/>
      <c r="K181" s="5"/>
      <c r="L181" s="5"/>
      <c r="M181" s="5"/>
      <c r="N181" s="5"/>
      <c r="T181" s="5"/>
      <c r="V181" s="5"/>
      <c r="W181" s="5"/>
    </row>
    <row r="182" spans="1:23">
      <c r="A182" s="5"/>
      <c r="B182" s="5"/>
      <c r="C182" s="5"/>
      <c r="D182" s="5"/>
      <c r="E182" s="5"/>
      <c r="F182" s="5"/>
      <c r="G182" s="5"/>
      <c r="H182" s="5"/>
      <c r="I182" s="5"/>
      <c r="J182" s="5"/>
      <c r="K182" s="5"/>
      <c r="L182" s="5"/>
      <c r="M182" s="5"/>
      <c r="N182" s="5"/>
      <c r="T182" s="5"/>
      <c r="V182" s="5"/>
      <c r="W182" s="5"/>
    </row>
    <row r="183" spans="1:23">
      <c r="A183" s="5"/>
      <c r="B183" s="5"/>
      <c r="C183" s="5"/>
      <c r="D183" s="5"/>
      <c r="E183" s="5"/>
      <c r="F183" s="5"/>
      <c r="G183" s="5"/>
      <c r="H183" s="5"/>
      <c r="I183" s="5"/>
      <c r="J183" s="5"/>
      <c r="K183" s="5"/>
      <c r="L183" s="5"/>
      <c r="M183" s="5"/>
      <c r="N183" s="5"/>
      <c r="T183" s="5"/>
      <c r="V183" s="5"/>
      <c r="W183" s="5"/>
    </row>
    <row r="184" spans="1:23">
      <c r="A184" s="5"/>
      <c r="B184" s="5"/>
      <c r="C184" s="5"/>
      <c r="D184" s="5"/>
      <c r="E184" s="5"/>
      <c r="F184" s="5"/>
      <c r="G184" s="5"/>
      <c r="H184" s="5"/>
      <c r="I184" s="5"/>
      <c r="J184" s="5"/>
      <c r="K184" s="5"/>
      <c r="L184" s="5"/>
      <c r="M184" s="5"/>
      <c r="N184" s="5"/>
      <c r="T184" s="5"/>
      <c r="V184" s="5"/>
      <c r="W184" s="5"/>
    </row>
    <row r="185" spans="1:23">
      <c r="A185" s="5"/>
      <c r="B185" s="5"/>
      <c r="C185" s="5"/>
      <c r="D185" s="5"/>
      <c r="E185" s="5"/>
      <c r="F185" s="5"/>
      <c r="G185" s="5"/>
      <c r="H185" s="5"/>
      <c r="I185" s="5"/>
      <c r="J185" s="5"/>
      <c r="K185" s="5"/>
      <c r="L185" s="5"/>
      <c r="M185" s="5"/>
      <c r="N185" s="5"/>
      <c r="T185" s="5"/>
      <c r="V185" s="5"/>
      <c r="W185" s="5"/>
    </row>
    <row r="186" spans="1:23">
      <c r="A186" s="5"/>
      <c r="B186" s="5"/>
      <c r="C186" s="5"/>
      <c r="D186" s="5"/>
      <c r="E186" s="5"/>
      <c r="F186" s="5"/>
      <c r="G186" s="5"/>
      <c r="H186" s="5"/>
      <c r="I186" s="5"/>
      <c r="J186" s="5"/>
      <c r="K186" s="5"/>
      <c r="L186" s="5"/>
      <c r="M186" s="5"/>
      <c r="N186" s="5"/>
      <c r="T186" s="5"/>
      <c r="V186" s="5"/>
      <c r="W186" s="5"/>
    </row>
    <row r="187" spans="1:23">
      <c r="A187" s="5"/>
      <c r="B187" s="5"/>
      <c r="C187" s="5"/>
      <c r="D187" s="5"/>
      <c r="E187" s="5"/>
      <c r="F187" s="5"/>
      <c r="G187" s="5"/>
      <c r="H187" s="5"/>
      <c r="I187" s="5"/>
      <c r="J187" s="5"/>
      <c r="K187" s="5"/>
      <c r="L187" s="5"/>
      <c r="M187" s="5"/>
      <c r="N187" s="5"/>
      <c r="T187" s="5"/>
      <c r="V187" s="5"/>
      <c r="W187" s="5"/>
    </row>
    <row r="188" spans="1:23">
      <c r="A188" s="5"/>
      <c r="B188" s="5"/>
      <c r="C188" s="5"/>
      <c r="D188" s="5"/>
      <c r="E188" s="5"/>
      <c r="F188" s="5"/>
      <c r="G188" s="5"/>
      <c r="H188" s="5"/>
      <c r="I188" s="5"/>
      <c r="J188" s="5"/>
      <c r="K188" s="5"/>
      <c r="L188" s="5"/>
      <c r="M188" s="5"/>
      <c r="N188" s="5"/>
      <c r="T188" s="5"/>
      <c r="V188" s="5"/>
      <c r="W188" s="5"/>
    </row>
    <row r="189" spans="1:23">
      <c r="A189" s="5"/>
      <c r="B189" s="5"/>
      <c r="C189" s="5"/>
      <c r="D189" s="5"/>
      <c r="E189" s="5"/>
      <c r="F189" s="5"/>
      <c r="G189" s="5"/>
      <c r="H189" s="5"/>
      <c r="I189" s="5"/>
      <c r="J189" s="5"/>
      <c r="K189" s="5"/>
      <c r="L189" s="5"/>
      <c r="M189" s="5"/>
      <c r="N189" s="5"/>
      <c r="T189" s="5"/>
      <c r="V189" s="5"/>
      <c r="W189" s="5"/>
    </row>
    <row r="190" spans="1:23">
      <c r="A190" s="5"/>
      <c r="B190" s="5"/>
      <c r="C190" s="5"/>
      <c r="D190" s="5"/>
      <c r="E190" s="5"/>
      <c r="F190" s="5"/>
      <c r="G190" s="5"/>
      <c r="H190" s="5"/>
      <c r="I190" s="5"/>
      <c r="J190" s="5"/>
      <c r="K190" s="5"/>
      <c r="L190" s="5"/>
      <c r="M190" s="5"/>
      <c r="N190" s="5"/>
      <c r="T190" s="5"/>
      <c r="V190" s="5"/>
      <c r="W190" s="5"/>
    </row>
    <row r="191" spans="1:23">
      <c r="A191" s="5"/>
      <c r="B191" s="5"/>
      <c r="C191" s="5"/>
      <c r="D191" s="5"/>
      <c r="E191" s="5"/>
      <c r="F191" s="5"/>
      <c r="G191" s="5"/>
      <c r="H191" s="5"/>
      <c r="I191" s="5"/>
      <c r="J191" s="5"/>
      <c r="K191" s="5"/>
      <c r="L191" s="5"/>
      <c r="M191" s="5"/>
      <c r="N191" s="5"/>
      <c r="T191" s="5"/>
      <c r="V191" s="5"/>
      <c r="W191" s="5"/>
    </row>
    <row r="192" spans="1:23">
      <c r="A192" s="5"/>
      <c r="B192" s="5"/>
      <c r="C192" s="5"/>
      <c r="D192" s="5"/>
      <c r="E192" s="5"/>
      <c r="F192" s="5"/>
      <c r="G192" s="5"/>
      <c r="H192" s="5"/>
      <c r="I192" s="5"/>
      <c r="J192" s="5"/>
      <c r="K192" s="5"/>
      <c r="L192" s="5"/>
      <c r="M192" s="5"/>
      <c r="N192" s="5"/>
      <c r="T192" s="5"/>
      <c r="V192" s="5"/>
      <c r="W192" s="5"/>
    </row>
    <row r="193" spans="1:23">
      <c r="A193" s="5"/>
      <c r="B193" s="5"/>
      <c r="C193" s="5"/>
      <c r="D193" s="5"/>
      <c r="E193" s="5"/>
      <c r="F193" s="5"/>
      <c r="G193" s="5"/>
      <c r="H193" s="5"/>
      <c r="I193" s="5"/>
      <c r="J193" s="5"/>
      <c r="K193" s="5"/>
      <c r="L193" s="5"/>
      <c r="M193" s="5"/>
      <c r="N193" s="5"/>
      <c r="T193" s="5"/>
      <c r="V193" s="5"/>
      <c r="W193" s="5"/>
    </row>
    <row r="194" spans="1:23">
      <c r="A194" s="5"/>
      <c r="B194" s="5"/>
      <c r="C194" s="5"/>
      <c r="D194" s="5"/>
      <c r="E194" s="5"/>
      <c r="F194" s="5"/>
      <c r="G194" s="5"/>
      <c r="H194" s="5"/>
      <c r="I194" s="5"/>
      <c r="J194" s="5"/>
      <c r="K194" s="5"/>
      <c r="L194" s="5"/>
      <c r="M194" s="5"/>
      <c r="N194" s="5"/>
      <c r="T194" s="5"/>
      <c r="V194" s="5"/>
      <c r="W194" s="5"/>
    </row>
    <row r="195" spans="1:23">
      <c r="A195" s="5"/>
      <c r="B195" s="5"/>
      <c r="C195" s="5"/>
      <c r="D195" s="5"/>
      <c r="E195" s="5"/>
      <c r="F195" s="5"/>
      <c r="G195" s="5"/>
      <c r="H195" s="5"/>
      <c r="I195" s="5"/>
      <c r="J195" s="5"/>
      <c r="K195" s="5"/>
      <c r="L195" s="5"/>
      <c r="M195" s="5"/>
      <c r="N195" s="5"/>
      <c r="T195" s="5"/>
      <c r="V195" s="5"/>
      <c r="W195" s="5"/>
    </row>
    <row r="196" spans="1:23">
      <c r="A196" s="5"/>
      <c r="B196" s="5"/>
      <c r="C196" s="5"/>
      <c r="D196" s="5"/>
      <c r="E196" s="5"/>
      <c r="F196" s="5"/>
      <c r="G196" s="5"/>
      <c r="H196" s="5"/>
      <c r="I196" s="5"/>
      <c r="J196" s="5"/>
      <c r="K196" s="5"/>
      <c r="L196" s="5"/>
      <c r="M196" s="5"/>
      <c r="N196" s="5"/>
      <c r="T196" s="5"/>
      <c r="V196" s="5"/>
      <c r="W196" s="5"/>
    </row>
    <row r="197" spans="1:23">
      <c r="A197" s="5"/>
      <c r="B197" s="5"/>
      <c r="C197" s="5"/>
      <c r="D197" s="5"/>
      <c r="E197" s="5"/>
      <c r="F197" s="5"/>
      <c r="G197" s="5"/>
      <c r="H197" s="5"/>
      <c r="I197" s="5"/>
      <c r="J197" s="5"/>
      <c r="K197" s="5"/>
      <c r="L197" s="5"/>
      <c r="M197" s="5"/>
      <c r="N197" s="5"/>
      <c r="T197" s="5"/>
      <c r="V197" s="5"/>
      <c r="W197" s="5"/>
    </row>
    <row r="198" spans="1:23">
      <c r="A198" s="5"/>
      <c r="B198" s="5"/>
      <c r="C198" s="5"/>
      <c r="D198" s="5"/>
      <c r="E198" s="5"/>
      <c r="F198" s="5"/>
      <c r="G198" s="5"/>
      <c r="H198" s="5"/>
      <c r="I198" s="5"/>
      <c r="J198" s="5"/>
      <c r="K198" s="5"/>
      <c r="L198" s="5"/>
      <c r="M198" s="5"/>
      <c r="N198" s="5"/>
      <c r="T198" s="5"/>
      <c r="V198" s="5"/>
      <c r="W198" s="5"/>
    </row>
    <row r="199" spans="1:23">
      <c r="A199" s="5"/>
      <c r="B199" s="5"/>
      <c r="C199" s="5"/>
      <c r="D199" s="5"/>
      <c r="E199" s="5"/>
      <c r="F199" s="5"/>
      <c r="G199" s="5"/>
      <c r="H199" s="5"/>
      <c r="I199" s="5"/>
      <c r="J199" s="5"/>
      <c r="K199" s="5"/>
      <c r="L199" s="5"/>
      <c r="M199" s="5"/>
      <c r="N199" s="5"/>
      <c r="T199" s="5"/>
      <c r="V199" s="5"/>
      <c r="W199" s="5"/>
    </row>
    <row r="200" spans="1:23">
      <c r="A200" s="5"/>
      <c r="B200" s="5"/>
      <c r="C200" s="5"/>
      <c r="D200" s="5"/>
      <c r="E200" s="5"/>
      <c r="F200" s="5"/>
      <c r="G200" s="5"/>
      <c r="H200" s="5"/>
      <c r="I200" s="5"/>
      <c r="J200" s="5"/>
      <c r="K200" s="5"/>
      <c r="L200" s="5"/>
      <c r="M200" s="5"/>
      <c r="N200" s="5"/>
      <c r="T200" s="5"/>
      <c r="V200" s="5"/>
      <c r="W200" s="5"/>
    </row>
    <row r="201" spans="1:23">
      <c r="A201" s="5"/>
      <c r="B201" s="5"/>
      <c r="C201" s="5"/>
      <c r="D201" s="5"/>
      <c r="E201" s="5"/>
      <c r="F201" s="5"/>
      <c r="G201" s="5"/>
      <c r="H201" s="5"/>
      <c r="I201" s="5"/>
      <c r="J201" s="5"/>
      <c r="K201" s="5"/>
      <c r="L201" s="5"/>
      <c r="M201" s="5"/>
      <c r="N201" s="5"/>
      <c r="T201" s="5"/>
      <c r="V201" s="5"/>
      <c r="W201" s="5"/>
    </row>
    <row r="202" spans="1:23">
      <c r="A202" s="5"/>
      <c r="B202" s="5"/>
      <c r="C202" s="5"/>
      <c r="D202" s="5"/>
      <c r="E202" s="5"/>
      <c r="F202" s="5"/>
      <c r="G202" s="5"/>
      <c r="H202" s="5"/>
      <c r="I202" s="5"/>
      <c r="J202" s="5"/>
      <c r="K202" s="5"/>
      <c r="L202" s="5"/>
      <c r="M202" s="5"/>
      <c r="N202" s="5"/>
      <c r="T202" s="5"/>
      <c r="V202" s="5"/>
      <c r="W202" s="5"/>
    </row>
    <row r="203" spans="1:23">
      <c r="A203" s="5"/>
      <c r="B203" s="5"/>
      <c r="C203" s="5"/>
      <c r="D203" s="5"/>
      <c r="E203" s="5"/>
      <c r="F203" s="5"/>
      <c r="G203" s="5"/>
      <c r="H203" s="5"/>
      <c r="I203" s="5"/>
      <c r="J203" s="5"/>
      <c r="K203" s="5"/>
      <c r="L203" s="5"/>
      <c r="M203" s="5"/>
      <c r="N203" s="5"/>
      <c r="T203" s="5"/>
      <c r="V203" s="5"/>
      <c r="W203" s="5"/>
    </row>
    <row r="204" spans="1:23">
      <c r="A204" s="5"/>
      <c r="B204" s="5"/>
      <c r="C204" s="5"/>
      <c r="D204" s="5"/>
      <c r="E204" s="5"/>
      <c r="F204" s="5"/>
      <c r="G204" s="5"/>
      <c r="H204" s="5"/>
      <c r="I204" s="5"/>
      <c r="J204" s="5"/>
      <c r="K204" s="5"/>
      <c r="L204" s="5"/>
      <c r="M204" s="5"/>
      <c r="N204" s="5"/>
      <c r="T204" s="5"/>
      <c r="V204" s="5"/>
      <c r="W204" s="5"/>
    </row>
    <row r="205" spans="1:23">
      <c r="A205" s="5"/>
      <c r="B205" s="5"/>
      <c r="C205" s="5"/>
      <c r="D205" s="5"/>
      <c r="E205" s="5"/>
      <c r="F205" s="5"/>
      <c r="G205" s="5"/>
      <c r="H205" s="5"/>
      <c r="I205" s="5"/>
      <c r="J205" s="5"/>
      <c r="K205" s="5"/>
      <c r="L205" s="5"/>
      <c r="M205" s="5"/>
      <c r="N205" s="5"/>
      <c r="T205" s="5"/>
      <c r="V205" s="5"/>
      <c r="W205" s="5"/>
    </row>
    <row r="206" spans="1:23">
      <c r="A206" s="5"/>
      <c r="B206" s="5"/>
      <c r="C206" s="5"/>
      <c r="D206" s="5"/>
      <c r="E206" s="5"/>
      <c r="F206" s="5"/>
      <c r="G206" s="5"/>
      <c r="H206" s="5"/>
      <c r="I206" s="5"/>
      <c r="J206" s="5"/>
      <c r="K206" s="5"/>
      <c r="L206" s="5"/>
      <c r="M206" s="5"/>
      <c r="N206" s="5"/>
      <c r="T206" s="5"/>
      <c r="V206" s="5"/>
      <c r="W206" s="5"/>
    </row>
    <row r="207" spans="1:23">
      <c r="A207" s="5"/>
      <c r="B207" s="5"/>
      <c r="C207" s="5"/>
      <c r="D207" s="5"/>
      <c r="E207" s="5"/>
      <c r="F207" s="5"/>
      <c r="G207" s="5"/>
      <c r="H207" s="5"/>
      <c r="I207" s="5"/>
      <c r="J207" s="5"/>
      <c r="K207" s="5"/>
      <c r="L207" s="5"/>
      <c r="M207" s="5"/>
      <c r="N207" s="5"/>
      <c r="T207" s="5"/>
      <c r="V207" s="5"/>
      <c r="W207" s="5"/>
    </row>
    <row r="208" spans="1:23">
      <c r="A208" s="5"/>
      <c r="B208" s="5"/>
      <c r="C208" s="5"/>
      <c r="D208" s="5"/>
      <c r="E208" s="5"/>
      <c r="F208" s="5"/>
      <c r="G208" s="5"/>
      <c r="H208" s="5"/>
      <c r="I208" s="5"/>
      <c r="J208" s="5"/>
      <c r="K208" s="5"/>
      <c r="L208" s="5"/>
      <c r="M208" s="5"/>
      <c r="N208" s="5"/>
      <c r="T208" s="5"/>
      <c r="V208" s="5"/>
      <c r="W208" s="5"/>
    </row>
    <row r="209" spans="1:23">
      <c r="A209" s="5"/>
      <c r="B209" s="5"/>
      <c r="C209" s="5"/>
      <c r="D209" s="5"/>
      <c r="E209" s="5"/>
      <c r="F209" s="5"/>
      <c r="G209" s="5"/>
      <c r="H209" s="5"/>
      <c r="I209" s="5"/>
      <c r="J209" s="5"/>
      <c r="K209" s="5"/>
      <c r="L209" s="5"/>
      <c r="M209" s="5"/>
      <c r="N209" s="5"/>
      <c r="T209" s="5"/>
      <c r="V209" s="5"/>
      <c r="W209" s="5"/>
    </row>
    <row r="210" spans="1:23">
      <c r="A210" s="5"/>
      <c r="B210" s="5"/>
      <c r="C210" s="5"/>
      <c r="D210" s="5"/>
      <c r="E210" s="5"/>
      <c r="F210" s="5"/>
      <c r="G210" s="5"/>
      <c r="H210" s="5"/>
      <c r="I210" s="5"/>
      <c r="J210" s="5"/>
      <c r="K210" s="5"/>
      <c r="L210" s="5"/>
      <c r="M210" s="5"/>
      <c r="N210" s="5"/>
      <c r="T210" s="5"/>
      <c r="V210" s="5"/>
      <c r="W210" s="5"/>
    </row>
    <row r="211" spans="1:23">
      <c r="A211" s="5"/>
      <c r="B211" s="5"/>
      <c r="C211" s="5"/>
      <c r="D211" s="5"/>
      <c r="E211" s="5"/>
      <c r="F211" s="5"/>
      <c r="G211" s="5"/>
      <c r="H211" s="5"/>
      <c r="I211" s="5"/>
      <c r="J211" s="5"/>
      <c r="K211" s="5"/>
      <c r="L211" s="5"/>
      <c r="M211" s="5"/>
      <c r="N211" s="5"/>
      <c r="T211" s="5"/>
      <c r="V211" s="5"/>
      <c r="W211" s="5"/>
    </row>
    <row r="212" spans="1:23">
      <c r="A212" s="5"/>
      <c r="B212" s="5"/>
      <c r="C212" s="5"/>
      <c r="D212" s="5"/>
      <c r="E212" s="5"/>
      <c r="F212" s="5"/>
      <c r="G212" s="5"/>
      <c r="H212" s="5"/>
      <c r="I212" s="5"/>
      <c r="J212" s="5"/>
      <c r="K212" s="5"/>
      <c r="L212" s="5"/>
      <c r="M212" s="5"/>
      <c r="N212" s="5"/>
      <c r="T212" s="5"/>
      <c r="V212" s="5"/>
      <c r="W212" s="5"/>
    </row>
    <row r="213" spans="1:23">
      <c r="A213" s="5"/>
      <c r="B213" s="5"/>
      <c r="C213" s="5"/>
      <c r="D213" s="5"/>
      <c r="E213" s="5"/>
      <c r="F213" s="5"/>
      <c r="G213" s="5"/>
      <c r="H213" s="5"/>
      <c r="I213" s="5"/>
      <c r="J213" s="5"/>
      <c r="K213" s="5"/>
      <c r="L213" s="5"/>
      <c r="M213" s="5"/>
      <c r="N213" s="5"/>
      <c r="T213" s="5"/>
      <c r="V213" s="5"/>
      <c r="W213" s="5"/>
    </row>
    <row r="214" spans="1:23">
      <c r="A214" s="5"/>
      <c r="B214" s="5"/>
      <c r="C214" s="5"/>
      <c r="D214" s="5"/>
      <c r="E214" s="5"/>
      <c r="F214" s="5"/>
      <c r="G214" s="5"/>
      <c r="H214" s="5"/>
      <c r="I214" s="5"/>
      <c r="J214" s="5"/>
      <c r="K214" s="5"/>
      <c r="L214" s="5"/>
      <c r="M214" s="5"/>
      <c r="N214" s="5"/>
      <c r="T214" s="5"/>
      <c r="V214" s="5"/>
      <c r="W214" s="5"/>
    </row>
    <row r="215" spans="1:23">
      <c r="A215" s="5"/>
      <c r="B215" s="5"/>
      <c r="C215" s="5"/>
      <c r="D215" s="5"/>
      <c r="E215" s="5"/>
      <c r="F215" s="5"/>
      <c r="G215" s="5"/>
      <c r="H215" s="5"/>
      <c r="I215" s="5"/>
      <c r="J215" s="5"/>
      <c r="K215" s="5"/>
      <c r="L215" s="5"/>
      <c r="M215" s="5"/>
      <c r="N215" s="5"/>
      <c r="T215" s="5"/>
      <c r="V215" s="5"/>
      <c r="W215" s="5"/>
    </row>
    <row r="216" spans="1:23">
      <c r="A216" s="5"/>
      <c r="B216" s="5"/>
      <c r="C216" s="5"/>
      <c r="D216" s="5"/>
      <c r="E216" s="5"/>
      <c r="F216" s="5"/>
      <c r="G216" s="5"/>
      <c r="H216" s="5"/>
      <c r="I216" s="5"/>
      <c r="J216" s="5"/>
      <c r="K216" s="5"/>
      <c r="L216" s="5"/>
      <c r="M216" s="5"/>
      <c r="N216" s="5"/>
      <c r="T216" s="5"/>
      <c r="V216" s="5"/>
      <c r="W216" s="5"/>
    </row>
    <row r="217" spans="1:23">
      <c r="A217" s="5"/>
      <c r="B217" s="5"/>
      <c r="C217" s="5"/>
      <c r="D217" s="5"/>
      <c r="E217" s="5"/>
      <c r="F217" s="5"/>
      <c r="G217" s="5"/>
      <c r="H217" s="5"/>
      <c r="I217" s="5"/>
      <c r="J217" s="5"/>
      <c r="K217" s="5"/>
      <c r="L217" s="5"/>
      <c r="M217" s="5"/>
      <c r="N217" s="5"/>
      <c r="T217" s="5"/>
      <c r="V217" s="5"/>
      <c r="W217" s="5"/>
    </row>
    <row r="218" spans="1:23">
      <c r="A218" s="5"/>
      <c r="B218" s="5"/>
      <c r="C218" s="5"/>
      <c r="D218" s="5"/>
      <c r="E218" s="5"/>
      <c r="F218" s="5"/>
      <c r="G218" s="5"/>
      <c r="H218" s="5"/>
      <c r="I218" s="5"/>
      <c r="J218" s="5"/>
      <c r="K218" s="5"/>
      <c r="L218" s="5"/>
      <c r="M218" s="5"/>
      <c r="N218" s="5"/>
      <c r="T218" s="5"/>
      <c r="V218" s="5"/>
      <c r="W218" s="5"/>
    </row>
    <row r="219" spans="1:23">
      <c r="A219" s="5"/>
      <c r="B219" s="5"/>
      <c r="C219" s="5"/>
      <c r="D219" s="5"/>
      <c r="E219" s="5"/>
      <c r="F219" s="5"/>
      <c r="G219" s="5"/>
      <c r="H219" s="5"/>
      <c r="I219" s="5"/>
      <c r="J219" s="5"/>
      <c r="K219" s="5"/>
      <c r="L219" s="5"/>
      <c r="M219" s="5"/>
      <c r="N219" s="5"/>
      <c r="T219" s="5"/>
      <c r="V219" s="5"/>
      <c r="W219" s="5"/>
    </row>
    <row r="220" spans="1:23">
      <c r="A220" s="5"/>
      <c r="B220" s="5"/>
      <c r="C220" s="5"/>
      <c r="D220" s="5"/>
      <c r="E220" s="5"/>
      <c r="F220" s="5"/>
      <c r="G220" s="5"/>
      <c r="H220" s="5"/>
      <c r="I220" s="5"/>
      <c r="J220" s="5"/>
      <c r="K220" s="5"/>
      <c r="L220" s="5"/>
      <c r="M220" s="5"/>
      <c r="N220" s="5"/>
      <c r="T220" s="5"/>
      <c r="V220" s="5"/>
      <c r="W220" s="5"/>
    </row>
    <row r="221" spans="1:23">
      <c r="A221" s="5"/>
      <c r="B221" s="5"/>
      <c r="C221" s="5"/>
      <c r="D221" s="5"/>
      <c r="E221" s="5"/>
      <c r="F221" s="5"/>
      <c r="G221" s="5"/>
      <c r="H221" s="5"/>
      <c r="I221" s="5"/>
      <c r="J221" s="5"/>
      <c r="K221" s="5"/>
      <c r="L221" s="5"/>
      <c r="M221" s="5"/>
      <c r="N221" s="5"/>
      <c r="T221" s="5"/>
      <c r="V221" s="5"/>
      <c r="W221" s="5"/>
    </row>
    <row r="222" spans="1:23">
      <c r="A222" s="5"/>
      <c r="B222" s="5"/>
      <c r="C222" s="5"/>
      <c r="D222" s="5"/>
      <c r="E222" s="5"/>
      <c r="F222" s="5"/>
      <c r="G222" s="5"/>
      <c r="H222" s="5"/>
      <c r="I222" s="5"/>
      <c r="J222" s="5"/>
      <c r="K222" s="5"/>
      <c r="L222" s="5"/>
      <c r="M222" s="5"/>
      <c r="N222" s="5"/>
      <c r="T222" s="5"/>
      <c r="V222" s="5"/>
      <c r="W222" s="5"/>
    </row>
    <row r="223" spans="1:23">
      <c r="A223" s="5"/>
      <c r="B223" s="5"/>
      <c r="C223" s="5"/>
      <c r="D223" s="5"/>
      <c r="E223" s="5"/>
      <c r="F223" s="5"/>
      <c r="G223" s="5"/>
      <c r="H223" s="5"/>
      <c r="I223" s="5"/>
      <c r="J223" s="5"/>
      <c r="K223" s="5"/>
      <c r="L223" s="5"/>
      <c r="M223" s="5"/>
      <c r="N223" s="5"/>
      <c r="T223" s="5"/>
      <c r="V223" s="5"/>
      <c r="W223" s="5"/>
    </row>
    <row r="224" spans="1:23">
      <c r="A224" s="5"/>
      <c r="B224" s="5"/>
      <c r="C224" s="5"/>
      <c r="D224" s="5"/>
      <c r="E224" s="5"/>
      <c r="F224" s="5"/>
      <c r="G224" s="5"/>
      <c r="H224" s="5"/>
      <c r="I224" s="5"/>
      <c r="J224" s="5"/>
      <c r="K224" s="5"/>
      <c r="L224" s="5"/>
      <c r="M224" s="5"/>
      <c r="N224" s="5"/>
      <c r="T224" s="5"/>
      <c r="V224" s="5"/>
      <c r="W224" s="5"/>
    </row>
    <row r="225" spans="1:23">
      <c r="A225" s="5"/>
      <c r="B225" s="5"/>
      <c r="C225" s="5"/>
      <c r="D225" s="5"/>
      <c r="E225" s="5"/>
      <c r="F225" s="5"/>
      <c r="G225" s="5"/>
      <c r="H225" s="5"/>
      <c r="I225" s="5"/>
      <c r="J225" s="5"/>
      <c r="K225" s="5"/>
      <c r="L225" s="5"/>
      <c r="M225" s="5"/>
      <c r="N225" s="5"/>
      <c r="T225" s="5"/>
      <c r="V225" s="5"/>
      <c r="W225" s="5"/>
    </row>
    <row r="226" spans="1:23">
      <c r="A226" s="5"/>
      <c r="B226" s="5"/>
      <c r="C226" s="5"/>
      <c r="D226" s="5"/>
      <c r="E226" s="5"/>
      <c r="F226" s="5"/>
      <c r="G226" s="5"/>
      <c r="H226" s="5"/>
      <c r="I226" s="5"/>
      <c r="J226" s="5"/>
      <c r="K226" s="5"/>
      <c r="L226" s="5"/>
      <c r="M226" s="5"/>
      <c r="N226" s="5"/>
      <c r="T226" s="5"/>
      <c r="V226" s="5"/>
      <c r="W226" s="5"/>
    </row>
    <row r="227" spans="1:23">
      <c r="A227" s="5"/>
      <c r="B227" s="5"/>
      <c r="C227" s="5"/>
      <c r="D227" s="5"/>
      <c r="E227" s="5"/>
      <c r="F227" s="5"/>
      <c r="G227" s="5"/>
      <c r="H227" s="5"/>
      <c r="I227" s="5"/>
      <c r="J227" s="5"/>
      <c r="K227" s="5"/>
      <c r="L227" s="5"/>
      <c r="M227" s="5"/>
      <c r="N227" s="5"/>
      <c r="T227" s="5"/>
      <c r="V227" s="5"/>
      <c r="W227" s="5"/>
    </row>
    <row r="228" spans="1:23">
      <c r="A228" s="5"/>
      <c r="B228" s="5"/>
      <c r="C228" s="5"/>
      <c r="D228" s="5"/>
      <c r="E228" s="5"/>
      <c r="F228" s="5"/>
      <c r="G228" s="5"/>
      <c r="H228" s="5"/>
      <c r="I228" s="5"/>
      <c r="J228" s="5"/>
      <c r="K228" s="5"/>
      <c r="L228" s="5"/>
      <c r="M228" s="5"/>
      <c r="N228" s="5"/>
      <c r="T228" s="5"/>
      <c r="V228" s="5"/>
      <c r="W228" s="5"/>
    </row>
    <row r="229" spans="1:23">
      <c r="A229" s="5"/>
      <c r="B229" s="5"/>
      <c r="C229" s="5"/>
      <c r="D229" s="5"/>
      <c r="E229" s="5"/>
      <c r="F229" s="5"/>
      <c r="G229" s="5"/>
      <c r="H229" s="5"/>
      <c r="I229" s="5"/>
      <c r="J229" s="5"/>
      <c r="K229" s="5"/>
      <c r="L229" s="5"/>
      <c r="M229" s="5"/>
      <c r="N229" s="5"/>
      <c r="T229" s="5"/>
      <c r="V229" s="5"/>
      <c r="W229" s="5"/>
    </row>
    <row r="230" spans="1:23">
      <c r="A230" s="5"/>
      <c r="B230" s="5"/>
      <c r="C230" s="5"/>
      <c r="D230" s="5"/>
      <c r="E230" s="5"/>
      <c r="F230" s="5"/>
      <c r="G230" s="5"/>
      <c r="H230" s="5"/>
      <c r="I230" s="5"/>
      <c r="J230" s="5"/>
      <c r="K230" s="5"/>
      <c r="L230" s="5"/>
      <c r="M230" s="5"/>
      <c r="N230" s="5"/>
      <c r="T230" s="5"/>
      <c r="V230" s="5"/>
      <c r="W230" s="5"/>
    </row>
    <row r="231" spans="1:23">
      <c r="A231" s="5"/>
      <c r="B231" s="5"/>
      <c r="C231" s="5"/>
      <c r="D231" s="5"/>
      <c r="E231" s="5"/>
      <c r="F231" s="5"/>
      <c r="G231" s="5"/>
      <c r="H231" s="5"/>
      <c r="I231" s="5"/>
      <c r="J231" s="5"/>
      <c r="K231" s="5"/>
      <c r="L231" s="5"/>
      <c r="M231" s="5"/>
      <c r="N231" s="5"/>
      <c r="T231" s="5"/>
      <c r="V231" s="5"/>
      <c r="W231" s="5"/>
    </row>
    <row r="232" spans="1:23">
      <c r="A232" s="5"/>
      <c r="B232" s="5"/>
      <c r="C232" s="5"/>
      <c r="D232" s="5"/>
      <c r="E232" s="5"/>
      <c r="F232" s="5"/>
      <c r="G232" s="5"/>
      <c r="H232" s="5"/>
      <c r="I232" s="5"/>
      <c r="J232" s="5"/>
      <c r="K232" s="5"/>
      <c r="L232" s="5"/>
      <c r="M232" s="5"/>
      <c r="N232" s="5"/>
      <c r="T232" s="5"/>
      <c r="V232" s="5"/>
      <c r="W232" s="5"/>
    </row>
    <row r="233" spans="1:23">
      <c r="A233" s="5"/>
      <c r="B233" s="5"/>
      <c r="C233" s="5"/>
      <c r="D233" s="5"/>
      <c r="E233" s="5"/>
      <c r="F233" s="5"/>
      <c r="G233" s="5"/>
      <c r="H233" s="5"/>
      <c r="I233" s="5"/>
      <c r="J233" s="5"/>
      <c r="K233" s="5"/>
      <c r="L233" s="5"/>
      <c r="M233" s="5"/>
      <c r="N233" s="5"/>
      <c r="T233" s="5"/>
      <c r="V233" s="5"/>
      <c r="W233" s="5"/>
    </row>
    <row r="234" spans="1:23">
      <c r="A234" s="5"/>
      <c r="B234" s="5"/>
      <c r="C234" s="5"/>
      <c r="D234" s="5"/>
      <c r="E234" s="5"/>
      <c r="F234" s="5"/>
      <c r="G234" s="5"/>
      <c r="H234" s="5"/>
      <c r="I234" s="5"/>
      <c r="J234" s="5"/>
      <c r="K234" s="5"/>
      <c r="L234" s="5"/>
      <c r="M234" s="5"/>
      <c r="N234" s="5"/>
      <c r="T234" s="5"/>
      <c r="V234" s="5"/>
      <c r="W234" s="5"/>
    </row>
    <row r="235" spans="1:23">
      <c r="A235" s="5"/>
      <c r="B235" s="5"/>
      <c r="C235" s="5"/>
      <c r="D235" s="5"/>
      <c r="E235" s="5"/>
      <c r="F235" s="5"/>
      <c r="G235" s="5"/>
      <c r="H235" s="5"/>
      <c r="I235" s="5"/>
      <c r="J235" s="5"/>
      <c r="K235" s="5"/>
      <c r="L235" s="5"/>
      <c r="M235" s="5"/>
      <c r="N235" s="5"/>
      <c r="T235" s="5"/>
      <c r="V235" s="5"/>
      <c r="W235" s="5"/>
    </row>
    <row r="236" spans="1:23">
      <c r="A236" s="5"/>
      <c r="B236" s="5"/>
      <c r="C236" s="5"/>
      <c r="D236" s="5"/>
      <c r="E236" s="5"/>
      <c r="F236" s="5"/>
      <c r="G236" s="5"/>
      <c r="H236" s="5"/>
      <c r="I236" s="5"/>
      <c r="J236" s="5"/>
      <c r="K236" s="5"/>
      <c r="L236" s="5"/>
      <c r="M236" s="5"/>
      <c r="N236" s="5"/>
      <c r="T236" s="5"/>
      <c r="V236" s="5"/>
      <c r="W236" s="5"/>
    </row>
    <row r="237" spans="1:23">
      <c r="A237" s="5"/>
      <c r="B237" s="5"/>
      <c r="C237" s="5"/>
      <c r="D237" s="5"/>
      <c r="E237" s="5"/>
      <c r="F237" s="5"/>
      <c r="G237" s="5"/>
      <c r="H237" s="5"/>
      <c r="I237" s="5"/>
      <c r="J237" s="5"/>
      <c r="K237" s="5"/>
      <c r="L237" s="5"/>
      <c r="M237" s="5"/>
      <c r="N237" s="5"/>
      <c r="T237" s="5"/>
      <c r="V237" s="5"/>
      <c r="W237" s="5"/>
    </row>
    <row r="238" spans="1:23">
      <c r="A238" s="5"/>
      <c r="B238" s="5"/>
      <c r="C238" s="5"/>
      <c r="D238" s="5"/>
      <c r="E238" s="5"/>
      <c r="F238" s="5"/>
      <c r="G238" s="5"/>
      <c r="H238" s="5"/>
      <c r="I238" s="5"/>
      <c r="J238" s="5"/>
      <c r="K238" s="5"/>
      <c r="L238" s="5"/>
      <c r="M238" s="5"/>
      <c r="N238" s="5"/>
      <c r="T238" s="5"/>
      <c r="V238" s="5"/>
      <c r="W238" s="5"/>
    </row>
    <row r="239" spans="1:23">
      <c r="A239" s="5"/>
      <c r="B239" s="5"/>
      <c r="C239" s="5"/>
      <c r="D239" s="5"/>
      <c r="E239" s="5"/>
      <c r="F239" s="5"/>
      <c r="G239" s="5"/>
      <c r="H239" s="5"/>
      <c r="I239" s="5"/>
      <c r="J239" s="5"/>
      <c r="K239" s="5"/>
      <c r="L239" s="5"/>
      <c r="M239" s="5"/>
      <c r="N239" s="5"/>
      <c r="T239" s="5"/>
      <c r="V239" s="5"/>
      <c r="W239" s="5"/>
    </row>
    <row r="240" spans="1:23">
      <c r="A240" s="5"/>
      <c r="B240" s="5"/>
      <c r="C240" s="5"/>
      <c r="D240" s="5"/>
      <c r="E240" s="5"/>
      <c r="F240" s="5"/>
      <c r="G240" s="5"/>
      <c r="H240" s="5"/>
      <c r="I240" s="5"/>
      <c r="J240" s="5"/>
      <c r="K240" s="5"/>
      <c r="L240" s="5"/>
      <c r="M240" s="5"/>
      <c r="N240" s="5"/>
      <c r="T240" s="5"/>
      <c r="V240" s="5"/>
      <c r="W240" s="5"/>
    </row>
    <row r="241" spans="1:23">
      <c r="A241" s="5"/>
      <c r="B241" s="5"/>
      <c r="C241" s="5"/>
      <c r="D241" s="5"/>
      <c r="E241" s="5"/>
      <c r="F241" s="5"/>
      <c r="G241" s="5"/>
      <c r="H241" s="5"/>
      <c r="I241" s="5"/>
      <c r="J241" s="5"/>
      <c r="K241" s="5"/>
      <c r="L241" s="5"/>
      <c r="M241" s="5"/>
      <c r="N241" s="5"/>
      <c r="T241" s="5"/>
      <c r="V241" s="5"/>
      <c r="W241" s="5"/>
    </row>
    <row r="242" spans="1:23">
      <c r="A242" s="5"/>
      <c r="B242" s="5"/>
      <c r="C242" s="5"/>
      <c r="D242" s="5"/>
      <c r="E242" s="5"/>
      <c r="F242" s="5"/>
      <c r="G242" s="5"/>
      <c r="H242" s="5"/>
      <c r="I242" s="5"/>
      <c r="J242" s="5"/>
      <c r="K242" s="5"/>
      <c r="L242" s="5"/>
      <c r="M242" s="5"/>
      <c r="N242" s="5"/>
      <c r="T242" s="5"/>
      <c r="V242" s="5"/>
      <c r="W242" s="5"/>
    </row>
    <row r="243" spans="1:23">
      <c r="A243" s="5"/>
      <c r="B243" s="5"/>
      <c r="C243" s="5"/>
      <c r="D243" s="5"/>
      <c r="E243" s="5"/>
      <c r="F243" s="5"/>
      <c r="G243" s="5"/>
      <c r="H243" s="5"/>
      <c r="I243" s="5"/>
      <c r="J243" s="5"/>
      <c r="K243" s="5"/>
      <c r="L243" s="5"/>
      <c r="M243" s="5"/>
      <c r="N243" s="5"/>
      <c r="T243" s="5"/>
      <c r="V243" s="5"/>
      <c r="W243" s="5"/>
    </row>
    <row r="244" spans="1:23">
      <c r="A244" s="5"/>
      <c r="B244" s="5"/>
      <c r="C244" s="5"/>
      <c r="D244" s="5"/>
      <c r="E244" s="5"/>
      <c r="F244" s="5"/>
      <c r="G244" s="5"/>
      <c r="H244" s="5"/>
      <c r="I244" s="5"/>
      <c r="J244" s="5"/>
      <c r="K244" s="5"/>
      <c r="L244" s="5"/>
      <c r="M244" s="5"/>
      <c r="N244" s="5"/>
      <c r="T244" s="5"/>
      <c r="V244" s="5"/>
      <c r="W244" s="5"/>
    </row>
    <row r="245" spans="1:23">
      <c r="A245" s="5"/>
      <c r="B245" s="5"/>
      <c r="C245" s="5"/>
      <c r="D245" s="5"/>
      <c r="E245" s="5"/>
      <c r="F245" s="5"/>
      <c r="G245" s="5"/>
      <c r="H245" s="5"/>
      <c r="I245" s="5"/>
      <c r="J245" s="5"/>
      <c r="K245" s="5"/>
      <c r="L245" s="5"/>
      <c r="M245" s="5"/>
      <c r="N245" s="5"/>
      <c r="T245" s="5"/>
      <c r="V245" s="5"/>
      <c r="W245" s="5"/>
    </row>
    <row r="246" spans="1:23">
      <c r="A246" s="5"/>
      <c r="B246" s="5"/>
      <c r="C246" s="5"/>
      <c r="D246" s="5"/>
      <c r="E246" s="5"/>
      <c r="F246" s="5"/>
      <c r="G246" s="5"/>
      <c r="H246" s="5"/>
      <c r="I246" s="5"/>
      <c r="J246" s="5"/>
      <c r="K246" s="5"/>
      <c r="L246" s="5"/>
      <c r="M246" s="5"/>
      <c r="N246" s="5"/>
      <c r="T246" s="5"/>
      <c r="V246" s="5"/>
      <c r="W246" s="5"/>
    </row>
    <row r="247" spans="1:23">
      <c r="A247" s="5"/>
      <c r="B247" s="5"/>
      <c r="C247" s="5"/>
      <c r="D247" s="5"/>
      <c r="E247" s="5"/>
      <c r="F247" s="5"/>
      <c r="G247" s="5"/>
      <c r="H247" s="5"/>
      <c r="I247" s="5"/>
      <c r="J247" s="5"/>
      <c r="K247" s="5"/>
      <c r="L247" s="5"/>
      <c r="M247" s="5"/>
      <c r="N247" s="5"/>
      <c r="T247" s="5"/>
      <c r="V247" s="5"/>
      <c r="W247" s="5"/>
    </row>
    <row r="248" spans="1:23">
      <c r="A248" s="5"/>
      <c r="B248" s="5"/>
      <c r="C248" s="5"/>
      <c r="D248" s="5"/>
      <c r="E248" s="5"/>
      <c r="F248" s="5"/>
      <c r="G248" s="5"/>
      <c r="H248" s="5"/>
      <c r="I248" s="5"/>
      <c r="J248" s="5"/>
      <c r="K248" s="5"/>
      <c r="L248" s="5"/>
      <c r="M248" s="5"/>
      <c r="N248" s="5"/>
      <c r="T248" s="5"/>
      <c r="V248" s="5"/>
      <c r="W248" s="5"/>
    </row>
    <row r="249" spans="1:23">
      <c r="A249" s="5"/>
      <c r="B249" s="5"/>
      <c r="C249" s="5"/>
      <c r="D249" s="5"/>
      <c r="E249" s="5"/>
      <c r="F249" s="5"/>
      <c r="G249" s="5"/>
      <c r="H249" s="5"/>
      <c r="I249" s="5"/>
      <c r="J249" s="5"/>
      <c r="K249" s="5"/>
      <c r="L249" s="5"/>
      <c r="M249" s="5"/>
      <c r="N249" s="5"/>
      <c r="T249" s="5"/>
      <c r="V249" s="5"/>
      <c r="W249" s="5"/>
    </row>
    <row r="250" spans="1:23">
      <c r="A250" s="5"/>
      <c r="B250" s="5"/>
      <c r="C250" s="5"/>
      <c r="D250" s="5"/>
      <c r="E250" s="5"/>
      <c r="F250" s="5"/>
      <c r="G250" s="5"/>
      <c r="H250" s="5"/>
      <c r="I250" s="5"/>
      <c r="J250" s="5"/>
      <c r="K250" s="5"/>
      <c r="L250" s="5"/>
      <c r="M250" s="5"/>
      <c r="N250" s="5"/>
      <c r="T250" s="5"/>
      <c r="V250" s="5"/>
      <c r="W250" s="5"/>
    </row>
    <row r="251" spans="1:23">
      <c r="A251" s="5"/>
      <c r="B251" s="5"/>
      <c r="C251" s="5"/>
      <c r="D251" s="5"/>
      <c r="E251" s="5"/>
      <c r="F251" s="5"/>
      <c r="G251" s="5"/>
      <c r="H251" s="5"/>
      <c r="I251" s="5"/>
      <c r="J251" s="5"/>
      <c r="K251" s="5"/>
      <c r="L251" s="5"/>
      <c r="M251" s="5"/>
      <c r="N251" s="5"/>
      <c r="T251" s="5"/>
      <c r="V251" s="5"/>
      <c r="W251" s="5"/>
    </row>
    <row r="252" spans="1:23">
      <c r="A252" s="5"/>
      <c r="B252" s="5"/>
      <c r="C252" s="5"/>
      <c r="D252" s="5"/>
      <c r="E252" s="5"/>
      <c r="F252" s="5"/>
      <c r="G252" s="5"/>
      <c r="H252" s="5"/>
      <c r="I252" s="5"/>
      <c r="J252" s="5"/>
      <c r="K252" s="5"/>
      <c r="L252" s="5"/>
      <c r="M252" s="5"/>
      <c r="N252" s="5"/>
      <c r="T252" s="5"/>
      <c r="V252" s="5"/>
      <c r="W252" s="5"/>
    </row>
    <row r="253" spans="1:23">
      <c r="A253" s="5"/>
      <c r="B253" s="5"/>
      <c r="C253" s="5"/>
      <c r="D253" s="5"/>
      <c r="E253" s="5"/>
      <c r="F253" s="5"/>
      <c r="G253" s="5"/>
      <c r="H253" s="5"/>
      <c r="I253" s="5"/>
      <c r="J253" s="5"/>
      <c r="K253" s="5"/>
      <c r="L253" s="5"/>
      <c r="M253" s="5"/>
      <c r="N253" s="5"/>
      <c r="T253" s="5"/>
      <c r="V253" s="5"/>
      <c r="W253" s="5"/>
    </row>
    <row r="254" spans="1:23">
      <c r="A254" s="5"/>
      <c r="B254" s="5"/>
      <c r="C254" s="5"/>
      <c r="D254" s="5"/>
      <c r="E254" s="5"/>
      <c r="F254" s="5"/>
      <c r="G254" s="5"/>
      <c r="H254" s="5"/>
      <c r="I254" s="5"/>
      <c r="J254" s="5"/>
      <c r="K254" s="5"/>
      <c r="L254" s="5"/>
      <c r="M254" s="5"/>
      <c r="N254" s="5"/>
      <c r="T254" s="5"/>
      <c r="V254" s="5"/>
      <c r="W254" s="5"/>
    </row>
    <row r="255" spans="1:23">
      <c r="A255" s="5"/>
      <c r="B255" s="5"/>
      <c r="C255" s="5"/>
      <c r="D255" s="5"/>
      <c r="E255" s="5"/>
      <c r="F255" s="5"/>
      <c r="G255" s="5"/>
      <c r="H255" s="5"/>
      <c r="I255" s="5"/>
      <c r="J255" s="5"/>
      <c r="K255" s="5"/>
      <c r="L255" s="5"/>
      <c r="M255" s="5"/>
      <c r="N255" s="5"/>
      <c r="T255" s="5"/>
      <c r="V255" s="5"/>
      <c r="W255" s="5"/>
    </row>
    <row r="256" spans="1:23">
      <c r="A256" s="5"/>
      <c r="B256" s="5"/>
      <c r="C256" s="5"/>
      <c r="D256" s="5"/>
      <c r="E256" s="5"/>
      <c r="F256" s="5"/>
      <c r="G256" s="5"/>
      <c r="H256" s="5"/>
      <c r="I256" s="5"/>
      <c r="J256" s="5"/>
      <c r="K256" s="5"/>
      <c r="L256" s="5"/>
      <c r="M256" s="5"/>
      <c r="N256" s="5"/>
      <c r="T256" s="5"/>
      <c r="V256" s="5"/>
      <c r="W256" s="5"/>
    </row>
    <row r="257" spans="1:23">
      <c r="A257" s="5"/>
      <c r="B257" s="5"/>
      <c r="C257" s="5"/>
      <c r="D257" s="5"/>
      <c r="E257" s="5"/>
      <c r="F257" s="5"/>
      <c r="G257" s="5"/>
      <c r="H257" s="5"/>
      <c r="I257" s="5"/>
      <c r="J257" s="5"/>
      <c r="K257" s="5"/>
      <c r="L257" s="5"/>
      <c r="M257" s="5"/>
      <c r="N257" s="5"/>
      <c r="T257" s="5"/>
      <c r="V257" s="5"/>
      <c r="W257" s="5"/>
    </row>
    <row r="258" spans="1:23">
      <c r="A258" s="5"/>
      <c r="B258" s="5"/>
      <c r="C258" s="5"/>
      <c r="D258" s="5"/>
      <c r="E258" s="5"/>
      <c r="F258" s="5"/>
      <c r="G258" s="5"/>
      <c r="H258" s="5"/>
      <c r="I258" s="5"/>
      <c r="J258" s="5"/>
      <c r="K258" s="5"/>
      <c r="L258" s="5"/>
      <c r="M258" s="5"/>
      <c r="N258" s="5"/>
      <c r="T258" s="5"/>
      <c r="V258" s="5"/>
      <c r="W258" s="5"/>
    </row>
    <row r="259" spans="1:23">
      <c r="A259" s="5"/>
      <c r="B259" s="5"/>
      <c r="C259" s="5"/>
      <c r="D259" s="5"/>
      <c r="E259" s="5"/>
      <c r="F259" s="5"/>
      <c r="G259" s="5"/>
      <c r="H259" s="5"/>
      <c r="I259" s="5"/>
      <c r="J259" s="5"/>
      <c r="K259" s="5"/>
      <c r="L259" s="5"/>
      <c r="M259" s="5"/>
      <c r="N259" s="5"/>
      <c r="T259" s="5"/>
      <c r="V259" s="5"/>
      <c r="W259" s="5"/>
    </row>
    <row r="260" spans="1:23">
      <c r="A260" s="5"/>
      <c r="B260" s="5"/>
      <c r="C260" s="5"/>
      <c r="D260" s="5"/>
      <c r="E260" s="5"/>
      <c r="F260" s="5"/>
      <c r="G260" s="5"/>
      <c r="H260" s="5"/>
      <c r="I260" s="5"/>
      <c r="J260" s="5"/>
      <c r="K260" s="5"/>
      <c r="L260" s="5"/>
      <c r="M260" s="5"/>
      <c r="N260" s="5"/>
      <c r="T260" s="5"/>
      <c r="V260" s="5"/>
      <c r="W260" s="5"/>
    </row>
    <row r="261" spans="1:23">
      <c r="A261" s="5"/>
      <c r="B261" s="5"/>
      <c r="C261" s="5"/>
      <c r="D261" s="5"/>
      <c r="E261" s="5"/>
      <c r="F261" s="5"/>
      <c r="G261" s="5"/>
      <c r="H261" s="5"/>
      <c r="I261" s="5"/>
      <c r="J261" s="5"/>
      <c r="K261" s="5"/>
      <c r="L261" s="5"/>
      <c r="M261" s="5"/>
      <c r="N261" s="5"/>
      <c r="T261" s="5"/>
      <c r="V261" s="5"/>
      <c r="W261" s="5"/>
    </row>
    <row r="262" spans="1:23">
      <c r="A262" s="5"/>
      <c r="B262" s="5"/>
      <c r="C262" s="5"/>
      <c r="D262" s="5"/>
      <c r="E262" s="5"/>
      <c r="F262" s="5"/>
      <c r="G262" s="5"/>
      <c r="H262" s="5"/>
      <c r="I262" s="5"/>
      <c r="J262" s="5"/>
      <c r="K262" s="5"/>
      <c r="L262" s="5"/>
      <c r="M262" s="5"/>
      <c r="N262" s="5"/>
      <c r="T262" s="5"/>
      <c r="V262" s="5"/>
      <c r="W262" s="5"/>
    </row>
    <row r="263" spans="1:23">
      <c r="A263" s="5"/>
      <c r="B263" s="5"/>
      <c r="C263" s="5"/>
      <c r="D263" s="5"/>
      <c r="E263" s="5"/>
      <c r="F263" s="5"/>
      <c r="G263" s="5"/>
      <c r="H263" s="5"/>
      <c r="I263" s="5"/>
      <c r="J263" s="5"/>
      <c r="K263" s="5"/>
      <c r="L263" s="5"/>
      <c r="M263" s="5"/>
      <c r="N263" s="5"/>
      <c r="T263" s="5"/>
      <c r="V263" s="5"/>
      <c r="W263" s="5"/>
    </row>
    <row r="264" spans="1:23">
      <c r="A264" s="5"/>
      <c r="B264" s="5"/>
      <c r="C264" s="5"/>
      <c r="D264" s="5"/>
      <c r="E264" s="5"/>
      <c r="F264" s="5"/>
      <c r="G264" s="5"/>
      <c r="H264" s="5"/>
      <c r="I264" s="5"/>
      <c r="J264" s="5"/>
      <c r="K264" s="5"/>
      <c r="L264" s="5"/>
      <c r="M264" s="5"/>
      <c r="N264" s="5"/>
      <c r="T264" s="5"/>
      <c r="V264" s="5"/>
      <c r="W264" s="5"/>
    </row>
    <row r="265" spans="1:23">
      <c r="A265" s="5"/>
      <c r="B265" s="5"/>
      <c r="C265" s="5"/>
      <c r="D265" s="5"/>
      <c r="E265" s="5"/>
      <c r="F265" s="5"/>
      <c r="G265" s="5"/>
      <c r="H265" s="5"/>
      <c r="I265" s="5"/>
      <c r="J265" s="5"/>
      <c r="K265" s="5"/>
      <c r="L265" s="5"/>
      <c r="M265" s="5"/>
      <c r="N265" s="5"/>
      <c r="T265" s="5"/>
      <c r="V265" s="5"/>
      <c r="W265" s="5"/>
    </row>
    <row r="266" spans="1:23">
      <c r="A266" s="5"/>
      <c r="B266" s="5"/>
      <c r="C266" s="5"/>
      <c r="D266" s="5"/>
      <c r="E266" s="5"/>
      <c r="F266" s="5"/>
      <c r="G266" s="5"/>
      <c r="H266" s="5"/>
      <c r="I266" s="5"/>
      <c r="J266" s="5"/>
      <c r="K266" s="5"/>
      <c r="L266" s="5"/>
      <c r="M266" s="5"/>
      <c r="N266" s="5"/>
      <c r="T266" s="5"/>
      <c r="V266" s="5"/>
      <c r="W266" s="5"/>
    </row>
    <row r="267" spans="1:23">
      <c r="A267" s="5"/>
      <c r="B267" s="5"/>
      <c r="C267" s="5"/>
      <c r="D267" s="5"/>
      <c r="E267" s="5"/>
      <c r="F267" s="5"/>
      <c r="G267" s="5"/>
      <c r="H267" s="5"/>
      <c r="I267" s="5"/>
      <c r="J267" s="5"/>
      <c r="K267" s="5"/>
      <c r="L267" s="5"/>
      <c r="M267" s="5"/>
      <c r="N267" s="5"/>
      <c r="T267" s="5"/>
      <c r="V267" s="5"/>
      <c r="W267" s="5"/>
    </row>
    <row r="268" spans="1:23">
      <c r="A268" s="5"/>
      <c r="B268" s="5"/>
      <c r="C268" s="5"/>
      <c r="D268" s="5"/>
      <c r="E268" s="5"/>
      <c r="F268" s="5"/>
      <c r="G268" s="5"/>
      <c r="H268" s="5"/>
      <c r="I268" s="5"/>
      <c r="J268" s="5"/>
      <c r="K268" s="5"/>
      <c r="L268" s="5"/>
      <c r="M268" s="5"/>
      <c r="N268" s="5"/>
      <c r="T268" s="5"/>
      <c r="V268" s="5"/>
      <c r="W268" s="5"/>
    </row>
    <row r="269" spans="1:23">
      <c r="A269" s="5"/>
      <c r="B269" s="5"/>
      <c r="C269" s="5"/>
      <c r="D269" s="5"/>
      <c r="E269" s="5"/>
      <c r="F269" s="5"/>
      <c r="G269" s="5"/>
      <c r="H269" s="5"/>
      <c r="I269" s="5"/>
      <c r="J269" s="5"/>
      <c r="K269" s="5"/>
      <c r="L269" s="5"/>
      <c r="M269" s="5"/>
      <c r="N269" s="5"/>
      <c r="T269" s="5"/>
      <c r="V269" s="5"/>
      <c r="W269" s="5"/>
    </row>
    <row r="270" spans="1:23">
      <c r="A270" s="5"/>
      <c r="B270" s="5"/>
      <c r="C270" s="5"/>
      <c r="D270" s="5"/>
      <c r="E270" s="5"/>
      <c r="F270" s="5"/>
      <c r="G270" s="5"/>
      <c r="H270" s="5"/>
      <c r="I270" s="5"/>
      <c r="J270" s="5"/>
      <c r="K270" s="5"/>
      <c r="L270" s="5"/>
      <c r="M270" s="5"/>
      <c r="N270" s="5"/>
      <c r="T270" s="5"/>
      <c r="V270" s="5"/>
      <c r="W270" s="5"/>
    </row>
    <row r="271" spans="1:23">
      <c r="A271" s="5"/>
      <c r="B271" s="5"/>
      <c r="C271" s="5"/>
      <c r="D271" s="5"/>
      <c r="E271" s="5"/>
      <c r="F271" s="5"/>
      <c r="G271" s="5"/>
      <c r="H271" s="5"/>
      <c r="I271" s="5"/>
      <c r="J271" s="5"/>
      <c r="K271" s="5"/>
      <c r="L271" s="5"/>
      <c r="M271" s="5"/>
      <c r="N271" s="5"/>
      <c r="T271" s="5"/>
      <c r="V271" s="5"/>
      <c r="W271" s="5"/>
    </row>
    <row r="272" spans="1:23">
      <c r="A272" s="5"/>
      <c r="B272" s="5"/>
      <c r="C272" s="5"/>
      <c r="D272" s="5"/>
      <c r="E272" s="5"/>
      <c r="F272" s="5"/>
      <c r="G272" s="5"/>
      <c r="H272" s="5"/>
      <c r="I272" s="5"/>
      <c r="J272" s="5"/>
      <c r="K272" s="5"/>
      <c r="L272" s="5"/>
      <c r="M272" s="5"/>
      <c r="N272" s="5"/>
      <c r="T272" s="5"/>
      <c r="V272" s="5"/>
      <c r="W272" s="5"/>
    </row>
    <row r="273" spans="1:23">
      <c r="A273" s="5"/>
      <c r="B273" s="5"/>
      <c r="C273" s="5"/>
      <c r="D273" s="5"/>
      <c r="E273" s="5"/>
      <c r="F273" s="5"/>
      <c r="G273" s="5"/>
      <c r="H273" s="5"/>
      <c r="I273" s="5"/>
      <c r="J273" s="5"/>
      <c r="K273" s="5"/>
      <c r="L273" s="5"/>
      <c r="M273" s="5"/>
      <c r="N273" s="5"/>
      <c r="T273" s="5"/>
      <c r="V273" s="5"/>
      <c r="W273" s="5"/>
    </row>
    <row r="274" spans="1:23">
      <c r="A274" s="5"/>
      <c r="B274" s="5"/>
      <c r="C274" s="5"/>
      <c r="D274" s="5"/>
      <c r="E274" s="5"/>
      <c r="F274" s="5"/>
      <c r="G274" s="5"/>
      <c r="H274" s="5"/>
      <c r="I274" s="5"/>
      <c r="J274" s="5"/>
      <c r="K274" s="5"/>
      <c r="L274" s="5"/>
      <c r="M274" s="5"/>
      <c r="N274" s="5"/>
      <c r="T274" s="5"/>
      <c r="V274" s="5"/>
      <c r="W274" s="5"/>
    </row>
    <row r="275" spans="1:23">
      <c r="A275" s="5"/>
      <c r="B275" s="5"/>
      <c r="C275" s="5"/>
      <c r="D275" s="5"/>
      <c r="E275" s="5"/>
      <c r="F275" s="5"/>
      <c r="G275" s="5"/>
      <c r="H275" s="5"/>
      <c r="I275" s="5"/>
      <c r="J275" s="5"/>
      <c r="K275" s="5"/>
      <c r="L275" s="5"/>
      <c r="M275" s="5"/>
      <c r="N275" s="5"/>
      <c r="T275" s="5"/>
      <c r="V275" s="5"/>
      <c r="W275" s="5"/>
    </row>
    <row r="276" spans="1:23">
      <c r="A276" s="5"/>
      <c r="B276" s="5"/>
      <c r="C276" s="5"/>
      <c r="D276" s="5"/>
      <c r="E276" s="5"/>
      <c r="F276" s="5"/>
      <c r="G276" s="5"/>
      <c r="H276" s="5"/>
      <c r="I276" s="5"/>
      <c r="J276" s="5"/>
      <c r="K276" s="5"/>
      <c r="L276" s="5"/>
      <c r="M276" s="5"/>
      <c r="N276" s="5"/>
      <c r="T276" s="5"/>
      <c r="V276" s="5"/>
      <c r="W276" s="5"/>
    </row>
    <row r="277" spans="1:23">
      <c r="A277" s="5"/>
      <c r="B277" s="5"/>
      <c r="C277" s="5"/>
      <c r="D277" s="5"/>
      <c r="E277" s="5"/>
      <c r="F277" s="5"/>
      <c r="G277" s="5"/>
      <c r="H277" s="5"/>
      <c r="I277" s="5"/>
      <c r="J277" s="5"/>
      <c r="K277" s="5"/>
      <c r="L277" s="5"/>
      <c r="M277" s="5"/>
      <c r="N277" s="5"/>
      <c r="T277" s="5"/>
      <c r="V277" s="5"/>
      <c r="W277" s="5"/>
    </row>
    <row r="278" spans="1:23">
      <c r="A278" s="5"/>
      <c r="B278" s="5"/>
      <c r="C278" s="5"/>
      <c r="D278" s="5"/>
      <c r="E278" s="5"/>
      <c r="F278" s="5"/>
      <c r="G278" s="5"/>
      <c r="H278" s="5"/>
      <c r="I278" s="5"/>
      <c r="J278" s="5"/>
      <c r="K278" s="5"/>
      <c r="L278" s="5"/>
      <c r="M278" s="5"/>
      <c r="N278" s="5"/>
      <c r="T278" s="5"/>
      <c r="V278" s="5"/>
      <c r="W278" s="5"/>
    </row>
    <row r="279" spans="1:23">
      <c r="A279" s="5"/>
      <c r="B279" s="5"/>
      <c r="C279" s="5"/>
      <c r="D279" s="5"/>
      <c r="E279" s="5"/>
      <c r="F279" s="5"/>
      <c r="G279" s="5"/>
      <c r="H279" s="5"/>
      <c r="I279" s="5"/>
      <c r="J279" s="5"/>
      <c r="K279" s="5"/>
      <c r="L279" s="5"/>
      <c r="M279" s="5"/>
      <c r="N279" s="5"/>
      <c r="T279" s="5"/>
      <c r="V279" s="5"/>
      <c r="W279" s="5"/>
    </row>
    <row r="280" spans="1:23">
      <c r="A280" s="5"/>
      <c r="B280" s="5"/>
      <c r="C280" s="5"/>
      <c r="D280" s="5"/>
      <c r="E280" s="5"/>
      <c r="F280" s="5"/>
      <c r="G280" s="5"/>
      <c r="H280" s="5"/>
      <c r="I280" s="5"/>
      <c r="J280" s="5"/>
      <c r="K280" s="5"/>
      <c r="L280" s="5"/>
      <c r="M280" s="5"/>
      <c r="N280" s="5"/>
      <c r="T280" s="5"/>
      <c r="V280" s="5"/>
      <c r="W280" s="5"/>
    </row>
    <row r="281" spans="1:23">
      <c r="A281" s="5"/>
      <c r="B281" s="5"/>
      <c r="C281" s="5"/>
      <c r="D281" s="5"/>
      <c r="E281" s="5"/>
      <c r="F281" s="5"/>
      <c r="G281" s="5"/>
      <c r="H281" s="5"/>
      <c r="I281" s="5"/>
      <c r="J281" s="5"/>
      <c r="K281" s="5"/>
      <c r="L281" s="5"/>
      <c r="M281" s="5"/>
      <c r="N281" s="5"/>
      <c r="T281" s="5"/>
      <c r="V281" s="5"/>
      <c r="W281" s="5"/>
    </row>
    <row r="282" spans="1:23">
      <c r="A282" s="5"/>
      <c r="B282" s="5"/>
      <c r="C282" s="5"/>
      <c r="D282" s="5"/>
      <c r="E282" s="5"/>
      <c r="F282" s="5"/>
      <c r="G282" s="5"/>
      <c r="H282" s="5"/>
      <c r="I282" s="5"/>
      <c r="J282" s="5"/>
      <c r="K282" s="5"/>
      <c r="L282" s="5"/>
      <c r="M282" s="5"/>
      <c r="N282" s="5"/>
      <c r="T282" s="5"/>
      <c r="V282" s="5"/>
      <c r="W282" s="5"/>
    </row>
    <row r="283" spans="1:23">
      <c r="A283" s="5"/>
      <c r="B283" s="5"/>
      <c r="C283" s="5"/>
      <c r="D283" s="5"/>
      <c r="E283" s="5"/>
      <c r="F283" s="5"/>
      <c r="G283" s="5"/>
      <c r="H283" s="5"/>
      <c r="I283" s="5"/>
      <c r="J283" s="5"/>
      <c r="K283" s="5"/>
      <c r="L283" s="5"/>
      <c r="M283" s="5"/>
      <c r="N283" s="5"/>
      <c r="T283" s="5"/>
      <c r="V283" s="5"/>
      <c r="W283" s="5"/>
    </row>
    <row r="284" spans="1:23">
      <c r="A284" s="5"/>
      <c r="B284" s="5"/>
      <c r="C284" s="5"/>
      <c r="D284" s="5"/>
      <c r="E284" s="5"/>
      <c r="F284" s="5"/>
      <c r="G284" s="5"/>
      <c r="H284" s="5"/>
      <c r="I284" s="5"/>
      <c r="J284" s="5"/>
      <c r="K284" s="5"/>
      <c r="L284" s="5"/>
      <c r="M284" s="5"/>
      <c r="N284" s="5"/>
      <c r="T284" s="5"/>
      <c r="V284" s="5"/>
      <c r="W284" s="5"/>
    </row>
    <row r="285" spans="1:23">
      <c r="A285" s="5"/>
      <c r="B285" s="5"/>
      <c r="C285" s="5"/>
      <c r="D285" s="5"/>
      <c r="E285" s="5"/>
      <c r="F285" s="5"/>
      <c r="G285" s="5"/>
      <c r="H285" s="5"/>
      <c r="I285" s="5"/>
      <c r="J285" s="5"/>
      <c r="K285" s="5"/>
      <c r="L285" s="5"/>
      <c r="M285" s="5"/>
      <c r="N285" s="5"/>
      <c r="T285" s="5"/>
      <c r="V285" s="5"/>
      <c r="W285" s="5"/>
    </row>
    <row r="286" spans="1:23">
      <c r="A286" s="5"/>
      <c r="B286" s="5"/>
      <c r="C286" s="5"/>
      <c r="D286" s="5"/>
      <c r="E286" s="5"/>
      <c r="F286" s="5"/>
      <c r="G286" s="5"/>
      <c r="H286" s="5"/>
      <c r="I286" s="5"/>
      <c r="J286" s="5"/>
      <c r="K286" s="5"/>
      <c r="L286" s="5"/>
      <c r="M286" s="5"/>
      <c r="N286" s="5"/>
      <c r="T286" s="5"/>
      <c r="V286" s="5"/>
      <c r="W286" s="5"/>
    </row>
    <row r="287" spans="1:23">
      <c r="A287" s="5"/>
      <c r="B287" s="5"/>
      <c r="C287" s="5"/>
      <c r="D287" s="5"/>
      <c r="E287" s="5"/>
      <c r="F287" s="5"/>
      <c r="G287" s="5"/>
      <c r="H287" s="5"/>
      <c r="I287" s="5"/>
      <c r="J287" s="5"/>
      <c r="K287" s="5"/>
      <c r="L287" s="5"/>
      <c r="M287" s="5"/>
      <c r="N287" s="5"/>
      <c r="T287" s="5"/>
      <c r="V287" s="5"/>
      <c r="W287" s="5"/>
    </row>
    <row r="288" spans="1:23">
      <c r="A288" s="5"/>
      <c r="B288" s="5"/>
      <c r="C288" s="5"/>
      <c r="D288" s="5"/>
      <c r="E288" s="5"/>
      <c r="F288" s="5"/>
      <c r="G288" s="5"/>
      <c r="H288" s="5"/>
      <c r="I288" s="5"/>
      <c r="J288" s="5"/>
      <c r="K288" s="5"/>
      <c r="L288" s="5"/>
      <c r="M288" s="5"/>
      <c r="N288" s="5"/>
      <c r="T288" s="5"/>
      <c r="V288" s="5"/>
      <c r="W288" s="5"/>
    </row>
    <row r="289" spans="1:23">
      <c r="A289" s="5"/>
      <c r="B289" s="5"/>
      <c r="C289" s="5"/>
      <c r="D289" s="5"/>
      <c r="E289" s="5"/>
      <c r="F289" s="5"/>
      <c r="G289" s="5"/>
      <c r="H289" s="5"/>
      <c r="I289" s="5"/>
      <c r="J289" s="5"/>
      <c r="K289" s="5"/>
      <c r="L289" s="5"/>
      <c r="M289" s="5"/>
      <c r="N289" s="5"/>
      <c r="T289" s="5"/>
      <c r="V289" s="5"/>
      <c r="W289" s="5"/>
    </row>
    <row r="290" spans="1:23">
      <c r="A290" s="5"/>
      <c r="B290" s="5"/>
      <c r="C290" s="5"/>
      <c r="D290" s="5"/>
      <c r="E290" s="5"/>
      <c r="F290" s="5"/>
      <c r="G290" s="5"/>
      <c r="H290" s="5"/>
      <c r="I290" s="5"/>
      <c r="J290" s="5"/>
      <c r="K290" s="5"/>
      <c r="L290" s="5"/>
      <c r="M290" s="5"/>
      <c r="N290" s="5"/>
      <c r="T290" s="5"/>
      <c r="V290" s="5"/>
      <c r="W290" s="5"/>
    </row>
    <row r="291" spans="1:23">
      <c r="A291" s="5"/>
      <c r="B291" s="5"/>
      <c r="C291" s="5"/>
      <c r="D291" s="5"/>
      <c r="E291" s="5"/>
      <c r="F291" s="5"/>
      <c r="G291" s="5"/>
      <c r="H291" s="5"/>
      <c r="I291" s="5"/>
      <c r="J291" s="5"/>
      <c r="K291" s="5"/>
      <c r="L291" s="5"/>
      <c r="M291" s="5"/>
      <c r="N291" s="5"/>
      <c r="T291" s="5"/>
      <c r="V291" s="5"/>
      <c r="W291" s="5"/>
    </row>
    <row r="292" spans="1:23">
      <c r="A292" s="5"/>
      <c r="B292" s="5"/>
      <c r="C292" s="5"/>
      <c r="D292" s="5"/>
      <c r="E292" s="5"/>
      <c r="F292" s="5"/>
      <c r="G292" s="5"/>
      <c r="H292" s="5"/>
      <c r="I292" s="5"/>
      <c r="J292" s="5"/>
      <c r="K292" s="5"/>
      <c r="L292" s="5"/>
      <c r="M292" s="5"/>
      <c r="N292" s="5"/>
      <c r="T292" s="5"/>
      <c r="V292" s="5"/>
      <c r="W292" s="5"/>
    </row>
    <row r="293" spans="1:23">
      <c r="A293" s="5"/>
      <c r="B293" s="5"/>
      <c r="C293" s="5"/>
      <c r="D293" s="5"/>
      <c r="E293" s="5"/>
      <c r="F293" s="5"/>
      <c r="G293" s="5"/>
      <c r="H293" s="5"/>
      <c r="I293" s="5"/>
      <c r="J293" s="5"/>
      <c r="K293" s="5"/>
      <c r="L293" s="5"/>
      <c r="M293" s="5"/>
      <c r="N293" s="5"/>
      <c r="T293" s="5"/>
      <c r="V293" s="5"/>
      <c r="W293" s="5"/>
    </row>
    <row r="294" spans="1:23">
      <c r="A294" s="5"/>
      <c r="B294" s="5"/>
      <c r="C294" s="5"/>
      <c r="D294" s="5"/>
      <c r="E294" s="5"/>
      <c r="F294" s="5"/>
      <c r="G294" s="5"/>
      <c r="H294" s="5"/>
      <c r="I294" s="5"/>
      <c r="J294" s="5"/>
      <c r="K294" s="5"/>
      <c r="L294" s="5"/>
      <c r="M294" s="5"/>
      <c r="N294" s="5"/>
      <c r="T294" s="5"/>
      <c r="V294" s="5"/>
      <c r="W294" s="5"/>
    </row>
    <row r="295" spans="1:23">
      <c r="A295" s="5"/>
      <c r="B295" s="5"/>
      <c r="C295" s="5"/>
      <c r="D295" s="5"/>
      <c r="E295" s="5"/>
      <c r="F295" s="5"/>
      <c r="G295" s="5"/>
      <c r="H295" s="5"/>
      <c r="I295" s="5"/>
      <c r="J295" s="5"/>
      <c r="K295" s="5"/>
      <c r="L295" s="5"/>
      <c r="M295" s="5"/>
      <c r="N295" s="5"/>
      <c r="T295" s="5"/>
      <c r="V295" s="5"/>
      <c r="W295" s="5"/>
    </row>
    <row r="296" spans="1:23">
      <c r="A296" s="5"/>
      <c r="B296" s="5"/>
      <c r="C296" s="5"/>
      <c r="D296" s="5"/>
      <c r="E296" s="5"/>
      <c r="F296" s="5"/>
      <c r="G296" s="5"/>
      <c r="H296" s="5"/>
      <c r="I296" s="5"/>
      <c r="J296" s="5"/>
      <c r="K296" s="5"/>
      <c r="L296" s="5"/>
      <c r="M296" s="5"/>
      <c r="N296" s="5"/>
      <c r="T296" s="5"/>
      <c r="V296" s="5"/>
      <c r="W296" s="5"/>
    </row>
    <row r="297" spans="1:23">
      <c r="A297" s="5"/>
      <c r="B297" s="5"/>
      <c r="C297" s="5"/>
      <c r="D297" s="5"/>
      <c r="E297" s="5"/>
      <c r="F297" s="5"/>
      <c r="G297" s="5"/>
      <c r="H297" s="5"/>
      <c r="I297" s="5"/>
      <c r="J297" s="5"/>
      <c r="K297" s="5"/>
      <c r="L297" s="5"/>
      <c r="M297" s="5"/>
      <c r="N297" s="5"/>
      <c r="T297" s="5"/>
      <c r="V297" s="5"/>
      <c r="W297" s="5"/>
    </row>
    <row r="298" spans="1:23">
      <c r="A298" s="5"/>
      <c r="B298" s="5"/>
      <c r="C298" s="5"/>
      <c r="D298" s="5"/>
      <c r="E298" s="5"/>
      <c r="F298" s="5"/>
      <c r="G298" s="5"/>
      <c r="H298" s="5"/>
      <c r="I298" s="5"/>
      <c r="J298" s="5"/>
      <c r="K298" s="5"/>
      <c r="L298" s="5"/>
      <c r="M298" s="5"/>
      <c r="N298" s="5"/>
      <c r="T298" s="5"/>
      <c r="V298" s="5"/>
      <c r="W298" s="5"/>
    </row>
    <row r="299" spans="1:23">
      <c r="A299" s="5"/>
      <c r="B299" s="5"/>
      <c r="C299" s="5"/>
      <c r="D299" s="5"/>
      <c r="E299" s="5"/>
      <c r="F299" s="5"/>
      <c r="G299" s="5"/>
      <c r="H299" s="5"/>
      <c r="I299" s="5"/>
      <c r="J299" s="5"/>
      <c r="K299" s="5"/>
      <c r="L299" s="5"/>
      <c r="M299" s="5"/>
      <c r="N299" s="5"/>
      <c r="T299" s="5"/>
      <c r="V299" s="5"/>
      <c r="W299" s="5"/>
    </row>
    <row r="300" spans="1:23">
      <c r="A300" s="5"/>
      <c r="B300" s="5"/>
      <c r="C300" s="5"/>
      <c r="D300" s="5"/>
      <c r="E300" s="5"/>
      <c r="F300" s="5"/>
      <c r="G300" s="5"/>
      <c r="H300" s="5"/>
      <c r="I300" s="5"/>
      <c r="J300" s="5"/>
      <c r="K300" s="5"/>
      <c r="L300" s="5"/>
      <c r="M300" s="5"/>
      <c r="N300" s="5"/>
      <c r="T300" s="5"/>
      <c r="V300" s="5"/>
      <c r="W300" s="5"/>
    </row>
    <row r="301" spans="1:23">
      <c r="A301" s="5"/>
      <c r="B301" s="5"/>
      <c r="C301" s="5"/>
      <c r="D301" s="5"/>
      <c r="E301" s="5"/>
      <c r="F301" s="5"/>
      <c r="G301" s="5"/>
      <c r="H301" s="5"/>
      <c r="I301" s="5"/>
      <c r="J301" s="5"/>
      <c r="K301" s="5"/>
      <c r="L301" s="5"/>
      <c r="M301" s="5"/>
      <c r="N301" s="5"/>
      <c r="T301" s="5"/>
      <c r="V301" s="5"/>
      <c r="W301" s="5"/>
    </row>
    <row r="302" spans="1:23">
      <c r="A302" s="5"/>
      <c r="B302" s="5"/>
      <c r="C302" s="5"/>
      <c r="D302" s="5"/>
      <c r="E302" s="5"/>
      <c r="F302" s="5"/>
      <c r="G302" s="5"/>
      <c r="H302" s="5"/>
      <c r="I302" s="5"/>
      <c r="J302" s="5"/>
      <c r="K302" s="5"/>
      <c r="L302" s="5"/>
      <c r="M302" s="5"/>
      <c r="N302" s="5"/>
      <c r="T302" s="5"/>
      <c r="V302" s="5"/>
      <c r="W302" s="5"/>
    </row>
    <row r="303" spans="1:23">
      <c r="A303" s="5"/>
      <c r="B303" s="5"/>
      <c r="C303" s="5"/>
      <c r="D303" s="5"/>
      <c r="E303" s="5"/>
      <c r="F303" s="5"/>
      <c r="G303" s="5"/>
      <c r="H303" s="5"/>
      <c r="I303" s="5"/>
      <c r="J303" s="5"/>
      <c r="K303" s="5"/>
      <c r="L303" s="5"/>
      <c r="M303" s="5"/>
      <c r="N303" s="5"/>
      <c r="T303" s="5"/>
      <c r="V303" s="5"/>
      <c r="W303" s="5"/>
    </row>
    <row r="304" spans="1:23">
      <c r="A304" s="5"/>
      <c r="B304" s="5"/>
      <c r="C304" s="5"/>
      <c r="D304" s="5"/>
      <c r="E304" s="5"/>
      <c r="F304" s="5"/>
      <c r="G304" s="5"/>
      <c r="H304" s="5"/>
      <c r="I304" s="5"/>
      <c r="J304" s="5"/>
      <c r="K304" s="5"/>
      <c r="L304" s="5"/>
      <c r="M304" s="5"/>
      <c r="N304" s="5"/>
      <c r="T304" s="5"/>
      <c r="V304" s="5"/>
      <c r="W304" s="5"/>
    </row>
    <row r="305" spans="1:23">
      <c r="A305" s="5"/>
      <c r="B305" s="5"/>
      <c r="C305" s="5"/>
      <c r="D305" s="5"/>
      <c r="E305" s="5"/>
      <c r="F305" s="5"/>
      <c r="G305" s="5"/>
      <c r="H305" s="5"/>
      <c r="I305" s="5"/>
      <c r="J305" s="5"/>
      <c r="K305" s="5"/>
      <c r="L305" s="5"/>
      <c r="M305" s="5"/>
      <c r="N305" s="5"/>
      <c r="T305" s="5"/>
      <c r="V305" s="5"/>
      <c r="W305" s="5"/>
    </row>
    <row r="306" spans="1:23">
      <c r="A306" s="5"/>
      <c r="B306" s="5"/>
      <c r="C306" s="5"/>
      <c r="D306" s="5"/>
      <c r="E306" s="5"/>
      <c r="F306" s="5"/>
      <c r="G306" s="5"/>
      <c r="H306" s="5"/>
      <c r="I306" s="5"/>
      <c r="J306" s="5"/>
      <c r="K306" s="5"/>
      <c r="L306" s="5"/>
      <c r="M306" s="5"/>
      <c r="N306" s="5"/>
      <c r="T306" s="5"/>
      <c r="V306" s="5"/>
      <c r="W306" s="5"/>
    </row>
    <row r="307" spans="1:23">
      <c r="A307" s="5"/>
      <c r="B307" s="5"/>
      <c r="C307" s="5"/>
      <c r="D307" s="5"/>
      <c r="E307" s="5"/>
      <c r="F307" s="5"/>
      <c r="G307" s="5"/>
      <c r="H307" s="5"/>
      <c r="I307" s="5"/>
      <c r="J307" s="5"/>
      <c r="K307" s="5"/>
      <c r="L307" s="5"/>
      <c r="M307" s="5"/>
      <c r="N307" s="5"/>
      <c r="T307" s="5"/>
      <c r="V307" s="5"/>
      <c r="W307" s="5"/>
    </row>
    <row r="308" spans="1:23">
      <c r="A308" s="5"/>
      <c r="B308" s="5"/>
      <c r="C308" s="5"/>
      <c r="D308" s="5"/>
      <c r="E308" s="5"/>
      <c r="F308" s="5"/>
      <c r="G308" s="5"/>
      <c r="H308" s="5"/>
      <c r="I308" s="5"/>
      <c r="J308" s="5"/>
      <c r="K308" s="5"/>
      <c r="L308" s="5"/>
      <c r="M308" s="5"/>
      <c r="N308" s="5"/>
      <c r="T308" s="5"/>
      <c r="V308" s="5"/>
      <c r="W308" s="5"/>
    </row>
    <row r="309" spans="1:23">
      <c r="A309" s="5"/>
      <c r="B309" s="5"/>
      <c r="C309" s="5"/>
      <c r="D309" s="5"/>
      <c r="E309" s="5"/>
      <c r="F309" s="5"/>
      <c r="G309" s="5"/>
      <c r="H309" s="5"/>
      <c r="I309" s="5"/>
      <c r="J309" s="5"/>
      <c r="K309" s="5"/>
      <c r="L309" s="5"/>
      <c r="M309" s="5"/>
      <c r="N309" s="5"/>
      <c r="T309" s="5"/>
      <c r="V309" s="5"/>
      <c r="W309" s="5"/>
    </row>
    <row r="310" spans="1:23">
      <c r="A310" s="5"/>
      <c r="B310" s="5"/>
      <c r="C310" s="5"/>
      <c r="D310" s="5"/>
      <c r="E310" s="5"/>
      <c r="F310" s="5"/>
      <c r="G310" s="5"/>
      <c r="H310" s="5"/>
      <c r="I310" s="5"/>
      <c r="J310" s="5"/>
      <c r="K310" s="5"/>
      <c r="L310" s="5"/>
      <c r="M310" s="5"/>
      <c r="N310" s="5"/>
      <c r="T310" s="5"/>
      <c r="V310" s="5"/>
      <c r="W310" s="5"/>
    </row>
    <row r="311" spans="1:23">
      <c r="A311" s="5"/>
      <c r="B311" s="5"/>
      <c r="C311" s="5"/>
      <c r="D311" s="5"/>
      <c r="E311" s="5"/>
      <c r="F311" s="5"/>
      <c r="G311" s="5"/>
      <c r="H311" s="5"/>
      <c r="I311" s="5"/>
      <c r="J311" s="5"/>
      <c r="K311" s="5"/>
      <c r="L311" s="5"/>
      <c r="M311" s="5"/>
      <c r="N311" s="5"/>
      <c r="T311" s="5"/>
      <c r="V311" s="5"/>
      <c r="W311" s="5"/>
    </row>
    <row r="312" spans="1:23">
      <c r="A312" s="5"/>
      <c r="B312" s="5"/>
      <c r="C312" s="5"/>
      <c r="D312" s="5"/>
      <c r="E312" s="5"/>
      <c r="F312" s="5"/>
      <c r="G312" s="5"/>
      <c r="H312" s="5"/>
      <c r="I312" s="5"/>
      <c r="J312" s="5"/>
      <c r="K312" s="5"/>
      <c r="L312" s="5"/>
      <c r="M312" s="5"/>
      <c r="N312" s="5"/>
      <c r="T312" s="5"/>
      <c r="V312" s="5"/>
      <c r="W312" s="5"/>
    </row>
    <row r="313" spans="1:23">
      <c r="A313" s="5"/>
      <c r="B313" s="5"/>
      <c r="C313" s="5"/>
      <c r="D313" s="5"/>
      <c r="E313" s="5"/>
      <c r="F313" s="5"/>
      <c r="G313" s="5"/>
      <c r="H313" s="5"/>
      <c r="I313" s="5"/>
      <c r="J313" s="5"/>
      <c r="K313" s="5"/>
      <c r="L313" s="5"/>
      <c r="M313" s="5"/>
      <c r="N313" s="5"/>
      <c r="T313" s="5"/>
      <c r="V313" s="5"/>
      <c r="W313" s="5"/>
    </row>
    <row r="314" spans="1:23">
      <c r="A314" s="5"/>
      <c r="B314" s="5"/>
      <c r="C314" s="5"/>
      <c r="D314" s="5"/>
      <c r="E314" s="5"/>
      <c r="F314" s="5"/>
      <c r="G314" s="5"/>
      <c r="H314" s="5"/>
      <c r="I314" s="5"/>
      <c r="J314" s="5"/>
      <c r="K314" s="5"/>
      <c r="L314" s="5"/>
      <c r="M314" s="5"/>
      <c r="N314" s="5"/>
      <c r="T314" s="5"/>
      <c r="V314" s="5"/>
      <c r="W314" s="5"/>
    </row>
    <row r="315" spans="1:23">
      <c r="A315" s="5"/>
      <c r="B315" s="5"/>
      <c r="C315" s="5"/>
      <c r="D315" s="5"/>
      <c r="E315" s="5"/>
      <c r="F315" s="5"/>
      <c r="G315" s="5"/>
      <c r="H315" s="5"/>
      <c r="I315" s="5"/>
      <c r="J315" s="5"/>
      <c r="K315" s="5"/>
      <c r="L315" s="5"/>
      <c r="M315" s="5"/>
      <c r="N315" s="5"/>
      <c r="T315" s="5"/>
      <c r="V315" s="5"/>
      <c r="W315" s="5"/>
    </row>
    <row r="316" spans="1:23">
      <c r="A316" s="5"/>
      <c r="B316" s="5"/>
      <c r="C316" s="5"/>
      <c r="D316" s="5"/>
      <c r="E316" s="5"/>
      <c r="F316" s="5"/>
      <c r="G316" s="5"/>
      <c r="H316" s="5"/>
      <c r="I316" s="5"/>
      <c r="J316" s="5"/>
      <c r="K316" s="5"/>
      <c r="L316" s="5"/>
      <c r="M316" s="5"/>
      <c r="N316" s="5"/>
      <c r="T316" s="5"/>
      <c r="V316" s="5"/>
      <c r="W316" s="5"/>
    </row>
    <row r="317" spans="1:23">
      <c r="A317" s="5"/>
      <c r="B317" s="5"/>
      <c r="C317" s="5"/>
      <c r="D317" s="5"/>
      <c r="E317" s="5"/>
      <c r="F317" s="5"/>
      <c r="G317" s="5"/>
      <c r="H317" s="5"/>
      <c r="I317" s="5"/>
      <c r="J317" s="5"/>
      <c r="K317" s="5"/>
      <c r="L317" s="5"/>
      <c r="M317" s="5"/>
      <c r="N317" s="5"/>
      <c r="T317" s="5"/>
      <c r="V317" s="5"/>
      <c r="W317" s="5"/>
    </row>
    <row r="318" spans="1:23">
      <c r="A318" s="5"/>
      <c r="B318" s="5"/>
      <c r="C318" s="5"/>
      <c r="D318" s="5"/>
      <c r="E318" s="5"/>
      <c r="F318" s="5"/>
      <c r="G318" s="5"/>
      <c r="H318" s="5"/>
      <c r="I318" s="5"/>
      <c r="J318" s="5"/>
      <c r="K318" s="5"/>
      <c r="L318" s="5"/>
      <c r="M318" s="5"/>
      <c r="N318" s="5"/>
      <c r="T318" s="5"/>
      <c r="V318" s="5"/>
      <c r="W318" s="5"/>
    </row>
    <row r="319" spans="1:23">
      <c r="A319" s="5"/>
      <c r="B319" s="5"/>
      <c r="C319" s="5"/>
      <c r="D319" s="5"/>
      <c r="E319" s="5"/>
      <c r="F319" s="5"/>
      <c r="G319" s="5"/>
      <c r="H319" s="5"/>
      <c r="I319" s="5"/>
      <c r="J319" s="5"/>
      <c r="K319" s="5"/>
      <c r="L319" s="5"/>
      <c r="M319" s="5"/>
      <c r="N319" s="5"/>
      <c r="T319" s="5"/>
      <c r="V319" s="5"/>
      <c r="W319" s="5"/>
    </row>
    <row r="320" spans="1:23">
      <c r="A320" s="5"/>
      <c r="B320" s="5"/>
      <c r="C320" s="5"/>
      <c r="D320" s="5"/>
      <c r="E320" s="5"/>
      <c r="F320" s="5"/>
      <c r="G320" s="5"/>
      <c r="H320" s="5"/>
      <c r="I320" s="5"/>
      <c r="J320" s="5"/>
      <c r="K320" s="5"/>
      <c r="L320" s="5"/>
      <c r="M320" s="5"/>
      <c r="N320" s="5"/>
      <c r="T320" s="5"/>
      <c r="V320" s="5"/>
      <c r="W320" s="5"/>
    </row>
    <row r="321" spans="1:23">
      <c r="A321" s="5"/>
      <c r="B321" s="5"/>
      <c r="C321" s="5"/>
      <c r="D321" s="5"/>
      <c r="E321" s="5"/>
      <c r="F321" s="5"/>
      <c r="G321" s="5"/>
      <c r="H321" s="5"/>
      <c r="I321" s="5"/>
      <c r="J321" s="5"/>
      <c r="K321" s="5"/>
      <c r="L321" s="5"/>
      <c r="M321" s="5"/>
      <c r="N321" s="5"/>
      <c r="T321" s="5"/>
      <c r="V321" s="5"/>
      <c r="W321" s="5"/>
    </row>
    <row r="322" spans="1:23">
      <c r="A322" s="5"/>
      <c r="B322" s="5"/>
      <c r="C322" s="5"/>
      <c r="D322" s="5"/>
      <c r="E322" s="5"/>
      <c r="F322" s="5"/>
      <c r="G322" s="5"/>
      <c r="H322" s="5"/>
      <c r="I322" s="5"/>
      <c r="J322" s="5"/>
      <c r="K322" s="5"/>
      <c r="L322" s="5"/>
      <c r="M322" s="5"/>
      <c r="N322" s="5"/>
      <c r="T322" s="5"/>
      <c r="V322" s="5"/>
      <c r="W322" s="5"/>
    </row>
    <row r="323" spans="1:23">
      <c r="A323" s="5"/>
      <c r="B323" s="5"/>
      <c r="C323" s="5"/>
      <c r="D323" s="5"/>
      <c r="E323" s="5"/>
      <c r="F323" s="5"/>
      <c r="G323" s="5"/>
      <c r="H323" s="5"/>
      <c r="I323" s="5"/>
      <c r="J323" s="5"/>
      <c r="K323" s="5"/>
      <c r="L323" s="5"/>
      <c r="M323" s="5"/>
      <c r="N323" s="5"/>
      <c r="T323" s="5"/>
      <c r="V323" s="5"/>
      <c r="W323" s="5"/>
    </row>
    <row r="324" spans="1:23">
      <c r="A324" s="5"/>
      <c r="B324" s="5"/>
      <c r="C324" s="5"/>
      <c r="D324" s="5"/>
      <c r="E324" s="5"/>
      <c r="F324" s="5"/>
      <c r="G324" s="5"/>
      <c r="H324" s="5"/>
      <c r="I324" s="5"/>
      <c r="J324" s="5"/>
      <c r="K324" s="5"/>
      <c r="L324" s="5"/>
      <c r="M324" s="5"/>
      <c r="N324" s="5"/>
      <c r="T324" s="5"/>
      <c r="V324" s="5"/>
      <c r="W324" s="5"/>
    </row>
    <row r="325" spans="1:23">
      <c r="A325" s="5"/>
      <c r="B325" s="5"/>
      <c r="C325" s="5"/>
      <c r="D325" s="5"/>
      <c r="E325" s="5"/>
      <c r="F325" s="5"/>
      <c r="G325" s="5"/>
      <c r="H325" s="5"/>
      <c r="I325" s="5"/>
      <c r="J325" s="5"/>
      <c r="K325" s="5"/>
      <c r="L325" s="5"/>
      <c r="M325" s="5"/>
      <c r="N325" s="5"/>
      <c r="T325" s="5"/>
      <c r="V325" s="5"/>
      <c r="W325" s="5"/>
    </row>
    <row r="326" spans="1:23">
      <c r="A326" s="5"/>
      <c r="B326" s="5"/>
      <c r="C326" s="5"/>
      <c r="D326" s="5"/>
      <c r="E326" s="5"/>
      <c r="F326" s="5"/>
      <c r="G326" s="5"/>
      <c r="H326" s="5"/>
      <c r="I326" s="5"/>
      <c r="J326" s="5"/>
      <c r="K326" s="5"/>
      <c r="L326" s="5"/>
      <c r="M326" s="5"/>
      <c r="N326" s="5"/>
      <c r="T326" s="5"/>
      <c r="V326" s="5"/>
      <c r="W326" s="5"/>
    </row>
    <row r="327" spans="1:23">
      <c r="A327" s="5"/>
      <c r="B327" s="5"/>
      <c r="C327" s="5"/>
      <c r="D327" s="5"/>
      <c r="E327" s="5"/>
      <c r="F327" s="5"/>
      <c r="G327" s="5"/>
      <c r="H327" s="5"/>
      <c r="I327" s="5"/>
      <c r="J327" s="5"/>
      <c r="K327" s="5"/>
      <c r="L327" s="5"/>
      <c r="M327" s="5"/>
      <c r="N327" s="5"/>
      <c r="T327" s="5"/>
      <c r="V327" s="5"/>
      <c r="W327" s="5"/>
    </row>
    <row r="328" spans="1:23">
      <c r="A328" s="5"/>
      <c r="B328" s="5"/>
      <c r="C328" s="5"/>
      <c r="D328" s="5"/>
      <c r="E328" s="5"/>
      <c r="F328" s="5"/>
      <c r="G328" s="5"/>
      <c r="H328" s="5"/>
      <c r="I328" s="5"/>
      <c r="J328" s="5"/>
      <c r="K328" s="5"/>
      <c r="L328" s="5"/>
      <c r="M328" s="5"/>
      <c r="N328" s="5"/>
      <c r="T328" s="5"/>
      <c r="V328" s="5"/>
      <c r="W328" s="5"/>
    </row>
    <row r="329" spans="1:23">
      <c r="A329" s="5"/>
      <c r="B329" s="5"/>
      <c r="C329" s="5"/>
      <c r="D329" s="5"/>
      <c r="E329" s="5"/>
      <c r="F329" s="5"/>
      <c r="G329" s="5"/>
      <c r="H329" s="5"/>
      <c r="I329" s="5"/>
      <c r="J329" s="5"/>
      <c r="K329" s="5"/>
      <c r="L329" s="5"/>
      <c r="M329" s="5"/>
      <c r="N329" s="5"/>
      <c r="T329" s="5"/>
      <c r="V329" s="5"/>
      <c r="W329" s="5"/>
    </row>
    <row r="330" spans="1:23">
      <c r="A330" s="5"/>
      <c r="B330" s="5"/>
      <c r="C330" s="5"/>
      <c r="D330" s="5"/>
      <c r="E330" s="5"/>
      <c r="F330" s="5"/>
      <c r="G330" s="5"/>
      <c r="H330" s="5"/>
      <c r="I330" s="5"/>
      <c r="J330" s="5"/>
      <c r="K330" s="5"/>
      <c r="L330" s="5"/>
      <c r="M330" s="5"/>
      <c r="N330" s="5"/>
      <c r="T330" s="5"/>
      <c r="V330" s="5"/>
      <c r="W330" s="5"/>
    </row>
    <row r="331" spans="1:23">
      <c r="A331" s="5"/>
      <c r="B331" s="5"/>
      <c r="C331" s="5"/>
      <c r="D331" s="5"/>
      <c r="E331" s="5"/>
      <c r="F331" s="5"/>
      <c r="G331" s="5"/>
      <c r="H331" s="5"/>
      <c r="I331" s="5"/>
      <c r="J331" s="5"/>
      <c r="K331" s="5"/>
      <c r="L331" s="5"/>
      <c r="M331" s="5"/>
      <c r="N331" s="5"/>
      <c r="T331" s="5"/>
      <c r="V331" s="5"/>
      <c r="W331" s="5"/>
    </row>
    <row r="332" spans="1:23">
      <c r="A332" s="5"/>
      <c r="B332" s="5"/>
      <c r="C332" s="5"/>
      <c r="D332" s="5"/>
      <c r="E332" s="5"/>
      <c r="F332" s="5"/>
      <c r="G332" s="5"/>
      <c r="H332" s="5"/>
      <c r="I332" s="5"/>
      <c r="J332" s="5"/>
      <c r="K332" s="5"/>
      <c r="L332" s="5"/>
      <c r="M332" s="5"/>
      <c r="N332" s="5"/>
      <c r="T332" s="5"/>
      <c r="V332" s="5"/>
      <c r="W332" s="5"/>
    </row>
    <row r="333" spans="1:23">
      <c r="A333" s="5"/>
      <c r="B333" s="5"/>
      <c r="C333" s="5"/>
      <c r="D333" s="5"/>
      <c r="E333" s="5"/>
      <c r="F333" s="5"/>
      <c r="G333" s="5"/>
      <c r="H333" s="5"/>
      <c r="I333" s="5"/>
      <c r="J333" s="5"/>
      <c r="K333" s="5"/>
      <c r="L333" s="5"/>
      <c r="M333" s="5"/>
      <c r="N333" s="5"/>
      <c r="T333" s="5"/>
      <c r="V333" s="5"/>
      <c r="W333" s="5"/>
    </row>
    <row r="334" spans="1:23">
      <c r="A334" s="5"/>
      <c r="B334" s="5"/>
      <c r="C334" s="5"/>
      <c r="D334" s="5"/>
      <c r="E334" s="5"/>
      <c r="F334" s="5"/>
      <c r="G334" s="5"/>
      <c r="H334" s="5"/>
      <c r="I334" s="5"/>
      <c r="J334" s="5"/>
      <c r="K334" s="5"/>
      <c r="L334" s="5"/>
      <c r="M334" s="5"/>
      <c r="N334" s="5"/>
      <c r="T334" s="5"/>
      <c r="V334" s="5"/>
      <c r="W334" s="5"/>
    </row>
    <row r="335" spans="1:23">
      <c r="A335" s="5"/>
      <c r="B335" s="5"/>
      <c r="C335" s="5"/>
      <c r="D335" s="5"/>
      <c r="E335" s="5"/>
      <c r="F335" s="5"/>
      <c r="G335" s="5"/>
      <c r="H335" s="5"/>
      <c r="I335" s="5"/>
      <c r="J335" s="5"/>
      <c r="K335" s="5"/>
      <c r="L335" s="5"/>
      <c r="M335" s="5"/>
      <c r="N335" s="5"/>
      <c r="T335" s="5"/>
      <c r="V335" s="5"/>
      <c r="W335" s="5"/>
    </row>
    <row r="336" spans="1:23">
      <c r="A336" s="5"/>
      <c r="B336" s="5"/>
      <c r="C336" s="5"/>
      <c r="D336" s="5"/>
      <c r="E336" s="5"/>
      <c r="F336" s="5"/>
      <c r="G336" s="5"/>
      <c r="H336" s="5"/>
      <c r="I336" s="5"/>
      <c r="J336" s="5"/>
      <c r="K336" s="5"/>
      <c r="L336" s="5"/>
      <c r="M336" s="5"/>
      <c r="N336" s="5"/>
      <c r="T336" s="5"/>
      <c r="V336" s="5"/>
      <c r="W336" s="5"/>
    </row>
    <row r="337" spans="1:23">
      <c r="A337" s="5"/>
      <c r="B337" s="5"/>
      <c r="C337" s="5"/>
      <c r="D337" s="5"/>
      <c r="E337" s="5"/>
      <c r="F337" s="5"/>
      <c r="G337" s="5"/>
      <c r="H337" s="5"/>
      <c r="I337" s="5"/>
      <c r="J337" s="5"/>
      <c r="K337" s="5"/>
      <c r="L337" s="5"/>
      <c r="M337" s="5"/>
      <c r="N337" s="5"/>
      <c r="T337" s="5"/>
      <c r="V337" s="5"/>
      <c r="W337" s="5"/>
    </row>
    <row r="338" spans="1:23">
      <c r="A338" s="5"/>
      <c r="B338" s="5"/>
      <c r="C338" s="5"/>
      <c r="D338" s="5"/>
      <c r="E338" s="5"/>
      <c r="F338" s="5"/>
      <c r="G338" s="5"/>
      <c r="H338" s="5"/>
      <c r="I338" s="5"/>
      <c r="J338" s="5"/>
      <c r="K338" s="5"/>
      <c r="L338" s="5"/>
      <c r="M338" s="5"/>
      <c r="N338" s="5"/>
      <c r="T338" s="5"/>
      <c r="V338" s="5"/>
      <c r="W338" s="5"/>
    </row>
    <row r="339" spans="1:23">
      <c r="A339" s="5"/>
      <c r="B339" s="5"/>
      <c r="C339" s="5"/>
      <c r="D339" s="5"/>
      <c r="E339" s="5"/>
      <c r="F339" s="5"/>
      <c r="G339" s="5"/>
      <c r="H339" s="5"/>
      <c r="I339" s="5"/>
      <c r="J339" s="5"/>
      <c r="K339" s="5"/>
      <c r="L339" s="5"/>
      <c r="M339" s="5"/>
      <c r="N339" s="5"/>
      <c r="T339" s="5"/>
      <c r="V339" s="5"/>
      <c r="W339" s="5"/>
    </row>
    <row r="340" spans="1:23">
      <c r="A340" s="5"/>
      <c r="B340" s="5"/>
      <c r="C340" s="5"/>
      <c r="D340" s="5"/>
      <c r="E340" s="5"/>
      <c r="F340" s="5"/>
      <c r="G340" s="5"/>
      <c r="H340" s="5"/>
      <c r="I340" s="5"/>
      <c r="J340" s="5"/>
      <c r="K340" s="5"/>
      <c r="L340" s="5"/>
      <c r="M340" s="5"/>
      <c r="N340" s="5"/>
      <c r="T340" s="5"/>
      <c r="V340" s="5"/>
      <c r="W340" s="5"/>
    </row>
    <row r="341" spans="1:23">
      <c r="A341" s="5"/>
      <c r="B341" s="5"/>
      <c r="C341" s="5"/>
      <c r="D341" s="5"/>
      <c r="E341" s="5"/>
      <c r="F341" s="5"/>
      <c r="G341" s="5"/>
      <c r="H341" s="5"/>
      <c r="I341" s="5"/>
      <c r="J341" s="5"/>
      <c r="K341" s="5"/>
      <c r="L341" s="5"/>
      <c r="M341" s="5"/>
      <c r="N341" s="5"/>
      <c r="T341" s="5"/>
      <c r="V341" s="5"/>
      <c r="W341" s="5"/>
    </row>
    <row r="342" spans="1:23">
      <c r="A342" s="5"/>
      <c r="B342" s="5"/>
      <c r="C342" s="5"/>
      <c r="D342" s="5"/>
      <c r="E342" s="5"/>
      <c r="F342" s="5"/>
      <c r="G342" s="5"/>
      <c r="H342" s="5"/>
      <c r="I342" s="5"/>
      <c r="J342" s="5"/>
      <c r="K342" s="5"/>
      <c r="L342" s="5"/>
      <c r="M342" s="5"/>
      <c r="N342" s="5"/>
      <c r="T342" s="5"/>
      <c r="V342" s="5"/>
      <c r="W342" s="5"/>
    </row>
    <row r="343" spans="1:23">
      <c r="A343" s="5"/>
      <c r="B343" s="5"/>
      <c r="C343" s="5"/>
      <c r="D343" s="5"/>
      <c r="E343" s="5"/>
      <c r="F343" s="5"/>
      <c r="G343" s="5"/>
      <c r="H343" s="5"/>
      <c r="I343" s="5"/>
      <c r="J343" s="5"/>
      <c r="K343" s="5"/>
      <c r="L343" s="5"/>
      <c r="M343" s="5"/>
      <c r="N343" s="5"/>
      <c r="T343" s="5"/>
      <c r="V343" s="5"/>
      <c r="W343" s="5"/>
    </row>
    <row r="344" spans="1:23">
      <c r="A344" s="5"/>
      <c r="B344" s="5"/>
      <c r="C344" s="5"/>
      <c r="D344" s="5"/>
      <c r="E344" s="5"/>
      <c r="F344" s="5"/>
      <c r="G344" s="5"/>
      <c r="H344" s="5"/>
      <c r="I344" s="5"/>
      <c r="J344" s="5"/>
      <c r="K344" s="5"/>
      <c r="L344" s="5"/>
      <c r="M344" s="5"/>
      <c r="N344" s="5"/>
      <c r="T344" s="5"/>
      <c r="V344" s="5"/>
      <c r="W344" s="5"/>
    </row>
    <row r="345" spans="1:23">
      <c r="A345" s="5"/>
      <c r="B345" s="5"/>
      <c r="C345" s="5"/>
      <c r="D345" s="5"/>
      <c r="E345" s="5"/>
      <c r="F345" s="5"/>
      <c r="G345" s="5"/>
      <c r="H345" s="5"/>
      <c r="I345" s="5"/>
      <c r="J345" s="5"/>
      <c r="K345" s="5"/>
      <c r="L345" s="5"/>
      <c r="M345" s="5"/>
      <c r="N345" s="5"/>
      <c r="T345" s="5"/>
      <c r="V345" s="5"/>
      <c r="W345" s="5"/>
    </row>
    <row r="346" spans="1:23">
      <c r="A346" s="5"/>
      <c r="B346" s="5"/>
      <c r="C346" s="5"/>
      <c r="D346" s="5"/>
      <c r="E346" s="5"/>
      <c r="F346" s="5"/>
      <c r="G346" s="5"/>
      <c r="H346" s="5"/>
      <c r="I346" s="5"/>
      <c r="J346" s="5"/>
      <c r="K346" s="5"/>
      <c r="L346" s="5"/>
      <c r="M346" s="5"/>
      <c r="N346" s="5"/>
      <c r="T346" s="5"/>
      <c r="V346" s="5"/>
      <c r="W346" s="5"/>
    </row>
    <row r="347" spans="1:23">
      <c r="A347" s="5"/>
      <c r="B347" s="5"/>
      <c r="C347" s="5"/>
      <c r="D347" s="5"/>
      <c r="E347" s="5"/>
      <c r="F347" s="5"/>
      <c r="G347" s="5"/>
      <c r="H347" s="5"/>
      <c r="I347" s="5"/>
      <c r="J347" s="5"/>
      <c r="K347" s="5"/>
      <c r="L347" s="5"/>
      <c r="M347" s="5"/>
      <c r="N347" s="5"/>
      <c r="T347" s="5"/>
      <c r="V347" s="5"/>
      <c r="W347" s="5"/>
    </row>
    <row r="348" spans="1:23">
      <c r="A348" s="5"/>
      <c r="B348" s="5"/>
      <c r="C348" s="5"/>
      <c r="D348" s="5"/>
      <c r="E348" s="5"/>
      <c r="F348" s="5"/>
      <c r="G348" s="5"/>
      <c r="H348" s="5"/>
      <c r="I348" s="5"/>
      <c r="J348" s="5"/>
      <c r="K348" s="5"/>
      <c r="L348" s="5"/>
      <c r="M348" s="5"/>
      <c r="N348" s="5"/>
      <c r="T348" s="5"/>
      <c r="V348" s="5"/>
      <c r="W348" s="5"/>
    </row>
    <row r="349" spans="1:23">
      <c r="A349" s="5"/>
      <c r="B349" s="5"/>
      <c r="C349" s="5"/>
      <c r="D349" s="5"/>
      <c r="E349" s="5"/>
      <c r="F349" s="5"/>
      <c r="G349" s="5"/>
      <c r="H349" s="5"/>
      <c r="I349" s="5"/>
      <c r="J349" s="5"/>
      <c r="K349" s="5"/>
      <c r="L349" s="5"/>
      <c r="M349" s="5"/>
      <c r="N349" s="5"/>
      <c r="T349" s="5"/>
      <c r="V349" s="5"/>
      <c r="W349" s="5"/>
    </row>
    <row r="350" spans="1:23">
      <c r="A350" s="5"/>
      <c r="B350" s="5"/>
      <c r="C350" s="5"/>
      <c r="D350" s="5"/>
      <c r="E350" s="5"/>
      <c r="F350" s="5"/>
      <c r="G350" s="5"/>
      <c r="H350" s="5"/>
      <c r="I350" s="5"/>
      <c r="J350" s="5"/>
      <c r="K350" s="5"/>
      <c r="L350" s="5"/>
      <c r="M350" s="5"/>
      <c r="N350" s="5"/>
      <c r="T350" s="5"/>
      <c r="V350" s="5"/>
      <c r="W350" s="5"/>
    </row>
    <row r="351" spans="1:23">
      <c r="A351" s="5"/>
      <c r="B351" s="5"/>
      <c r="C351" s="5"/>
      <c r="D351" s="5"/>
      <c r="E351" s="5"/>
      <c r="F351" s="5"/>
      <c r="G351" s="5"/>
      <c r="H351" s="5"/>
      <c r="I351" s="5"/>
      <c r="J351" s="5"/>
      <c r="K351" s="5"/>
      <c r="L351" s="5"/>
      <c r="M351" s="5"/>
      <c r="N351" s="5"/>
      <c r="T351" s="5"/>
      <c r="V351" s="5"/>
      <c r="W351" s="5"/>
    </row>
    <row r="352" spans="1:23">
      <c r="A352" s="5"/>
      <c r="B352" s="5"/>
      <c r="C352" s="5"/>
      <c r="D352" s="5"/>
      <c r="E352" s="5"/>
      <c r="F352" s="5"/>
      <c r="G352" s="5"/>
      <c r="H352" s="5"/>
      <c r="I352" s="5"/>
      <c r="J352" s="5"/>
      <c r="K352" s="5"/>
      <c r="L352" s="5"/>
      <c r="M352" s="5"/>
      <c r="N352" s="5"/>
      <c r="T352" s="5"/>
      <c r="V352" s="5"/>
      <c r="W352" s="5"/>
    </row>
    <row r="353" spans="1:23">
      <c r="A353" s="5"/>
      <c r="B353" s="5"/>
      <c r="C353" s="5"/>
      <c r="D353" s="5"/>
      <c r="E353" s="5"/>
      <c r="F353" s="5"/>
      <c r="G353" s="5"/>
      <c r="H353" s="5"/>
      <c r="I353" s="5"/>
      <c r="J353" s="5"/>
      <c r="K353" s="5"/>
      <c r="L353" s="5"/>
      <c r="M353" s="5"/>
      <c r="N353" s="5"/>
      <c r="T353" s="5"/>
      <c r="V353" s="5"/>
      <c r="W353" s="5"/>
    </row>
    <row r="354" spans="1:23">
      <c r="A354" s="5"/>
      <c r="B354" s="5"/>
      <c r="C354" s="5"/>
      <c r="D354" s="5"/>
      <c r="E354" s="5"/>
      <c r="F354" s="5"/>
      <c r="G354" s="5"/>
      <c r="H354" s="5"/>
      <c r="I354" s="5"/>
      <c r="J354" s="5"/>
      <c r="K354" s="5"/>
      <c r="L354" s="5"/>
      <c r="M354" s="5"/>
      <c r="N354" s="5"/>
      <c r="T354" s="5"/>
      <c r="V354" s="5"/>
      <c r="W354" s="5"/>
    </row>
    <row r="355" spans="1:23">
      <c r="A355" s="5"/>
      <c r="B355" s="5"/>
      <c r="C355" s="5"/>
      <c r="D355" s="5"/>
      <c r="E355" s="5"/>
      <c r="F355" s="5"/>
      <c r="G355" s="5"/>
      <c r="H355" s="5"/>
      <c r="I355" s="5"/>
      <c r="J355" s="5"/>
      <c r="K355" s="5"/>
      <c r="L355" s="5"/>
      <c r="M355" s="5"/>
      <c r="N355" s="5"/>
      <c r="T355" s="5"/>
      <c r="V355" s="5"/>
      <c r="W355" s="5"/>
    </row>
    <row r="356" spans="1:23">
      <c r="A356" s="5"/>
      <c r="B356" s="5"/>
      <c r="C356" s="5"/>
      <c r="D356" s="5"/>
      <c r="E356" s="5"/>
      <c r="F356" s="5"/>
      <c r="G356" s="5"/>
      <c r="H356" s="5"/>
      <c r="I356" s="5"/>
      <c r="J356" s="5"/>
      <c r="K356" s="5"/>
      <c r="L356" s="5"/>
      <c r="M356" s="5"/>
      <c r="N356" s="5"/>
      <c r="T356" s="5"/>
      <c r="V356" s="5"/>
      <c r="W356" s="5"/>
    </row>
    <row r="357" spans="1:23">
      <c r="A357" s="5"/>
      <c r="B357" s="5"/>
      <c r="C357" s="5"/>
      <c r="D357" s="5"/>
      <c r="E357" s="5"/>
      <c r="F357" s="5"/>
      <c r="G357" s="5"/>
      <c r="H357" s="5"/>
      <c r="I357" s="5"/>
      <c r="J357" s="5"/>
      <c r="K357" s="5"/>
      <c r="L357" s="5"/>
      <c r="M357" s="5"/>
      <c r="N357" s="5"/>
      <c r="T357" s="5"/>
      <c r="V357" s="5"/>
      <c r="W357" s="5"/>
    </row>
    <row r="358" spans="1:23">
      <c r="A358" s="5"/>
      <c r="B358" s="5"/>
      <c r="C358" s="5"/>
      <c r="D358" s="5"/>
      <c r="E358" s="5"/>
      <c r="F358" s="5"/>
      <c r="G358" s="5"/>
      <c r="H358" s="5"/>
      <c r="I358" s="5"/>
      <c r="J358" s="5"/>
      <c r="K358" s="5"/>
      <c r="L358" s="5"/>
      <c r="M358" s="5"/>
      <c r="N358" s="5"/>
      <c r="T358" s="5"/>
      <c r="V358" s="5"/>
      <c r="W358" s="5"/>
    </row>
    <row r="359" spans="1:23">
      <c r="A359" s="5"/>
      <c r="B359" s="5"/>
      <c r="C359" s="5"/>
      <c r="D359" s="5"/>
      <c r="E359" s="5"/>
      <c r="F359" s="5"/>
      <c r="G359" s="5"/>
      <c r="H359" s="5"/>
      <c r="I359" s="5"/>
      <c r="J359" s="5"/>
      <c r="K359" s="5"/>
      <c r="L359" s="5"/>
      <c r="M359" s="5"/>
      <c r="N359" s="5"/>
      <c r="T359" s="5"/>
      <c r="V359" s="5"/>
      <c r="W359" s="5"/>
    </row>
    <row r="360" spans="1:23">
      <c r="A360" s="5"/>
      <c r="B360" s="5"/>
      <c r="C360" s="5"/>
      <c r="D360" s="5"/>
      <c r="E360" s="5"/>
      <c r="F360" s="5"/>
      <c r="G360" s="5"/>
      <c r="H360" s="5"/>
      <c r="I360" s="5"/>
      <c r="J360" s="5"/>
      <c r="K360" s="5"/>
      <c r="L360" s="5"/>
      <c r="M360" s="5"/>
      <c r="N360" s="5"/>
      <c r="T360" s="5"/>
      <c r="V360" s="5"/>
      <c r="W360" s="5"/>
    </row>
    <row r="361" spans="1:23">
      <c r="A361" s="5"/>
      <c r="B361" s="5"/>
      <c r="C361" s="5"/>
      <c r="D361" s="5"/>
      <c r="E361" s="5"/>
      <c r="F361" s="5"/>
      <c r="G361" s="5"/>
      <c r="H361" s="5"/>
      <c r="I361" s="5"/>
      <c r="J361" s="5"/>
      <c r="K361" s="5"/>
      <c r="L361" s="5"/>
      <c r="M361" s="5"/>
      <c r="N361" s="5"/>
      <c r="T361" s="5"/>
      <c r="V361" s="5"/>
      <c r="W361" s="5"/>
    </row>
    <row r="362" spans="1:23">
      <c r="A362" s="5"/>
      <c r="B362" s="5"/>
      <c r="C362" s="5"/>
      <c r="D362" s="5"/>
      <c r="E362" s="5"/>
      <c r="F362" s="5"/>
      <c r="G362" s="5"/>
      <c r="H362" s="5"/>
      <c r="I362" s="5"/>
      <c r="J362" s="5"/>
      <c r="K362" s="5"/>
      <c r="L362" s="5"/>
      <c r="M362" s="5"/>
      <c r="N362" s="5"/>
      <c r="T362" s="5"/>
      <c r="V362" s="5"/>
      <c r="W362" s="5"/>
    </row>
    <row r="363" spans="1:23">
      <c r="A363" s="5"/>
      <c r="B363" s="5"/>
      <c r="C363" s="5"/>
      <c r="D363" s="5"/>
      <c r="E363" s="5"/>
      <c r="F363" s="5"/>
      <c r="G363" s="5"/>
      <c r="H363" s="5"/>
      <c r="I363" s="5"/>
      <c r="J363" s="5"/>
      <c r="K363" s="5"/>
      <c r="L363" s="5"/>
      <c r="M363" s="5"/>
      <c r="N363" s="5"/>
      <c r="T363" s="5"/>
      <c r="V363" s="5"/>
      <c r="W363" s="5"/>
    </row>
    <row r="364" spans="1:23">
      <c r="A364" s="5"/>
      <c r="B364" s="5"/>
      <c r="C364" s="5"/>
      <c r="D364" s="5"/>
      <c r="E364" s="5"/>
      <c r="F364" s="5"/>
      <c r="G364" s="5"/>
      <c r="H364" s="5"/>
      <c r="I364" s="5"/>
      <c r="J364" s="5"/>
      <c r="K364" s="5"/>
      <c r="L364" s="5"/>
      <c r="M364" s="5"/>
      <c r="N364" s="5"/>
      <c r="T364" s="5"/>
      <c r="V364" s="5"/>
      <c r="W364" s="5"/>
    </row>
    <row r="365" spans="1:23">
      <c r="A365" s="5"/>
      <c r="B365" s="5"/>
      <c r="C365" s="5"/>
      <c r="D365" s="5"/>
      <c r="E365" s="5"/>
      <c r="F365" s="5"/>
      <c r="G365" s="5"/>
      <c r="H365" s="5"/>
      <c r="I365" s="5"/>
      <c r="J365" s="5"/>
      <c r="K365" s="5"/>
      <c r="L365" s="5"/>
      <c r="M365" s="5"/>
      <c r="N365" s="5"/>
      <c r="T365" s="5"/>
      <c r="V365" s="5"/>
      <c r="W365" s="5"/>
    </row>
    <row r="366" spans="1:23">
      <c r="A366" s="5"/>
      <c r="B366" s="5"/>
      <c r="C366" s="5"/>
      <c r="D366" s="5"/>
      <c r="E366" s="5"/>
      <c r="F366" s="5"/>
      <c r="G366" s="5"/>
      <c r="H366" s="5"/>
      <c r="I366" s="5"/>
      <c r="J366" s="5"/>
      <c r="K366" s="5"/>
      <c r="L366" s="5"/>
      <c r="M366" s="5"/>
      <c r="N366" s="5"/>
      <c r="T366" s="5"/>
      <c r="V366" s="5"/>
      <c r="W366" s="5"/>
    </row>
    <row r="367" spans="1:23">
      <c r="A367" s="5"/>
      <c r="B367" s="5"/>
      <c r="C367" s="5"/>
      <c r="D367" s="5"/>
      <c r="E367" s="5"/>
      <c r="F367" s="5"/>
      <c r="G367" s="5"/>
      <c r="H367" s="5"/>
      <c r="I367" s="5"/>
      <c r="J367" s="5"/>
      <c r="K367" s="5"/>
      <c r="L367" s="5"/>
      <c r="M367" s="5"/>
      <c r="N367" s="5"/>
      <c r="T367" s="5"/>
      <c r="V367" s="5"/>
      <c r="W367" s="5"/>
    </row>
    <row r="368" spans="1:23">
      <c r="A368" s="5"/>
      <c r="B368" s="5"/>
      <c r="C368" s="5"/>
      <c r="D368" s="5"/>
      <c r="E368" s="5"/>
      <c r="F368" s="5"/>
      <c r="G368" s="5"/>
      <c r="H368" s="5"/>
      <c r="I368" s="5"/>
      <c r="J368" s="5"/>
      <c r="K368" s="5"/>
      <c r="L368" s="5"/>
      <c r="M368" s="5"/>
      <c r="N368" s="5"/>
      <c r="T368" s="5"/>
      <c r="V368" s="5"/>
      <c r="W368" s="5"/>
    </row>
    <row r="369" spans="1:23">
      <c r="A369" s="5"/>
      <c r="B369" s="5"/>
      <c r="C369" s="5"/>
      <c r="D369" s="5"/>
      <c r="E369" s="5"/>
      <c r="F369" s="5"/>
      <c r="G369" s="5"/>
      <c r="H369" s="5"/>
      <c r="I369" s="5"/>
      <c r="J369" s="5"/>
      <c r="K369" s="5"/>
      <c r="L369" s="5"/>
      <c r="M369" s="5"/>
      <c r="N369" s="5"/>
      <c r="T369" s="5"/>
      <c r="V369" s="5"/>
      <c r="W369" s="5"/>
    </row>
    <row r="370" spans="1:23">
      <c r="A370" s="5"/>
      <c r="B370" s="5"/>
      <c r="C370" s="5"/>
      <c r="D370" s="5"/>
      <c r="E370" s="5"/>
      <c r="F370" s="5"/>
      <c r="G370" s="5"/>
      <c r="H370" s="5"/>
      <c r="I370" s="5"/>
      <c r="J370" s="5"/>
      <c r="K370" s="5"/>
      <c r="L370" s="5"/>
      <c r="M370" s="5"/>
      <c r="N370" s="5"/>
      <c r="T370" s="5"/>
      <c r="V370" s="5"/>
      <c r="W370" s="5"/>
    </row>
    <row r="371" spans="1:23">
      <c r="A371" s="5"/>
      <c r="B371" s="5"/>
      <c r="C371" s="5"/>
      <c r="D371" s="5"/>
      <c r="E371" s="5"/>
      <c r="F371" s="5"/>
      <c r="G371" s="5"/>
      <c r="H371" s="5"/>
      <c r="I371" s="5"/>
      <c r="J371" s="5"/>
      <c r="K371" s="5"/>
      <c r="L371" s="5"/>
      <c r="M371" s="5"/>
      <c r="N371" s="5"/>
      <c r="T371" s="5"/>
      <c r="V371" s="5"/>
      <c r="W371" s="5"/>
    </row>
    <row r="372" spans="1:23">
      <c r="A372" s="5"/>
      <c r="B372" s="5"/>
      <c r="C372" s="5"/>
      <c r="D372" s="5"/>
      <c r="E372" s="5"/>
      <c r="F372" s="5"/>
      <c r="G372" s="5"/>
      <c r="H372" s="5"/>
      <c r="I372" s="5"/>
      <c r="J372" s="5"/>
      <c r="K372" s="5"/>
      <c r="L372" s="5"/>
      <c r="M372" s="5"/>
      <c r="N372" s="5"/>
      <c r="T372" s="5"/>
      <c r="V372" s="5"/>
      <c r="W372" s="5"/>
    </row>
    <row r="373" spans="1:23">
      <c r="A373" s="5"/>
      <c r="B373" s="5"/>
      <c r="C373" s="5"/>
      <c r="D373" s="5"/>
      <c r="E373" s="5"/>
      <c r="F373" s="5"/>
      <c r="G373" s="5"/>
      <c r="H373" s="5"/>
      <c r="I373" s="5"/>
      <c r="J373" s="5"/>
      <c r="K373" s="5"/>
      <c r="L373" s="5"/>
      <c r="M373" s="5"/>
      <c r="N373" s="5"/>
      <c r="T373" s="5"/>
      <c r="V373" s="5"/>
      <c r="W373" s="5"/>
    </row>
    <row r="374" spans="1:23">
      <c r="A374" s="5"/>
      <c r="B374" s="5"/>
      <c r="C374" s="5"/>
      <c r="D374" s="5"/>
      <c r="E374" s="5"/>
      <c r="F374" s="5"/>
      <c r="G374" s="5"/>
      <c r="H374" s="5"/>
      <c r="I374" s="5"/>
      <c r="J374" s="5"/>
      <c r="K374" s="5"/>
      <c r="L374" s="5"/>
      <c r="M374" s="5"/>
      <c r="N374" s="5"/>
      <c r="T374" s="5"/>
      <c r="V374" s="5"/>
      <c r="W374" s="5"/>
    </row>
    <row r="375" spans="1:23">
      <c r="A375" s="5"/>
      <c r="B375" s="5"/>
      <c r="C375" s="5"/>
      <c r="D375" s="5"/>
      <c r="E375" s="5"/>
      <c r="F375" s="5"/>
      <c r="G375" s="5"/>
      <c r="H375" s="5"/>
      <c r="I375" s="5"/>
      <c r="J375" s="5"/>
      <c r="K375" s="5"/>
      <c r="L375" s="5"/>
      <c r="M375" s="5"/>
      <c r="N375" s="5"/>
      <c r="T375" s="5"/>
      <c r="V375" s="5"/>
      <c r="W375" s="5"/>
    </row>
    <row r="376" spans="1:23">
      <c r="A376" s="5"/>
      <c r="B376" s="5"/>
      <c r="C376" s="5"/>
      <c r="D376" s="5"/>
      <c r="E376" s="5"/>
      <c r="F376" s="5"/>
      <c r="G376" s="5"/>
      <c r="H376" s="5"/>
      <c r="I376" s="5"/>
      <c r="J376" s="5"/>
      <c r="K376" s="5"/>
      <c r="L376" s="5"/>
      <c r="M376" s="5"/>
      <c r="N376" s="5"/>
      <c r="T376" s="5"/>
      <c r="V376" s="5"/>
      <c r="W376" s="5"/>
    </row>
    <row r="377" spans="1:23">
      <c r="A377" s="5"/>
      <c r="B377" s="5"/>
      <c r="C377" s="5"/>
      <c r="D377" s="5"/>
      <c r="E377" s="5"/>
      <c r="F377" s="5"/>
      <c r="G377" s="5"/>
      <c r="H377" s="5"/>
      <c r="I377" s="5"/>
      <c r="J377" s="5"/>
      <c r="K377" s="5"/>
      <c r="L377" s="5"/>
      <c r="M377" s="5"/>
      <c r="N377" s="5"/>
      <c r="T377" s="5"/>
      <c r="V377" s="5"/>
      <c r="W377" s="5"/>
    </row>
    <row r="378" spans="1:23">
      <c r="A378" s="5"/>
      <c r="B378" s="5"/>
      <c r="C378" s="5"/>
      <c r="D378" s="5"/>
      <c r="E378" s="5"/>
      <c r="F378" s="5"/>
      <c r="G378" s="5"/>
      <c r="H378" s="5"/>
      <c r="I378" s="5"/>
      <c r="J378" s="5"/>
      <c r="K378" s="5"/>
      <c r="L378" s="5"/>
      <c r="M378" s="5"/>
      <c r="N378" s="5"/>
      <c r="T378" s="5"/>
      <c r="V378" s="5"/>
      <c r="W378" s="5"/>
    </row>
    <row r="379" spans="1:23">
      <c r="A379" s="5"/>
      <c r="B379" s="5"/>
      <c r="C379" s="5"/>
      <c r="D379" s="5"/>
      <c r="E379" s="5"/>
      <c r="F379" s="5"/>
      <c r="G379" s="5"/>
      <c r="H379" s="5"/>
      <c r="I379" s="5"/>
      <c r="J379" s="5"/>
      <c r="K379" s="5"/>
      <c r="L379" s="5"/>
      <c r="M379" s="5"/>
      <c r="N379" s="5"/>
      <c r="T379" s="5"/>
      <c r="V379" s="5"/>
      <c r="W379" s="5"/>
    </row>
    <row r="380" spans="1:23">
      <c r="A380" s="5"/>
      <c r="B380" s="5"/>
      <c r="C380" s="5"/>
      <c r="D380" s="5"/>
      <c r="E380" s="5"/>
      <c r="F380" s="5"/>
      <c r="G380" s="5"/>
      <c r="H380" s="5"/>
      <c r="I380" s="5"/>
      <c r="J380" s="5"/>
      <c r="K380" s="5"/>
      <c r="L380" s="5"/>
      <c r="M380" s="5"/>
      <c r="N380" s="5"/>
      <c r="T380" s="5"/>
      <c r="V380" s="5"/>
      <c r="W380" s="5"/>
    </row>
    <row r="381" spans="1:23">
      <c r="A381" s="5"/>
      <c r="B381" s="5"/>
      <c r="C381" s="5"/>
      <c r="D381" s="5"/>
      <c r="E381" s="5"/>
      <c r="F381" s="5"/>
      <c r="G381" s="5"/>
      <c r="H381" s="5"/>
      <c r="I381" s="5"/>
      <c r="J381" s="5"/>
      <c r="K381" s="5"/>
      <c r="L381" s="5"/>
      <c r="M381" s="5"/>
      <c r="N381" s="5"/>
      <c r="T381" s="5"/>
      <c r="V381" s="5"/>
      <c r="W381" s="5"/>
    </row>
    <row r="382" spans="1:23">
      <c r="A382" s="5"/>
      <c r="B382" s="5"/>
      <c r="C382" s="5"/>
      <c r="D382" s="5"/>
      <c r="E382" s="5"/>
      <c r="F382" s="5"/>
      <c r="G382" s="5"/>
      <c r="H382" s="5"/>
      <c r="I382" s="5"/>
      <c r="J382" s="5"/>
      <c r="K382" s="5"/>
      <c r="L382" s="5"/>
      <c r="M382" s="5"/>
      <c r="N382" s="5"/>
      <c r="T382" s="5"/>
      <c r="V382" s="5"/>
      <c r="W382" s="5"/>
    </row>
    <row r="383" spans="1:23">
      <c r="A383" s="5"/>
      <c r="B383" s="5"/>
      <c r="C383" s="5"/>
      <c r="D383" s="5"/>
      <c r="E383" s="5"/>
      <c r="F383" s="5"/>
      <c r="G383" s="5"/>
      <c r="H383" s="5"/>
      <c r="I383" s="5"/>
      <c r="J383" s="5"/>
      <c r="K383" s="5"/>
      <c r="L383" s="5"/>
      <c r="M383" s="5"/>
      <c r="N383" s="5"/>
      <c r="T383" s="5"/>
      <c r="V383" s="5"/>
      <c r="W383" s="5"/>
    </row>
    <row r="384" spans="1:23">
      <c r="A384" s="5"/>
      <c r="B384" s="5"/>
      <c r="C384" s="5"/>
      <c r="D384" s="5"/>
      <c r="E384" s="5"/>
      <c r="F384" s="5"/>
      <c r="G384" s="5"/>
      <c r="H384" s="5"/>
      <c r="I384" s="5"/>
      <c r="J384" s="5"/>
      <c r="K384" s="5"/>
      <c r="L384" s="5"/>
      <c r="M384" s="5"/>
      <c r="N384" s="5"/>
      <c r="T384" s="5"/>
      <c r="V384" s="5"/>
      <c r="W384" s="5"/>
    </row>
    <row r="385" spans="1:23">
      <c r="A385" s="5"/>
      <c r="B385" s="5"/>
      <c r="C385" s="5"/>
      <c r="D385" s="5"/>
      <c r="E385" s="5"/>
      <c r="F385" s="5"/>
      <c r="G385" s="5"/>
      <c r="H385" s="5"/>
      <c r="I385" s="5"/>
      <c r="J385" s="5"/>
      <c r="K385" s="5"/>
      <c r="L385" s="5"/>
      <c r="M385" s="5"/>
      <c r="N385" s="5"/>
      <c r="T385" s="5"/>
      <c r="V385" s="5"/>
      <c r="W385" s="5"/>
    </row>
    <row r="386" spans="1:23">
      <c r="A386" s="5"/>
      <c r="B386" s="5"/>
      <c r="C386" s="5"/>
      <c r="D386" s="5"/>
      <c r="E386" s="5"/>
      <c r="F386" s="5"/>
      <c r="G386" s="5"/>
      <c r="H386" s="5"/>
      <c r="I386" s="5"/>
      <c r="J386" s="5"/>
      <c r="K386" s="5"/>
      <c r="L386" s="5"/>
      <c r="M386" s="5"/>
      <c r="N386" s="5"/>
      <c r="T386" s="5"/>
      <c r="V386" s="5"/>
      <c r="W386" s="5"/>
    </row>
    <row r="387" spans="1:23">
      <c r="A387" s="5"/>
      <c r="B387" s="5"/>
      <c r="C387" s="5"/>
      <c r="D387" s="5"/>
      <c r="E387" s="5"/>
      <c r="F387" s="5"/>
      <c r="G387" s="5"/>
      <c r="H387" s="5"/>
      <c r="I387" s="5"/>
      <c r="J387" s="5"/>
      <c r="K387" s="5"/>
      <c r="L387" s="5"/>
      <c r="M387" s="5"/>
      <c r="N387" s="5"/>
      <c r="T387" s="5"/>
      <c r="V387" s="5"/>
      <c r="W387" s="5"/>
    </row>
    <row r="388" spans="1:23">
      <c r="A388" s="5"/>
      <c r="B388" s="5"/>
      <c r="C388" s="5"/>
      <c r="D388" s="5"/>
      <c r="E388" s="5"/>
      <c r="F388" s="5"/>
      <c r="G388" s="5"/>
      <c r="H388" s="5"/>
      <c r="I388" s="5"/>
      <c r="J388" s="5"/>
      <c r="K388" s="5"/>
      <c r="L388" s="5"/>
      <c r="M388" s="5"/>
      <c r="N388" s="5"/>
      <c r="T388" s="5"/>
      <c r="V388" s="5"/>
      <c r="W388" s="5"/>
    </row>
    <row r="389" spans="1:23">
      <c r="A389" s="5"/>
      <c r="B389" s="5"/>
      <c r="C389" s="5"/>
      <c r="D389" s="5"/>
      <c r="E389" s="5"/>
      <c r="F389" s="5"/>
      <c r="G389" s="5"/>
      <c r="H389" s="5"/>
      <c r="I389" s="5"/>
      <c r="J389" s="5"/>
      <c r="K389" s="5"/>
      <c r="L389" s="5"/>
      <c r="M389" s="5"/>
      <c r="N389" s="5"/>
      <c r="T389" s="5"/>
      <c r="V389" s="5"/>
      <c r="W389" s="5"/>
    </row>
    <row r="390" spans="1:23">
      <c r="A390" s="5"/>
      <c r="B390" s="5"/>
      <c r="C390" s="5"/>
      <c r="D390" s="5"/>
      <c r="E390" s="5"/>
      <c r="F390" s="5"/>
      <c r="G390" s="5"/>
      <c r="H390" s="5"/>
      <c r="I390" s="5"/>
      <c r="J390" s="5"/>
      <c r="K390" s="5"/>
      <c r="L390" s="5"/>
      <c r="M390" s="5"/>
      <c r="N390" s="5"/>
      <c r="T390" s="5"/>
      <c r="V390" s="5"/>
      <c r="W390" s="5"/>
    </row>
    <row r="391" spans="1:23">
      <c r="A391" s="5"/>
      <c r="B391" s="5"/>
      <c r="C391" s="5"/>
      <c r="D391" s="5"/>
      <c r="E391" s="5"/>
      <c r="F391" s="5"/>
      <c r="G391" s="5"/>
      <c r="H391" s="5"/>
      <c r="I391" s="5"/>
      <c r="J391" s="5"/>
      <c r="K391" s="5"/>
      <c r="L391" s="5"/>
      <c r="M391" s="5"/>
      <c r="N391" s="5"/>
      <c r="T391" s="5"/>
      <c r="V391" s="5"/>
      <c r="W391" s="5"/>
    </row>
    <row r="392" spans="1:23">
      <c r="A392" s="5"/>
      <c r="B392" s="5"/>
      <c r="C392" s="5"/>
      <c r="D392" s="5"/>
      <c r="E392" s="5"/>
      <c r="F392" s="5"/>
      <c r="G392" s="5"/>
      <c r="H392" s="5"/>
      <c r="I392" s="5"/>
      <c r="J392" s="5"/>
      <c r="K392" s="5"/>
      <c r="L392" s="5"/>
      <c r="M392" s="5"/>
      <c r="N392" s="5"/>
      <c r="T392" s="5"/>
      <c r="V392" s="5"/>
      <c r="W392" s="5"/>
    </row>
    <row r="393" spans="1:23">
      <c r="A393" s="5"/>
      <c r="B393" s="5"/>
      <c r="C393" s="5"/>
      <c r="D393" s="5"/>
      <c r="E393" s="5"/>
      <c r="F393" s="5"/>
      <c r="G393" s="5"/>
      <c r="H393" s="5"/>
      <c r="I393" s="5"/>
      <c r="J393" s="5"/>
      <c r="K393" s="5"/>
      <c r="L393" s="5"/>
      <c r="M393" s="5"/>
      <c r="N393" s="5"/>
      <c r="T393" s="5"/>
      <c r="V393" s="5"/>
      <c r="W393" s="5"/>
    </row>
    <row r="394" spans="1:23">
      <c r="A394" s="5"/>
      <c r="B394" s="5"/>
      <c r="C394" s="5"/>
      <c r="D394" s="5"/>
      <c r="E394" s="5"/>
      <c r="F394" s="5"/>
      <c r="G394" s="5"/>
      <c r="H394" s="5"/>
      <c r="I394" s="5"/>
      <c r="J394" s="5"/>
      <c r="K394" s="5"/>
      <c r="L394" s="5"/>
      <c r="M394" s="5"/>
      <c r="N394" s="5"/>
      <c r="T394" s="5"/>
      <c r="V394" s="5"/>
      <c r="W394" s="5"/>
    </row>
    <row r="395" spans="1:23">
      <c r="A395" s="5"/>
      <c r="B395" s="5"/>
      <c r="C395" s="5"/>
      <c r="D395" s="5"/>
      <c r="E395" s="5"/>
      <c r="F395" s="5"/>
      <c r="G395" s="5"/>
      <c r="H395" s="5"/>
      <c r="I395" s="5"/>
      <c r="J395" s="5"/>
      <c r="K395" s="5"/>
      <c r="L395" s="5"/>
      <c r="M395" s="5"/>
      <c r="N395" s="5"/>
      <c r="T395" s="5"/>
      <c r="V395" s="5"/>
      <c r="W395" s="5"/>
    </row>
    <row r="396" spans="1:23">
      <c r="A396" s="5"/>
      <c r="B396" s="5"/>
      <c r="C396" s="5"/>
      <c r="D396" s="5"/>
      <c r="E396" s="5"/>
      <c r="F396" s="5"/>
      <c r="G396" s="5"/>
      <c r="H396" s="5"/>
      <c r="I396" s="5"/>
      <c r="J396" s="5"/>
      <c r="K396" s="5"/>
      <c r="L396" s="5"/>
      <c r="M396" s="5"/>
      <c r="N396" s="5"/>
      <c r="T396" s="5"/>
      <c r="V396" s="5"/>
      <c r="W396" s="5"/>
    </row>
    <row r="397" spans="1:23">
      <c r="A397" s="5"/>
      <c r="B397" s="5"/>
      <c r="C397" s="5"/>
      <c r="D397" s="5"/>
      <c r="E397" s="5"/>
      <c r="F397" s="5"/>
      <c r="G397" s="5"/>
      <c r="H397" s="5"/>
      <c r="I397" s="5"/>
      <c r="J397" s="5"/>
      <c r="K397" s="5"/>
      <c r="L397" s="5"/>
      <c r="M397" s="5"/>
      <c r="N397" s="5"/>
      <c r="T397" s="5"/>
      <c r="V397" s="5"/>
      <c r="W397" s="5"/>
    </row>
    <row r="398" spans="1:23">
      <c r="A398" s="5"/>
      <c r="B398" s="5"/>
      <c r="C398" s="5"/>
      <c r="D398" s="5"/>
      <c r="E398" s="5"/>
      <c r="F398" s="5"/>
      <c r="G398" s="5"/>
      <c r="H398" s="5"/>
      <c r="I398" s="5"/>
      <c r="J398" s="5"/>
      <c r="K398" s="5"/>
      <c r="L398" s="5"/>
      <c r="M398" s="5"/>
      <c r="N398" s="5"/>
      <c r="T398" s="5"/>
      <c r="V398" s="5"/>
      <c r="W398" s="5"/>
    </row>
    <row r="399" spans="1:23">
      <c r="A399" s="5"/>
      <c r="B399" s="5"/>
      <c r="C399" s="5"/>
      <c r="D399" s="5"/>
      <c r="E399" s="5"/>
      <c r="F399" s="5"/>
      <c r="G399" s="5"/>
      <c r="H399" s="5"/>
      <c r="I399" s="5"/>
      <c r="J399" s="5"/>
      <c r="K399" s="5"/>
      <c r="L399" s="5"/>
      <c r="M399" s="5"/>
      <c r="N399" s="5"/>
      <c r="T399" s="5"/>
      <c r="V399" s="5"/>
      <c r="W399" s="5"/>
    </row>
    <row r="400" spans="1:23">
      <c r="A400" s="5"/>
      <c r="B400" s="5"/>
      <c r="C400" s="5"/>
      <c r="D400" s="5"/>
      <c r="E400" s="5"/>
      <c r="F400" s="5"/>
      <c r="G400" s="5"/>
      <c r="H400" s="5"/>
      <c r="I400" s="5"/>
      <c r="J400" s="5"/>
      <c r="K400" s="5"/>
      <c r="L400" s="5"/>
      <c r="M400" s="5"/>
      <c r="N400" s="5"/>
      <c r="T400" s="5"/>
      <c r="V400" s="5"/>
      <c r="W400" s="5"/>
    </row>
    <row r="401" spans="1:23">
      <c r="A401" s="5"/>
      <c r="B401" s="5"/>
      <c r="C401" s="5"/>
      <c r="D401" s="5"/>
      <c r="E401" s="5"/>
      <c r="F401" s="5"/>
      <c r="G401" s="5"/>
      <c r="H401" s="5"/>
      <c r="I401" s="5"/>
      <c r="J401" s="5"/>
      <c r="K401" s="5"/>
      <c r="L401" s="5"/>
      <c r="M401" s="5"/>
      <c r="N401" s="5"/>
      <c r="T401" s="5"/>
      <c r="V401" s="5"/>
      <c r="W401" s="5"/>
    </row>
    <row r="402" spans="1:23">
      <c r="A402" s="5"/>
      <c r="B402" s="5"/>
      <c r="C402" s="5"/>
      <c r="D402" s="5"/>
      <c r="E402" s="5"/>
      <c r="F402" s="5"/>
      <c r="G402" s="5"/>
      <c r="H402" s="5"/>
      <c r="I402" s="5"/>
      <c r="J402" s="5"/>
      <c r="K402" s="5"/>
      <c r="L402" s="5"/>
      <c r="M402" s="5"/>
      <c r="N402" s="5"/>
      <c r="T402" s="5"/>
      <c r="V402" s="5"/>
      <c r="W402" s="5"/>
    </row>
    <row r="403" spans="1:23">
      <c r="A403" s="5"/>
      <c r="B403" s="5"/>
      <c r="C403" s="5"/>
      <c r="D403" s="5"/>
      <c r="E403" s="5"/>
      <c r="F403" s="5"/>
      <c r="G403" s="5"/>
      <c r="H403" s="5"/>
      <c r="I403" s="5"/>
      <c r="J403" s="5"/>
      <c r="K403" s="5"/>
      <c r="L403" s="5"/>
      <c r="M403" s="5"/>
      <c r="N403" s="5"/>
      <c r="T403" s="5"/>
      <c r="V403" s="5"/>
      <c r="W403" s="5"/>
    </row>
    <row r="404" spans="1:23">
      <c r="A404" s="5"/>
      <c r="B404" s="5"/>
      <c r="C404" s="5"/>
      <c r="D404" s="5"/>
      <c r="E404" s="5"/>
      <c r="F404" s="5"/>
      <c r="G404" s="5"/>
      <c r="H404" s="5"/>
      <c r="I404" s="5"/>
      <c r="J404" s="5"/>
      <c r="K404" s="5"/>
      <c r="L404" s="5"/>
      <c r="M404" s="5"/>
      <c r="N404" s="5"/>
      <c r="T404" s="5"/>
      <c r="V404" s="5"/>
      <c r="W404" s="5"/>
    </row>
    <row r="405" spans="1:23">
      <c r="A405" s="5"/>
      <c r="B405" s="5"/>
      <c r="C405" s="5"/>
      <c r="D405" s="5"/>
      <c r="E405" s="5"/>
      <c r="F405" s="5"/>
      <c r="G405" s="5"/>
      <c r="H405" s="5"/>
      <c r="I405" s="5"/>
      <c r="J405" s="5"/>
      <c r="K405" s="5"/>
      <c r="L405" s="5"/>
      <c r="M405" s="5"/>
      <c r="N405" s="5"/>
      <c r="T405" s="5"/>
      <c r="V405" s="5"/>
      <c r="W405" s="5"/>
    </row>
    <row r="406" spans="1:23">
      <c r="A406" s="5"/>
      <c r="B406" s="5"/>
      <c r="C406" s="5"/>
      <c r="D406" s="5"/>
      <c r="E406" s="5"/>
      <c r="F406" s="5"/>
      <c r="G406" s="5"/>
      <c r="H406" s="5"/>
      <c r="I406" s="5"/>
      <c r="J406" s="5"/>
      <c r="K406" s="5"/>
      <c r="L406" s="5"/>
      <c r="M406" s="5"/>
      <c r="N406" s="5"/>
      <c r="T406" s="5"/>
      <c r="V406" s="5"/>
      <c r="W406" s="5"/>
    </row>
    <row r="407" spans="1:23">
      <c r="A407" s="5"/>
      <c r="B407" s="5"/>
      <c r="C407" s="5"/>
      <c r="D407" s="5"/>
      <c r="E407" s="5"/>
      <c r="F407" s="5"/>
      <c r="G407" s="5"/>
      <c r="H407" s="5"/>
      <c r="I407" s="5"/>
      <c r="J407" s="5"/>
      <c r="K407" s="5"/>
      <c r="L407" s="5"/>
      <c r="M407" s="5"/>
      <c r="N407" s="5"/>
      <c r="T407" s="5"/>
      <c r="V407" s="5"/>
      <c r="W407" s="5"/>
    </row>
    <row r="408" spans="1:23">
      <c r="A408" s="5"/>
      <c r="B408" s="5"/>
      <c r="C408" s="5"/>
      <c r="D408" s="5"/>
      <c r="E408" s="5"/>
      <c r="F408" s="5"/>
      <c r="G408" s="5"/>
      <c r="H408" s="5"/>
      <c r="I408" s="5"/>
      <c r="J408" s="5"/>
      <c r="K408" s="5"/>
      <c r="L408" s="5"/>
      <c r="M408" s="5"/>
      <c r="N408" s="5"/>
      <c r="T408" s="5"/>
      <c r="V408" s="5"/>
      <c r="W408" s="5"/>
    </row>
    <row r="409" spans="1:23">
      <c r="A409" s="5"/>
      <c r="B409" s="5"/>
      <c r="C409" s="5"/>
      <c r="D409" s="5"/>
      <c r="E409" s="5"/>
      <c r="F409" s="5"/>
      <c r="G409" s="5"/>
      <c r="H409" s="5"/>
      <c r="I409" s="5"/>
      <c r="J409" s="5"/>
      <c r="K409" s="5"/>
      <c r="L409" s="5"/>
      <c r="M409" s="5"/>
      <c r="N409" s="5"/>
      <c r="T409" s="5"/>
      <c r="V409" s="5"/>
      <c r="W409" s="5"/>
    </row>
    <row r="410" spans="1:23">
      <c r="A410" s="5"/>
      <c r="B410" s="5"/>
      <c r="C410" s="5"/>
      <c r="D410" s="5"/>
      <c r="E410" s="5"/>
      <c r="F410" s="5"/>
      <c r="G410" s="5"/>
      <c r="H410" s="5"/>
      <c r="I410" s="5"/>
      <c r="J410" s="5"/>
      <c r="K410" s="5"/>
      <c r="L410" s="5"/>
      <c r="M410" s="5"/>
      <c r="N410" s="5"/>
      <c r="T410" s="5"/>
      <c r="V410" s="5"/>
      <c r="W410" s="5"/>
    </row>
    <row r="411" spans="1:23">
      <c r="A411" s="5"/>
      <c r="B411" s="5"/>
      <c r="C411" s="5"/>
      <c r="D411" s="5"/>
      <c r="E411" s="5"/>
      <c r="F411" s="5"/>
      <c r="G411" s="5"/>
      <c r="H411" s="5"/>
      <c r="I411" s="5"/>
      <c r="J411" s="5"/>
      <c r="K411" s="5"/>
      <c r="L411" s="5"/>
      <c r="M411" s="5"/>
      <c r="N411" s="5"/>
      <c r="T411" s="5"/>
      <c r="V411" s="5"/>
      <c r="W411" s="5"/>
    </row>
    <row r="412" spans="1:23">
      <c r="A412" s="5"/>
      <c r="B412" s="5"/>
      <c r="C412" s="5"/>
      <c r="D412" s="5"/>
      <c r="E412" s="5"/>
      <c r="F412" s="5"/>
      <c r="G412" s="5"/>
      <c r="H412" s="5"/>
      <c r="I412" s="5"/>
      <c r="J412" s="5"/>
      <c r="K412" s="5"/>
      <c r="L412" s="5"/>
      <c r="M412" s="5"/>
      <c r="N412" s="5"/>
      <c r="T412" s="5"/>
      <c r="V412" s="5"/>
      <c r="W412" s="5"/>
    </row>
    <row r="413" spans="1:23">
      <c r="A413" s="5"/>
      <c r="B413" s="5"/>
      <c r="C413" s="5"/>
      <c r="D413" s="5"/>
      <c r="E413" s="5"/>
      <c r="F413" s="5"/>
      <c r="G413" s="5"/>
      <c r="H413" s="5"/>
      <c r="I413" s="5"/>
      <c r="J413" s="5"/>
      <c r="K413" s="5"/>
      <c r="L413" s="5"/>
      <c r="M413" s="5"/>
      <c r="N413" s="5"/>
      <c r="T413" s="5"/>
      <c r="V413" s="5"/>
      <c r="W413" s="5"/>
    </row>
    <row r="414" spans="1:23">
      <c r="A414" s="5"/>
      <c r="B414" s="5"/>
      <c r="C414" s="5"/>
      <c r="D414" s="5"/>
      <c r="E414" s="5"/>
      <c r="F414" s="5"/>
      <c r="G414" s="5"/>
      <c r="H414" s="5"/>
      <c r="I414" s="5"/>
      <c r="J414" s="5"/>
      <c r="K414" s="5"/>
      <c r="L414" s="5"/>
      <c r="M414" s="5"/>
      <c r="N414" s="5"/>
      <c r="T414" s="5"/>
      <c r="V414" s="5"/>
      <c r="W414" s="5"/>
    </row>
    <row r="415" spans="1:23">
      <c r="A415" s="5"/>
      <c r="B415" s="5"/>
      <c r="C415" s="5"/>
      <c r="D415" s="5"/>
      <c r="E415" s="5"/>
      <c r="F415" s="5"/>
      <c r="G415" s="5"/>
      <c r="H415" s="5"/>
      <c r="I415" s="5"/>
      <c r="J415" s="5"/>
      <c r="K415" s="5"/>
      <c r="L415" s="5"/>
      <c r="M415" s="5"/>
      <c r="N415" s="5"/>
      <c r="T415" s="5"/>
      <c r="V415" s="5"/>
      <c r="W415" s="5"/>
    </row>
    <row r="416" spans="1:23">
      <c r="A416" s="5"/>
      <c r="B416" s="5"/>
      <c r="C416" s="5"/>
      <c r="D416" s="5"/>
      <c r="E416" s="5"/>
      <c r="F416" s="5"/>
      <c r="G416" s="5"/>
      <c r="H416" s="5"/>
      <c r="I416" s="5"/>
      <c r="J416" s="5"/>
      <c r="K416" s="5"/>
      <c r="L416" s="5"/>
      <c r="M416" s="5"/>
      <c r="N416" s="5"/>
      <c r="T416" s="5"/>
      <c r="V416" s="5"/>
      <c r="W416" s="5"/>
    </row>
    <row r="417" spans="1:23">
      <c r="A417" s="5"/>
      <c r="B417" s="5"/>
      <c r="C417" s="5"/>
      <c r="D417" s="5"/>
      <c r="E417" s="5"/>
      <c r="F417" s="5"/>
      <c r="G417" s="5"/>
      <c r="H417" s="5"/>
      <c r="I417" s="5"/>
      <c r="J417" s="5"/>
      <c r="K417" s="5"/>
      <c r="L417" s="5"/>
      <c r="M417" s="5"/>
      <c r="N417" s="5"/>
      <c r="T417" s="5"/>
      <c r="V417" s="5"/>
      <c r="W417" s="5"/>
    </row>
    <row r="418" spans="1:23">
      <c r="A418" s="5"/>
      <c r="B418" s="5"/>
      <c r="C418" s="5"/>
      <c r="D418" s="5"/>
      <c r="E418" s="5"/>
      <c r="F418" s="5"/>
      <c r="G418" s="5"/>
      <c r="H418" s="5"/>
      <c r="I418" s="5"/>
      <c r="J418" s="5"/>
      <c r="K418" s="5"/>
      <c r="L418" s="5"/>
      <c r="M418" s="5"/>
      <c r="N418" s="5"/>
      <c r="T418" s="5"/>
      <c r="V418" s="5"/>
      <c r="W418" s="5"/>
    </row>
    <row r="419" spans="1:23">
      <c r="A419" s="5"/>
      <c r="B419" s="5"/>
      <c r="C419" s="5"/>
      <c r="D419" s="5"/>
      <c r="E419" s="5"/>
      <c r="F419" s="5"/>
      <c r="G419" s="5"/>
      <c r="H419" s="5"/>
      <c r="I419" s="5"/>
      <c r="J419" s="5"/>
      <c r="K419" s="5"/>
      <c r="L419" s="5"/>
      <c r="M419" s="5"/>
      <c r="N419" s="5"/>
      <c r="T419" s="5"/>
      <c r="V419" s="5"/>
      <c r="W419" s="5"/>
    </row>
    <row r="420" spans="1:23">
      <c r="A420" s="5"/>
      <c r="B420" s="5"/>
      <c r="C420" s="5"/>
      <c r="D420" s="5"/>
      <c r="E420" s="5"/>
      <c r="F420" s="5"/>
      <c r="G420" s="5"/>
      <c r="H420" s="5"/>
      <c r="I420" s="5"/>
      <c r="J420" s="5"/>
      <c r="K420" s="5"/>
      <c r="L420" s="5"/>
      <c r="M420" s="5"/>
      <c r="N420" s="5"/>
      <c r="T420" s="5"/>
      <c r="V420" s="5"/>
      <c r="W420" s="5"/>
    </row>
    <row r="421" spans="1:23">
      <c r="A421" s="5"/>
      <c r="B421" s="5"/>
      <c r="C421" s="5"/>
      <c r="D421" s="5"/>
      <c r="E421" s="5"/>
      <c r="F421" s="5"/>
      <c r="G421" s="5"/>
      <c r="H421" s="5"/>
      <c r="I421" s="5"/>
      <c r="J421" s="5"/>
      <c r="K421" s="5"/>
      <c r="L421" s="5"/>
      <c r="M421" s="5"/>
      <c r="N421" s="5"/>
      <c r="T421" s="5"/>
      <c r="V421" s="5"/>
      <c r="W421" s="5"/>
    </row>
    <row r="422" spans="1:23">
      <c r="A422" s="5"/>
      <c r="B422" s="5"/>
      <c r="C422" s="5"/>
      <c r="D422" s="5"/>
      <c r="E422" s="5"/>
      <c r="F422" s="5"/>
      <c r="G422" s="5"/>
      <c r="H422" s="5"/>
      <c r="I422" s="5"/>
      <c r="J422" s="5"/>
      <c r="K422" s="5"/>
      <c r="L422" s="5"/>
      <c r="M422" s="5"/>
      <c r="N422" s="5"/>
      <c r="T422" s="5"/>
      <c r="V422" s="5"/>
      <c r="W422" s="5"/>
    </row>
    <row r="423" spans="1:23">
      <c r="A423" s="5"/>
      <c r="B423" s="5"/>
      <c r="C423" s="5"/>
      <c r="D423" s="5"/>
      <c r="E423" s="5"/>
      <c r="F423" s="5"/>
      <c r="G423" s="5"/>
      <c r="H423" s="5"/>
      <c r="I423" s="5"/>
      <c r="J423" s="5"/>
      <c r="K423" s="5"/>
      <c r="L423" s="5"/>
      <c r="M423" s="5"/>
      <c r="N423" s="5"/>
      <c r="T423" s="5"/>
      <c r="V423" s="5"/>
      <c r="W423" s="5"/>
    </row>
    <row r="424" spans="1:23">
      <c r="A424" s="5"/>
      <c r="B424" s="5"/>
      <c r="C424" s="5"/>
      <c r="D424" s="5"/>
      <c r="E424" s="5"/>
      <c r="F424" s="5"/>
      <c r="G424" s="5"/>
      <c r="H424" s="5"/>
      <c r="I424" s="5"/>
      <c r="J424" s="5"/>
      <c r="K424" s="5"/>
      <c r="L424" s="5"/>
      <c r="M424" s="5"/>
      <c r="N424" s="5"/>
      <c r="T424" s="5"/>
      <c r="V424" s="5"/>
      <c r="W424" s="5"/>
    </row>
    <row r="425" spans="1:23">
      <c r="A425" s="5"/>
      <c r="B425" s="5"/>
      <c r="C425" s="5"/>
      <c r="D425" s="5"/>
      <c r="E425" s="5"/>
      <c r="F425" s="5"/>
      <c r="G425" s="5"/>
      <c r="H425" s="5"/>
      <c r="I425" s="5"/>
      <c r="J425" s="5"/>
      <c r="K425" s="5"/>
      <c r="L425" s="5"/>
      <c r="M425" s="5"/>
      <c r="N425" s="5"/>
      <c r="T425" s="5"/>
      <c r="V425" s="5"/>
      <c r="W425" s="5"/>
    </row>
    <row r="426" spans="1:23">
      <c r="A426" s="5"/>
      <c r="B426" s="5"/>
      <c r="C426" s="5"/>
      <c r="D426" s="5"/>
      <c r="E426" s="5"/>
      <c r="F426" s="5"/>
      <c r="G426" s="5"/>
      <c r="H426" s="5"/>
      <c r="I426" s="5"/>
      <c r="J426" s="5"/>
      <c r="K426" s="5"/>
      <c r="L426" s="5"/>
      <c r="M426" s="5"/>
      <c r="N426" s="5"/>
      <c r="T426" s="5"/>
      <c r="V426" s="5"/>
      <c r="W426" s="5"/>
    </row>
    <row r="427" spans="1:23">
      <c r="A427" s="5"/>
      <c r="B427" s="5"/>
      <c r="C427" s="5"/>
      <c r="D427" s="5"/>
      <c r="E427" s="5"/>
      <c r="F427" s="5"/>
      <c r="G427" s="5"/>
      <c r="H427" s="5"/>
      <c r="I427" s="5"/>
      <c r="J427" s="5"/>
      <c r="K427" s="5"/>
      <c r="L427" s="5"/>
      <c r="M427" s="5"/>
      <c r="N427" s="5"/>
      <c r="T427" s="5"/>
      <c r="V427" s="5"/>
      <c r="W427" s="5"/>
    </row>
    <row r="428" spans="1:23">
      <c r="A428" s="5"/>
      <c r="B428" s="5"/>
      <c r="C428" s="5"/>
      <c r="D428" s="5"/>
      <c r="E428" s="5"/>
      <c r="F428" s="5"/>
      <c r="G428" s="5"/>
      <c r="H428" s="5"/>
      <c r="I428" s="5"/>
      <c r="J428" s="5"/>
      <c r="K428" s="5"/>
      <c r="L428" s="5"/>
      <c r="M428" s="5"/>
      <c r="N428" s="5"/>
      <c r="T428" s="5"/>
      <c r="V428" s="5"/>
      <c r="W428" s="5"/>
    </row>
    <row r="429" spans="1:23">
      <c r="A429" s="5"/>
      <c r="B429" s="5"/>
      <c r="C429" s="5"/>
      <c r="D429" s="5"/>
      <c r="E429" s="5"/>
      <c r="F429" s="5"/>
      <c r="G429" s="5"/>
      <c r="H429" s="5"/>
      <c r="I429" s="5"/>
      <c r="J429" s="5"/>
      <c r="K429" s="5"/>
      <c r="L429" s="5"/>
      <c r="M429" s="5"/>
      <c r="N429" s="5"/>
      <c r="T429" s="5"/>
      <c r="V429" s="5"/>
      <c r="W429" s="5"/>
    </row>
    <row r="430" spans="1:23">
      <c r="A430" s="5"/>
      <c r="B430" s="5"/>
      <c r="C430" s="5"/>
      <c r="D430" s="5"/>
      <c r="E430" s="5"/>
      <c r="F430" s="5"/>
      <c r="G430" s="5"/>
      <c r="H430" s="5"/>
      <c r="I430" s="5"/>
      <c r="J430" s="5"/>
      <c r="K430" s="5"/>
      <c r="L430" s="5"/>
      <c r="M430" s="5"/>
      <c r="N430" s="5"/>
      <c r="T430" s="5"/>
      <c r="V430" s="5"/>
      <c r="W430" s="5"/>
    </row>
    <row r="431" spans="1:23">
      <c r="A431" s="5"/>
      <c r="B431" s="5"/>
      <c r="C431" s="5"/>
      <c r="D431" s="5"/>
      <c r="E431" s="5"/>
      <c r="F431" s="5"/>
      <c r="G431" s="5"/>
      <c r="H431" s="5"/>
      <c r="I431" s="5"/>
      <c r="J431" s="5"/>
      <c r="K431" s="5"/>
      <c r="L431" s="5"/>
      <c r="M431" s="5"/>
      <c r="N431" s="5"/>
      <c r="T431" s="5"/>
      <c r="V431" s="5"/>
      <c r="W431" s="5"/>
    </row>
    <row r="432" spans="1:23">
      <c r="A432" s="5"/>
      <c r="B432" s="5"/>
      <c r="C432" s="5"/>
      <c r="D432" s="5"/>
      <c r="E432" s="5"/>
      <c r="F432" s="5"/>
      <c r="G432" s="5"/>
      <c r="H432" s="5"/>
      <c r="I432" s="5"/>
      <c r="J432" s="5"/>
      <c r="K432" s="5"/>
      <c r="L432" s="5"/>
      <c r="M432" s="5"/>
      <c r="N432" s="5"/>
      <c r="T432" s="5"/>
      <c r="V432" s="5"/>
      <c r="W432" s="5"/>
    </row>
    <row r="433" spans="1:23">
      <c r="A433" s="5"/>
      <c r="B433" s="5"/>
      <c r="C433" s="5"/>
      <c r="D433" s="5"/>
      <c r="E433" s="5"/>
      <c r="F433" s="5"/>
      <c r="G433" s="5"/>
      <c r="H433" s="5"/>
      <c r="I433" s="5"/>
      <c r="J433" s="5"/>
      <c r="K433" s="5"/>
      <c r="L433" s="5"/>
      <c r="M433" s="5"/>
      <c r="N433" s="5"/>
      <c r="T433" s="5"/>
      <c r="V433" s="5"/>
      <c r="W433" s="5"/>
    </row>
    <row r="434" spans="1:23">
      <c r="A434" s="5"/>
      <c r="B434" s="5"/>
      <c r="C434" s="5"/>
      <c r="D434" s="5"/>
      <c r="E434" s="5"/>
      <c r="F434" s="5"/>
      <c r="G434" s="5"/>
      <c r="H434" s="5"/>
      <c r="I434" s="5"/>
      <c r="J434" s="5"/>
      <c r="K434" s="5"/>
      <c r="L434" s="5"/>
      <c r="M434" s="5"/>
      <c r="N434" s="5"/>
      <c r="T434" s="5"/>
      <c r="V434" s="5"/>
      <c r="W434" s="5"/>
    </row>
    <row r="435" spans="1:23">
      <c r="A435" s="5"/>
      <c r="B435" s="5"/>
      <c r="C435" s="5"/>
      <c r="D435" s="5"/>
      <c r="E435" s="5"/>
      <c r="F435" s="5"/>
      <c r="G435" s="5"/>
      <c r="H435" s="5"/>
      <c r="I435" s="5"/>
      <c r="J435" s="5"/>
      <c r="K435" s="5"/>
      <c r="L435" s="5"/>
      <c r="M435" s="5"/>
      <c r="N435" s="5"/>
      <c r="T435" s="5"/>
      <c r="V435" s="5"/>
      <c r="W435" s="5"/>
    </row>
    <row r="436" spans="1:23">
      <c r="A436" s="5"/>
      <c r="B436" s="5"/>
      <c r="C436" s="5"/>
      <c r="D436" s="5"/>
      <c r="E436" s="5"/>
      <c r="F436" s="5"/>
      <c r="G436" s="5"/>
      <c r="H436" s="5"/>
      <c r="I436" s="5"/>
      <c r="J436" s="5"/>
      <c r="K436" s="5"/>
      <c r="L436" s="5"/>
      <c r="M436" s="5"/>
      <c r="N436" s="5"/>
      <c r="T436" s="5"/>
      <c r="V436" s="5"/>
      <c r="W436" s="5"/>
    </row>
    <row r="437" spans="1:23">
      <c r="A437" s="5"/>
      <c r="B437" s="5"/>
      <c r="C437" s="5"/>
      <c r="D437" s="5"/>
      <c r="E437" s="5"/>
      <c r="F437" s="5"/>
      <c r="G437" s="5"/>
      <c r="H437" s="5"/>
      <c r="I437" s="5"/>
      <c r="J437" s="5"/>
      <c r="K437" s="5"/>
      <c r="L437" s="5"/>
      <c r="M437" s="5"/>
      <c r="N437" s="5"/>
      <c r="T437" s="5"/>
      <c r="V437" s="5"/>
      <c r="W437" s="5"/>
    </row>
    <row r="438" spans="1:23">
      <c r="A438" s="5"/>
      <c r="B438" s="5"/>
      <c r="C438" s="5"/>
      <c r="D438" s="5"/>
      <c r="E438" s="5"/>
      <c r="F438" s="5"/>
      <c r="G438" s="5"/>
      <c r="H438" s="5"/>
      <c r="I438" s="5"/>
      <c r="J438" s="5"/>
      <c r="K438" s="5"/>
      <c r="L438" s="5"/>
      <c r="M438" s="5"/>
      <c r="N438" s="5"/>
      <c r="T438" s="5"/>
      <c r="V438" s="5"/>
      <c r="W438" s="5"/>
    </row>
    <row r="439" spans="1:23">
      <c r="A439" s="5"/>
      <c r="B439" s="5"/>
      <c r="C439" s="5"/>
      <c r="D439" s="5"/>
      <c r="E439" s="5"/>
      <c r="F439" s="5"/>
      <c r="G439" s="5"/>
      <c r="H439" s="5"/>
      <c r="I439" s="5"/>
      <c r="J439" s="5"/>
      <c r="K439" s="5"/>
      <c r="L439" s="5"/>
      <c r="M439" s="5"/>
      <c r="N439" s="5"/>
      <c r="T439" s="5"/>
      <c r="V439" s="5"/>
      <c r="W439" s="5"/>
    </row>
    <row r="440" spans="1:23">
      <c r="A440" s="5"/>
      <c r="B440" s="5"/>
      <c r="C440" s="5"/>
      <c r="D440" s="5"/>
      <c r="E440" s="5"/>
      <c r="F440" s="5"/>
      <c r="G440" s="5"/>
      <c r="H440" s="5"/>
      <c r="I440" s="5"/>
      <c r="J440" s="5"/>
      <c r="K440" s="5"/>
      <c r="L440" s="5"/>
      <c r="M440" s="5"/>
      <c r="N440" s="5"/>
      <c r="T440" s="5"/>
      <c r="V440" s="5"/>
      <c r="W440" s="5"/>
    </row>
    <row r="441" spans="1:23">
      <c r="A441" s="5"/>
      <c r="B441" s="5"/>
      <c r="C441" s="5"/>
      <c r="D441" s="5"/>
      <c r="E441" s="5"/>
      <c r="F441" s="5"/>
      <c r="G441" s="5"/>
      <c r="H441" s="5"/>
      <c r="I441" s="5"/>
      <c r="J441" s="5"/>
      <c r="K441" s="5"/>
      <c r="L441" s="5"/>
      <c r="M441" s="5"/>
      <c r="N441" s="5"/>
      <c r="T441" s="5"/>
      <c r="V441" s="5"/>
      <c r="W441" s="5"/>
    </row>
    <row r="442" spans="1:23">
      <c r="A442" s="5"/>
      <c r="B442" s="5"/>
      <c r="C442" s="5"/>
      <c r="D442" s="5"/>
      <c r="E442" s="5"/>
      <c r="F442" s="5"/>
      <c r="G442" s="5"/>
      <c r="H442" s="5"/>
      <c r="I442" s="5"/>
      <c r="J442" s="5"/>
      <c r="K442" s="5"/>
      <c r="L442" s="5"/>
      <c r="M442" s="5"/>
      <c r="N442" s="5"/>
      <c r="T442" s="5"/>
      <c r="V442" s="5"/>
      <c r="W442" s="5"/>
    </row>
    <row r="443" spans="1:23">
      <c r="A443" s="5"/>
      <c r="B443" s="5"/>
      <c r="C443" s="5"/>
      <c r="D443" s="5"/>
      <c r="E443" s="5"/>
      <c r="F443" s="5"/>
      <c r="G443" s="5"/>
      <c r="H443" s="5"/>
      <c r="I443" s="5"/>
      <c r="J443" s="5"/>
      <c r="K443" s="5"/>
      <c r="L443" s="5"/>
      <c r="M443" s="5"/>
      <c r="N443" s="5"/>
      <c r="T443" s="5"/>
      <c r="V443" s="5"/>
      <c r="W443" s="5"/>
    </row>
    <row r="444" spans="1:23">
      <c r="A444" s="5"/>
      <c r="B444" s="5"/>
      <c r="C444" s="5"/>
      <c r="D444" s="5"/>
      <c r="E444" s="5"/>
      <c r="F444" s="5"/>
      <c r="G444" s="5"/>
      <c r="H444" s="5"/>
      <c r="I444" s="5"/>
      <c r="J444" s="5"/>
      <c r="K444" s="5"/>
      <c r="L444" s="5"/>
      <c r="M444" s="5"/>
      <c r="N444" s="5"/>
      <c r="T444" s="5"/>
      <c r="V444" s="5"/>
      <c r="W444" s="5"/>
    </row>
    <row r="445" spans="1:23">
      <c r="A445" s="5"/>
      <c r="B445" s="5"/>
      <c r="C445" s="5"/>
      <c r="D445" s="5"/>
      <c r="E445" s="5"/>
      <c r="F445" s="5"/>
      <c r="G445" s="5"/>
      <c r="H445" s="5"/>
      <c r="I445" s="5"/>
      <c r="J445" s="5"/>
      <c r="K445" s="5"/>
      <c r="L445" s="5"/>
      <c r="M445" s="5"/>
      <c r="N445" s="5"/>
      <c r="T445" s="5"/>
      <c r="V445" s="5"/>
      <c r="W445" s="5"/>
    </row>
    <row r="446" spans="1:23">
      <c r="A446" s="5"/>
      <c r="B446" s="5"/>
      <c r="C446" s="5"/>
      <c r="D446" s="5"/>
      <c r="E446" s="5"/>
      <c r="F446" s="5"/>
      <c r="G446" s="5"/>
      <c r="H446" s="5"/>
      <c r="I446" s="5"/>
      <c r="J446" s="5"/>
      <c r="K446" s="5"/>
      <c r="L446" s="5"/>
      <c r="M446" s="5"/>
      <c r="N446" s="5"/>
      <c r="T446" s="5"/>
      <c r="V446" s="5"/>
      <c r="W446" s="5"/>
    </row>
    <row r="447" spans="1:23">
      <c r="A447" s="5"/>
      <c r="B447" s="5"/>
      <c r="C447" s="5"/>
      <c r="D447" s="5"/>
      <c r="E447" s="5"/>
      <c r="F447" s="5"/>
      <c r="G447" s="5"/>
      <c r="H447" s="5"/>
      <c r="I447" s="5"/>
      <c r="J447" s="5"/>
      <c r="K447" s="5"/>
      <c r="L447" s="5"/>
      <c r="M447" s="5"/>
      <c r="N447" s="5"/>
      <c r="T447" s="5"/>
      <c r="V447" s="5"/>
      <c r="W447" s="5"/>
    </row>
    <row r="448" spans="1:23">
      <c r="A448" s="5"/>
      <c r="B448" s="5"/>
      <c r="C448" s="5"/>
      <c r="D448" s="5"/>
      <c r="E448" s="5"/>
      <c r="F448" s="5"/>
      <c r="G448" s="5"/>
      <c r="H448" s="5"/>
      <c r="I448" s="5"/>
      <c r="J448" s="5"/>
      <c r="K448" s="5"/>
      <c r="L448" s="5"/>
      <c r="M448" s="5"/>
      <c r="N448" s="5"/>
      <c r="T448" s="5"/>
      <c r="V448" s="5"/>
      <c r="W448" s="5"/>
    </row>
    <row r="449" spans="1:23">
      <c r="A449" s="5"/>
      <c r="B449" s="5"/>
      <c r="C449" s="5"/>
      <c r="D449" s="5"/>
      <c r="E449" s="5"/>
      <c r="F449" s="5"/>
      <c r="G449" s="5"/>
      <c r="H449" s="5"/>
      <c r="I449" s="5"/>
      <c r="J449" s="5"/>
      <c r="K449" s="5"/>
      <c r="L449" s="5"/>
      <c r="M449" s="5"/>
      <c r="N449" s="5"/>
      <c r="T449" s="5"/>
      <c r="V449" s="5"/>
      <c r="W449" s="5"/>
    </row>
    <row r="450" spans="1:23">
      <c r="A450" s="5"/>
      <c r="B450" s="5"/>
      <c r="C450" s="5"/>
      <c r="D450" s="5"/>
      <c r="E450" s="5"/>
      <c r="F450" s="5"/>
      <c r="G450" s="5"/>
      <c r="H450" s="5"/>
      <c r="I450" s="5"/>
      <c r="J450" s="5"/>
      <c r="K450" s="5"/>
      <c r="L450" s="5"/>
      <c r="M450" s="5"/>
      <c r="N450" s="5"/>
      <c r="T450" s="5"/>
      <c r="V450" s="5"/>
      <c r="W450" s="5"/>
    </row>
    <row r="451" spans="1:23">
      <c r="A451" s="5"/>
      <c r="B451" s="5"/>
      <c r="C451" s="5"/>
      <c r="D451" s="5"/>
      <c r="E451" s="5"/>
      <c r="F451" s="5"/>
      <c r="G451" s="5"/>
      <c r="H451" s="5"/>
      <c r="I451" s="5"/>
      <c r="J451" s="5"/>
      <c r="K451" s="5"/>
      <c r="L451" s="5"/>
      <c r="M451" s="5"/>
      <c r="N451" s="5"/>
      <c r="T451" s="5"/>
      <c r="V451" s="5"/>
      <c r="W451" s="5"/>
    </row>
    <row r="452" spans="1:23">
      <c r="A452" s="5"/>
      <c r="B452" s="5"/>
      <c r="C452" s="5"/>
      <c r="D452" s="5"/>
      <c r="E452" s="5"/>
      <c r="F452" s="5"/>
      <c r="G452" s="5"/>
      <c r="H452" s="5"/>
      <c r="I452" s="5"/>
      <c r="J452" s="5"/>
      <c r="K452" s="5"/>
      <c r="L452" s="5"/>
      <c r="M452" s="5"/>
      <c r="N452" s="5"/>
      <c r="T452" s="5"/>
      <c r="V452" s="5"/>
      <c r="W452" s="5"/>
    </row>
    <row r="453" spans="1:23">
      <c r="A453" s="5"/>
      <c r="B453" s="5"/>
      <c r="C453" s="5"/>
      <c r="D453" s="5"/>
      <c r="E453" s="5"/>
      <c r="F453" s="5"/>
      <c r="G453" s="5"/>
      <c r="H453" s="5"/>
      <c r="I453" s="5"/>
      <c r="J453" s="5"/>
      <c r="K453" s="5"/>
      <c r="L453" s="5"/>
      <c r="M453" s="5"/>
      <c r="N453" s="5"/>
      <c r="T453" s="5"/>
      <c r="V453" s="5"/>
      <c r="W453" s="5"/>
    </row>
    <row r="454" spans="1:23">
      <c r="A454" s="5"/>
      <c r="B454" s="5"/>
      <c r="C454" s="5"/>
      <c r="D454" s="5"/>
      <c r="E454" s="5"/>
      <c r="F454" s="5"/>
      <c r="G454" s="5"/>
      <c r="H454" s="5"/>
      <c r="I454" s="5"/>
      <c r="J454" s="5"/>
      <c r="K454" s="5"/>
      <c r="L454" s="5"/>
      <c r="M454" s="5"/>
      <c r="N454" s="5"/>
      <c r="T454" s="5"/>
      <c r="V454" s="5"/>
      <c r="W454" s="5"/>
    </row>
    <row r="455" spans="1:23">
      <c r="A455" s="5"/>
      <c r="B455" s="5"/>
      <c r="C455" s="5"/>
      <c r="D455" s="5"/>
      <c r="E455" s="5"/>
      <c r="F455" s="5"/>
      <c r="G455" s="5"/>
      <c r="H455" s="5"/>
      <c r="I455" s="5"/>
      <c r="J455" s="5"/>
      <c r="K455" s="5"/>
      <c r="L455" s="5"/>
      <c r="M455" s="5"/>
      <c r="N455" s="5"/>
      <c r="T455" s="5"/>
      <c r="V455" s="5"/>
      <c r="W455" s="5"/>
    </row>
    <row r="456" spans="1:23">
      <c r="A456" s="5"/>
      <c r="B456" s="5"/>
      <c r="C456" s="5"/>
      <c r="D456" s="5"/>
      <c r="E456" s="5"/>
      <c r="F456" s="5"/>
      <c r="G456" s="5"/>
      <c r="H456" s="5"/>
      <c r="I456" s="5"/>
      <c r="J456" s="5"/>
      <c r="K456" s="5"/>
      <c r="L456" s="5"/>
      <c r="M456" s="5"/>
      <c r="N456" s="5"/>
      <c r="T456" s="5"/>
      <c r="V456" s="5"/>
      <c r="W456" s="5"/>
    </row>
    <row r="457" spans="1:23">
      <c r="A457" s="5"/>
      <c r="B457" s="5"/>
      <c r="C457" s="5"/>
      <c r="D457" s="5"/>
      <c r="E457" s="5"/>
      <c r="F457" s="5"/>
      <c r="G457" s="5"/>
      <c r="H457" s="5"/>
      <c r="I457" s="5"/>
      <c r="J457" s="5"/>
      <c r="K457" s="5"/>
      <c r="L457" s="5"/>
      <c r="M457" s="5"/>
      <c r="N457" s="5"/>
      <c r="T457" s="5"/>
      <c r="V457" s="5"/>
      <c r="W457" s="5"/>
    </row>
    <row r="458" spans="1:23">
      <c r="A458" s="5"/>
      <c r="B458" s="5"/>
      <c r="C458" s="5"/>
      <c r="D458" s="5"/>
      <c r="E458" s="5"/>
      <c r="F458" s="5"/>
      <c r="G458" s="5"/>
      <c r="H458" s="5"/>
      <c r="I458" s="5"/>
      <c r="J458" s="5"/>
      <c r="K458" s="5"/>
      <c r="L458" s="5"/>
      <c r="M458" s="5"/>
      <c r="N458" s="5"/>
      <c r="T458" s="5"/>
      <c r="V458" s="5"/>
      <c r="W458" s="5"/>
    </row>
    <row r="459" spans="1:23">
      <c r="A459" s="5"/>
      <c r="B459" s="5"/>
      <c r="C459" s="5"/>
      <c r="D459" s="5"/>
      <c r="E459" s="5"/>
      <c r="F459" s="5"/>
      <c r="G459" s="5"/>
      <c r="H459" s="5"/>
      <c r="I459" s="5"/>
      <c r="J459" s="5"/>
      <c r="K459" s="5"/>
      <c r="L459" s="5"/>
      <c r="M459" s="5"/>
      <c r="N459" s="5"/>
      <c r="T459" s="5"/>
      <c r="V459" s="5"/>
      <c r="W459" s="5"/>
    </row>
    <row r="460" spans="1:23">
      <c r="A460" s="5"/>
      <c r="B460" s="5"/>
      <c r="C460" s="5"/>
      <c r="D460" s="5"/>
      <c r="E460" s="5"/>
      <c r="F460" s="5"/>
      <c r="G460" s="5"/>
      <c r="H460" s="5"/>
      <c r="I460" s="5"/>
      <c r="J460" s="5"/>
      <c r="K460" s="5"/>
      <c r="L460" s="5"/>
      <c r="M460" s="5"/>
      <c r="N460" s="5"/>
      <c r="T460" s="5"/>
      <c r="V460" s="5"/>
      <c r="W460" s="5"/>
    </row>
    <row r="461" spans="1:23">
      <c r="A461" s="5"/>
      <c r="B461" s="5"/>
      <c r="C461" s="5"/>
      <c r="D461" s="5"/>
      <c r="E461" s="5"/>
      <c r="F461" s="5"/>
      <c r="G461" s="5"/>
      <c r="H461" s="5"/>
      <c r="I461" s="5"/>
      <c r="J461" s="5"/>
      <c r="K461" s="5"/>
      <c r="L461" s="5"/>
      <c r="M461" s="5"/>
      <c r="N461" s="5"/>
      <c r="T461" s="5"/>
      <c r="V461" s="5"/>
      <c r="W461" s="5"/>
    </row>
    <row r="462" spans="1:23">
      <c r="A462" s="5"/>
      <c r="B462" s="5"/>
      <c r="C462" s="5"/>
      <c r="D462" s="5"/>
      <c r="E462" s="5"/>
      <c r="F462" s="5"/>
      <c r="G462" s="5"/>
      <c r="H462" s="5"/>
      <c r="I462" s="5"/>
      <c r="J462" s="5"/>
      <c r="K462" s="5"/>
      <c r="L462" s="5"/>
      <c r="M462" s="5"/>
      <c r="N462" s="5"/>
      <c r="T462" s="5"/>
      <c r="V462" s="5"/>
      <c r="W462" s="5"/>
    </row>
    <row r="463" spans="1:23">
      <c r="A463" s="5"/>
      <c r="B463" s="5"/>
      <c r="C463" s="5"/>
      <c r="D463" s="5"/>
      <c r="E463" s="5"/>
      <c r="F463" s="5"/>
      <c r="G463" s="5"/>
      <c r="H463" s="5"/>
      <c r="I463" s="5"/>
      <c r="J463" s="5"/>
      <c r="K463" s="5"/>
      <c r="L463" s="5"/>
      <c r="M463" s="5"/>
      <c r="N463" s="5"/>
      <c r="T463" s="5"/>
      <c r="V463" s="5"/>
      <c r="W463" s="5"/>
    </row>
    <row r="464" spans="1:23">
      <c r="A464" s="5"/>
      <c r="B464" s="5"/>
      <c r="C464" s="5"/>
      <c r="D464" s="5"/>
      <c r="E464" s="5"/>
      <c r="F464" s="5"/>
      <c r="G464" s="5"/>
      <c r="H464" s="5"/>
      <c r="I464" s="5"/>
      <c r="J464" s="5"/>
      <c r="K464" s="5"/>
      <c r="L464" s="5"/>
      <c r="M464" s="5"/>
      <c r="N464" s="5"/>
      <c r="T464" s="5"/>
      <c r="V464" s="5"/>
      <c r="W464" s="5"/>
    </row>
    <row r="465" spans="1:23">
      <c r="A465" s="5"/>
      <c r="B465" s="5"/>
      <c r="C465" s="5"/>
      <c r="D465" s="5"/>
      <c r="E465" s="5"/>
      <c r="F465" s="5"/>
      <c r="G465" s="5"/>
      <c r="H465" s="5"/>
      <c r="I465" s="5"/>
      <c r="J465" s="5"/>
      <c r="K465" s="5"/>
      <c r="L465" s="5"/>
      <c r="M465" s="5"/>
      <c r="N465" s="5"/>
      <c r="T465" s="5"/>
      <c r="V465" s="5"/>
      <c r="W465" s="5"/>
    </row>
    <row r="466" spans="1:23">
      <c r="A466" s="5"/>
      <c r="B466" s="5"/>
      <c r="C466" s="5"/>
      <c r="D466" s="5"/>
      <c r="E466" s="5"/>
      <c r="F466" s="5"/>
      <c r="G466" s="5"/>
      <c r="H466" s="5"/>
      <c r="I466" s="5"/>
      <c r="J466" s="5"/>
      <c r="K466" s="5"/>
      <c r="L466" s="5"/>
      <c r="M466" s="5"/>
      <c r="N466" s="5"/>
      <c r="T466" s="5"/>
      <c r="V466" s="5"/>
      <c r="W466" s="5"/>
    </row>
    <row r="467" spans="1:23">
      <c r="A467" s="5"/>
      <c r="B467" s="5"/>
      <c r="C467" s="5"/>
      <c r="D467" s="5"/>
      <c r="E467" s="5"/>
      <c r="F467" s="5"/>
      <c r="G467" s="5"/>
      <c r="H467" s="5"/>
      <c r="I467" s="5"/>
      <c r="J467" s="5"/>
      <c r="K467" s="5"/>
      <c r="L467" s="5"/>
      <c r="M467" s="5"/>
      <c r="N467" s="5"/>
      <c r="T467" s="5"/>
      <c r="V467" s="5"/>
      <c r="W467" s="5"/>
    </row>
    <row r="468" spans="1:23">
      <c r="A468" s="5"/>
      <c r="B468" s="5"/>
      <c r="C468" s="5"/>
      <c r="D468" s="5"/>
      <c r="E468" s="5"/>
      <c r="F468" s="5"/>
      <c r="G468" s="5"/>
      <c r="H468" s="5"/>
      <c r="I468" s="5"/>
      <c r="J468" s="5"/>
      <c r="K468" s="5"/>
      <c r="L468" s="5"/>
      <c r="M468" s="5"/>
      <c r="N468" s="5"/>
      <c r="T468" s="5"/>
      <c r="V468" s="5"/>
      <c r="W468" s="5"/>
    </row>
    <row r="469" spans="1:23">
      <c r="A469" s="5"/>
      <c r="B469" s="5"/>
      <c r="C469" s="5"/>
      <c r="D469" s="5"/>
      <c r="E469" s="5"/>
      <c r="F469" s="5"/>
      <c r="G469" s="5"/>
      <c r="H469" s="5"/>
      <c r="I469" s="5"/>
      <c r="J469" s="5"/>
      <c r="K469" s="5"/>
      <c r="L469" s="5"/>
      <c r="M469" s="5"/>
      <c r="N469" s="5"/>
      <c r="T469" s="5"/>
      <c r="V469" s="5"/>
      <c r="W469" s="5"/>
    </row>
    <row r="470" spans="1:23">
      <c r="A470" s="5"/>
      <c r="B470" s="5"/>
      <c r="C470" s="5"/>
      <c r="D470" s="5"/>
      <c r="E470" s="5"/>
      <c r="F470" s="5"/>
      <c r="G470" s="5"/>
      <c r="H470" s="5"/>
      <c r="I470" s="5"/>
      <c r="J470" s="5"/>
      <c r="K470" s="5"/>
      <c r="L470" s="5"/>
      <c r="M470" s="5"/>
      <c r="N470" s="5"/>
      <c r="T470" s="5"/>
      <c r="V470" s="5"/>
      <c r="W470" s="5"/>
    </row>
    <row r="471" spans="1:23">
      <c r="A471" s="5"/>
      <c r="B471" s="5"/>
      <c r="C471" s="5"/>
      <c r="D471" s="5"/>
      <c r="E471" s="5"/>
      <c r="F471" s="5"/>
      <c r="G471" s="5"/>
      <c r="H471" s="5"/>
      <c r="I471" s="5"/>
      <c r="J471" s="5"/>
      <c r="K471" s="5"/>
      <c r="L471" s="5"/>
      <c r="M471" s="5"/>
      <c r="N471" s="5"/>
      <c r="T471" s="5"/>
      <c r="V471" s="5"/>
      <c r="W471" s="5"/>
    </row>
    <row r="472" spans="1:23">
      <c r="A472" s="5"/>
      <c r="B472" s="5"/>
      <c r="C472" s="5"/>
      <c r="D472" s="5"/>
      <c r="E472" s="5"/>
      <c r="F472" s="5"/>
      <c r="G472" s="5"/>
      <c r="H472" s="5"/>
      <c r="I472" s="5"/>
      <c r="J472" s="5"/>
      <c r="K472" s="5"/>
      <c r="L472" s="5"/>
      <c r="M472" s="5"/>
      <c r="N472" s="5"/>
      <c r="T472" s="5"/>
      <c r="V472" s="5"/>
      <c r="W472" s="5"/>
    </row>
    <row r="473" spans="1:23">
      <c r="A473" s="5"/>
      <c r="B473" s="5"/>
      <c r="C473" s="5"/>
      <c r="D473" s="5"/>
      <c r="E473" s="5"/>
      <c r="F473" s="5"/>
      <c r="G473" s="5"/>
      <c r="H473" s="5"/>
      <c r="I473" s="5"/>
      <c r="J473" s="5"/>
      <c r="K473" s="5"/>
      <c r="L473" s="5"/>
      <c r="M473" s="5"/>
      <c r="N473" s="5"/>
      <c r="T473" s="5"/>
      <c r="V473" s="5"/>
      <c r="W473" s="5"/>
    </row>
    <row r="474" spans="1:23">
      <c r="A474" s="5"/>
      <c r="B474" s="5"/>
      <c r="C474" s="5"/>
      <c r="D474" s="5"/>
      <c r="E474" s="5"/>
      <c r="F474" s="5"/>
      <c r="G474" s="5"/>
      <c r="H474" s="5"/>
      <c r="I474" s="5"/>
      <c r="J474" s="5"/>
      <c r="K474" s="5"/>
      <c r="L474" s="5"/>
      <c r="M474" s="5"/>
      <c r="N474" s="5"/>
      <c r="T474" s="5"/>
      <c r="V474" s="5"/>
      <c r="W474" s="5"/>
    </row>
    <row r="475" spans="1:23">
      <c r="A475" s="5"/>
      <c r="B475" s="5"/>
      <c r="C475" s="5"/>
      <c r="D475" s="5"/>
      <c r="E475" s="5"/>
      <c r="F475" s="5"/>
      <c r="G475" s="5"/>
      <c r="H475" s="5"/>
      <c r="I475" s="5"/>
      <c r="J475" s="5"/>
      <c r="K475" s="5"/>
      <c r="L475" s="5"/>
      <c r="M475" s="5"/>
      <c r="N475" s="5"/>
      <c r="T475" s="5"/>
      <c r="V475" s="5"/>
      <c r="W475" s="5"/>
    </row>
    <row r="476" spans="1:23">
      <c r="A476" s="5"/>
      <c r="B476" s="5"/>
      <c r="C476" s="5"/>
      <c r="D476" s="5"/>
      <c r="E476" s="5"/>
      <c r="F476" s="5"/>
      <c r="G476" s="5"/>
      <c r="H476" s="5"/>
      <c r="I476" s="5"/>
      <c r="J476" s="5"/>
      <c r="K476" s="5"/>
      <c r="L476" s="5"/>
      <c r="M476" s="5"/>
      <c r="N476" s="5"/>
      <c r="T476" s="5"/>
      <c r="V476" s="5"/>
      <c r="W476" s="5"/>
    </row>
    <row r="477" spans="1:23">
      <c r="A477" s="5"/>
      <c r="B477" s="5"/>
      <c r="C477" s="5"/>
      <c r="D477" s="5"/>
      <c r="E477" s="5"/>
      <c r="F477" s="5"/>
      <c r="G477" s="5"/>
      <c r="H477" s="5"/>
      <c r="I477" s="5"/>
      <c r="J477" s="5"/>
      <c r="K477" s="5"/>
      <c r="L477" s="5"/>
      <c r="M477" s="5"/>
      <c r="N477" s="5"/>
      <c r="T477" s="5"/>
      <c r="V477" s="5"/>
      <c r="W477" s="5"/>
    </row>
    <row r="478" spans="1:23">
      <c r="A478" s="5"/>
      <c r="B478" s="5"/>
      <c r="C478" s="5"/>
      <c r="D478" s="5"/>
      <c r="E478" s="5"/>
      <c r="F478" s="5"/>
      <c r="G478" s="5"/>
      <c r="H478" s="5"/>
      <c r="I478" s="5"/>
      <c r="J478" s="5"/>
      <c r="K478" s="5"/>
      <c r="L478" s="5"/>
      <c r="M478" s="5"/>
      <c r="N478" s="5"/>
      <c r="T478" s="5"/>
      <c r="V478" s="5"/>
      <c r="W478" s="5"/>
    </row>
    <row r="479" spans="1:23">
      <c r="A479" s="5"/>
      <c r="B479" s="5"/>
      <c r="C479" s="5"/>
      <c r="D479" s="5"/>
      <c r="E479" s="5"/>
      <c r="F479" s="5"/>
      <c r="G479" s="5"/>
      <c r="H479" s="5"/>
      <c r="I479" s="5"/>
      <c r="J479" s="5"/>
      <c r="K479" s="5"/>
      <c r="L479" s="5"/>
      <c r="M479" s="5"/>
      <c r="N479" s="5"/>
      <c r="T479" s="5"/>
      <c r="V479" s="5"/>
      <c r="W479" s="5"/>
    </row>
    <row r="480" spans="1:23">
      <c r="A480" s="5"/>
      <c r="B480" s="5"/>
      <c r="C480" s="5"/>
      <c r="D480" s="5"/>
      <c r="E480" s="5"/>
      <c r="F480" s="5"/>
      <c r="G480" s="5"/>
      <c r="H480" s="5"/>
      <c r="I480" s="5"/>
      <c r="J480" s="5"/>
      <c r="K480" s="5"/>
      <c r="L480" s="5"/>
      <c r="M480" s="5"/>
      <c r="N480" s="5"/>
      <c r="T480" s="5"/>
      <c r="V480" s="5"/>
      <c r="W480" s="5"/>
    </row>
    <row r="481" spans="1:23">
      <c r="A481" s="5"/>
      <c r="B481" s="5"/>
      <c r="C481" s="5"/>
      <c r="D481" s="5"/>
      <c r="E481" s="5"/>
      <c r="F481" s="5"/>
      <c r="G481" s="5"/>
      <c r="H481" s="5"/>
      <c r="I481" s="5"/>
      <c r="J481" s="5"/>
      <c r="K481" s="5"/>
      <c r="L481" s="5"/>
      <c r="M481" s="5"/>
      <c r="N481" s="5"/>
      <c r="T481" s="5"/>
      <c r="V481" s="5"/>
      <c r="W481" s="5"/>
    </row>
    <row r="482" spans="1:23">
      <c r="A482" s="5"/>
      <c r="B482" s="5"/>
      <c r="C482" s="5"/>
      <c r="D482" s="5"/>
      <c r="E482" s="5"/>
      <c r="F482" s="5"/>
      <c r="G482" s="5"/>
      <c r="H482" s="5"/>
      <c r="I482" s="5"/>
      <c r="J482" s="5"/>
      <c r="K482" s="5"/>
      <c r="L482" s="5"/>
      <c r="M482" s="5"/>
      <c r="N482" s="5"/>
      <c r="T482" s="5"/>
      <c r="V482" s="5"/>
      <c r="W482" s="5"/>
    </row>
    <row r="483" spans="1:23">
      <c r="A483" s="5"/>
      <c r="B483" s="5"/>
      <c r="C483" s="5"/>
      <c r="D483" s="5"/>
      <c r="E483" s="5"/>
      <c r="F483" s="5"/>
      <c r="G483" s="5"/>
      <c r="H483" s="5"/>
      <c r="I483" s="5"/>
      <c r="J483" s="5"/>
      <c r="K483" s="5"/>
      <c r="L483" s="5"/>
      <c r="M483" s="5"/>
      <c r="N483" s="5"/>
      <c r="T483" s="5"/>
      <c r="V483" s="5"/>
      <c r="W483" s="5"/>
    </row>
    <row r="484" spans="1:23">
      <c r="A484" s="5"/>
      <c r="B484" s="5"/>
      <c r="C484" s="5"/>
      <c r="D484" s="5"/>
      <c r="E484" s="5"/>
      <c r="F484" s="5"/>
      <c r="G484" s="5"/>
      <c r="H484" s="5"/>
      <c r="I484" s="5"/>
      <c r="J484" s="5"/>
      <c r="K484" s="5"/>
      <c r="L484" s="5"/>
      <c r="M484" s="5"/>
      <c r="N484" s="5"/>
      <c r="T484" s="5"/>
      <c r="V484" s="5"/>
      <c r="W484" s="5"/>
    </row>
    <row r="485" spans="1:23">
      <c r="A485" s="5"/>
      <c r="B485" s="5"/>
      <c r="C485" s="5"/>
      <c r="D485" s="5"/>
      <c r="E485" s="5"/>
      <c r="F485" s="5"/>
      <c r="G485" s="5"/>
      <c r="H485" s="5"/>
      <c r="I485" s="5"/>
      <c r="J485" s="5"/>
      <c r="K485" s="5"/>
      <c r="L485" s="5"/>
      <c r="M485" s="5"/>
      <c r="N485" s="5"/>
      <c r="T485" s="5"/>
      <c r="V485" s="5"/>
      <c r="W485" s="5"/>
    </row>
    <row r="486" spans="1:23">
      <c r="A486" s="5"/>
      <c r="B486" s="5"/>
      <c r="C486" s="5"/>
      <c r="D486" s="5"/>
      <c r="E486" s="5"/>
      <c r="F486" s="5"/>
      <c r="G486" s="5"/>
      <c r="H486" s="5"/>
      <c r="I486" s="5"/>
      <c r="J486" s="5"/>
      <c r="K486" s="5"/>
      <c r="L486" s="5"/>
      <c r="M486" s="5"/>
      <c r="N486" s="5"/>
      <c r="T486" s="5"/>
      <c r="V486" s="5"/>
      <c r="W486" s="5"/>
    </row>
    <row r="487" spans="1:23">
      <c r="A487" s="5"/>
      <c r="B487" s="5"/>
      <c r="C487" s="5"/>
      <c r="D487" s="5"/>
      <c r="E487" s="5"/>
      <c r="F487" s="5"/>
      <c r="G487" s="5"/>
      <c r="H487" s="5"/>
      <c r="I487" s="5"/>
      <c r="J487" s="5"/>
      <c r="K487" s="5"/>
      <c r="L487" s="5"/>
      <c r="M487" s="5"/>
      <c r="N487" s="5"/>
      <c r="T487" s="5"/>
      <c r="V487" s="5"/>
      <c r="W487" s="5"/>
    </row>
    <row r="488" spans="1:23">
      <c r="A488" s="5"/>
      <c r="B488" s="5"/>
      <c r="C488" s="5"/>
      <c r="D488" s="5"/>
      <c r="E488" s="5"/>
      <c r="F488" s="5"/>
      <c r="G488" s="5"/>
      <c r="H488" s="5"/>
      <c r="I488" s="5"/>
      <c r="J488" s="5"/>
      <c r="K488" s="5"/>
      <c r="L488" s="5"/>
      <c r="M488" s="5"/>
      <c r="N488" s="5"/>
      <c r="T488" s="5"/>
      <c r="V488" s="5"/>
      <c r="W488" s="5"/>
    </row>
    <row r="489" spans="1:23">
      <c r="A489" s="5"/>
      <c r="B489" s="5"/>
      <c r="C489" s="5"/>
      <c r="D489" s="5"/>
      <c r="E489" s="5"/>
      <c r="F489" s="5"/>
      <c r="G489" s="5"/>
      <c r="H489" s="5"/>
      <c r="I489" s="5"/>
      <c r="J489" s="5"/>
      <c r="K489" s="5"/>
      <c r="L489" s="5"/>
      <c r="M489" s="5"/>
      <c r="N489" s="5"/>
      <c r="T489" s="5"/>
      <c r="V489" s="5"/>
      <c r="W489" s="5"/>
    </row>
    <row r="490" spans="1:23">
      <c r="A490" s="5"/>
      <c r="B490" s="5"/>
      <c r="C490" s="5"/>
      <c r="D490" s="5"/>
      <c r="E490" s="5"/>
      <c r="F490" s="5"/>
      <c r="G490" s="5"/>
      <c r="H490" s="5"/>
      <c r="I490" s="5"/>
      <c r="J490" s="5"/>
      <c r="K490" s="5"/>
      <c r="L490" s="5"/>
      <c r="M490" s="5"/>
      <c r="N490" s="5"/>
      <c r="T490" s="5"/>
      <c r="V490" s="5"/>
      <c r="W490" s="5"/>
    </row>
    <row r="491" spans="1:23">
      <c r="A491" s="5"/>
      <c r="B491" s="5"/>
      <c r="C491" s="5"/>
      <c r="D491" s="5"/>
      <c r="E491" s="5"/>
      <c r="F491" s="5"/>
      <c r="G491" s="5"/>
      <c r="H491" s="5"/>
      <c r="I491" s="5"/>
      <c r="J491" s="5"/>
      <c r="K491" s="5"/>
      <c r="L491" s="5"/>
      <c r="M491" s="5"/>
      <c r="N491" s="5"/>
      <c r="T491" s="5"/>
      <c r="V491" s="5"/>
      <c r="W491" s="5"/>
    </row>
    <row r="492" spans="1:23">
      <c r="A492" s="5"/>
      <c r="B492" s="5"/>
      <c r="C492" s="5"/>
      <c r="D492" s="5"/>
      <c r="E492" s="5"/>
      <c r="F492" s="5"/>
      <c r="G492" s="5"/>
      <c r="H492" s="5"/>
      <c r="I492" s="5"/>
      <c r="J492" s="5"/>
      <c r="K492" s="5"/>
      <c r="L492" s="5"/>
      <c r="M492" s="5"/>
      <c r="N492" s="5"/>
      <c r="T492" s="5"/>
      <c r="V492" s="5"/>
      <c r="W492" s="5"/>
    </row>
    <row r="493" spans="1:23">
      <c r="A493" s="5"/>
      <c r="B493" s="5"/>
      <c r="C493" s="5"/>
      <c r="D493" s="5"/>
      <c r="E493" s="5"/>
      <c r="F493" s="5"/>
      <c r="G493" s="5"/>
      <c r="H493" s="5"/>
      <c r="I493" s="5"/>
      <c r="J493" s="5"/>
      <c r="K493" s="5"/>
      <c r="L493" s="5"/>
      <c r="M493" s="5"/>
      <c r="N493" s="5"/>
      <c r="T493" s="5"/>
      <c r="V493" s="5"/>
      <c r="W493" s="5"/>
    </row>
    <row r="494" spans="1:23">
      <c r="A494" s="5"/>
      <c r="B494" s="5"/>
      <c r="C494" s="5"/>
      <c r="D494" s="5"/>
      <c r="E494" s="5"/>
      <c r="F494" s="5"/>
      <c r="G494" s="5"/>
      <c r="H494" s="5"/>
      <c r="I494" s="5"/>
      <c r="J494" s="5"/>
      <c r="K494" s="5"/>
      <c r="L494" s="5"/>
      <c r="M494" s="5"/>
      <c r="N494" s="5"/>
      <c r="T494" s="5"/>
      <c r="V494" s="5"/>
      <c r="W494" s="5"/>
    </row>
    <row r="495" spans="1:23">
      <c r="A495" s="5"/>
      <c r="B495" s="5"/>
      <c r="C495" s="5"/>
      <c r="D495" s="5"/>
      <c r="E495" s="5"/>
      <c r="F495" s="5"/>
      <c r="G495" s="5"/>
      <c r="H495" s="5"/>
      <c r="I495" s="5"/>
      <c r="J495" s="5"/>
      <c r="K495" s="5"/>
      <c r="L495" s="5"/>
      <c r="M495" s="5"/>
      <c r="N495" s="5"/>
      <c r="T495" s="5"/>
      <c r="V495" s="5"/>
      <c r="W495" s="5"/>
    </row>
    <row r="496" spans="1:23">
      <c r="A496" s="5"/>
      <c r="B496" s="5"/>
      <c r="C496" s="5"/>
      <c r="D496" s="5"/>
      <c r="E496" s="5"/>
      <c r="F496" s="5"/>
      <c r="G496" s="5"/>
      <c r="H496" s="5"/>
      <c r="I496" s="5"/>
      <c r="J496" s="5"/>
      <c r="K496" s="5"/>
      <c r="L496" s="5"/>
      <c r="M496" s="5"/>
      <c r="N496" s="5"/>
      <c r="T496" s="5"/>
      <c r="V496" s="5"/>
      <c r="W496" s="5"/>
    </row>
    <row r="497" spans="1:23">
      <c r="A497" s="5"/>
      <c r="B497" s="5"/>
      <c r="C497" s="5"/>
      <c r="D497" s="5"/>
      <c r="E497" s="5"/>
      <c r="F497" s="5"/>
      <c r="G497" s="5"/>
      <c r="H497" s="5"/>
      <c r="I497" s="5"/>
      <c r="J497" s="5"/>
      <c r="K497" s="5"/>
      <c r="L497" s="5"/>
      <c r="M497" s="5"/>
      <c r="N497" s="5"/>
      <c r="T497" s="5"/>
      <c r="V497" s="5"/>
      <c r="W497" s="5"/>
    </row>
    <row r="498" spans="1:23">
      <c r="A498" s="5"/>
      <c r="B498" s="5"/>
      <c r="C498" s="5"/>
      <c r="D498" s="5"/>
      <c r="E498" s="5"/>
      <c r="F498" s="5"/>
      <c r="G498" s="5"/>
      <c r="H498" s="5"/>
      <c r="I498" s="5"/>
      <c r="J498" s="5"/>
      <c r="K498" s="5"/>
      <c r="L498" s="5"/>
      <c r="M498" s="5"/>
      <c r="N498" s="5"/>
      <c r="T498" s="5"/>
      <c r="V498" s="5"/>
      <c r="W498" s="5"/>
    </row>
    <row r="499" spans="1:23">
      <c r="A499" s="5"/>
      <c r="B499" s="5"/>
      <c r="C499" s="5"/>
      <c r="D499" s="5"/>
      <c r="E499" s="5"/>
      <c r="F499" s="5"/>
      <c r="G499" s="5"/>
      <c r="H499" s="5"/>
      <c r="I499" s="5"/>
      <c r="J499" s="5"/>
      <c r="K499" s="5"/>
      <c r="L499" s="5"/>
      <c r="M499" s="5"/>
      <c r="N499" s="5"/>
      <c r="T499" s="5"/>
      <c r="V499" s="5"/>
      <c r="W499" s="5"/>
    </row>
    <row r="500" spans="1:23">
      <c r="A500" s="5"/>
      <c r="B500" s="5"/>
      <c r="C500" s="5"/>
      <c r="D500" s="5"/>
      <c r="E500" s="5"/>
      <c r="F500" s="5"/>
      <c r="G500" s="5"/>
      <c r="H500" s="5"/>
      <c r="I500" s="5"/>
      <c r="J500" s="5"/>
      <c r="K500" s="5"/>
      <c r="L500" s="5"/>
      <c r="M500" s="5"/>
      <c r="N500" s="5"/>
      <c r="T500" s="5"/>
      <c r="V500" s="5"/>
      <c r="W500" s="5"/>
    </row>
    <row r="501" spans="1:23">
      <c r="A501" s="5"/>
      <c r="B501" s="5"/>
      <c r="C501" s="5"/>
      <c r="D501" s="5"/>
      <c r="E501" s="5"/>
      <c r="F501" s="5"/>
      <c r="G501" s="5"/>
      <c r="H501" s="5"/>
      <c r="I501" s="5"/>
      <c r="J501" s="5"/>
      <c r="K501" s="5"/>
      <c r="L501" s="5"/>
      <c r="M501" s="5"/>
      <c r="N501" s="5"/>
      <c r="T501" s="5"/>
      <c r="V501" s="5"/>
      <c r="W501" s="5"/>
    </row>
    <row r="502" spans="1:23">
      <c r="A502" s="5"/>
      <c r="B502" s="5"/>
      <c r="C502" s="5"/>
      <c r="D502" s="5"/>
      <c r="E502" s="5"/>
      <c r="F502" s="5"/>
      <c r="G502" s="5"/>
      <c r="H502" s="5"/>
      <c r="I502" s="5"/>
      <c r="J502" s="5"/>
      <c r="K502" s="5"/>
      <c r="L502" s="5"/>
      <c r="M502" s="5"/>
      <c r="N502" s="5"/>
      <c r="T502" s="5"/>
      <c r="V502" s="5"/>
      <c r="W502" s="5"/>
    </row>
    <row r="503" spans="1:23">
      <c r="A503" s="5"/>
      <c r="B503" s="5"/>
      <c r="C503" s="5"/>
      <c r="D503" s="5"/>
      <c r="E503" s="5"/>
      <c r="F503" s="5"/>
      <c r="G503" s="5"/>
      <c r="H503" s="5"/>
      <c r="I503" s="5"/>
      <c r="J503" s="5"/>
      <c r="K503" s="5"/>
      <c r="L503" s="5"/>
      <c r="M503" s="5"/>
      <c r="N503" s="5"/>
      <c r="T503" s="5"/>
      <c r="V503" s="5"/>
      <c r="W503" s="5"/>
    </row>
    <row r="504" spans="1:23">
      <c r="A504" s="5"/>
      <c r="B504" s="5"/>
      <c r="C504" s="5"/>
      <c r="D504" s="5"/>
      <c r="E504" s="5"/>
      <c r="F504" s="5"/>
      <c r="G504" s="5"/>
      <c r="H504" s="5"/>
      <c r="I504" s="5"/>
      <c r="J504" s="5"/>
      <c r="K504" s="5"/>
      <c r="L504" s="5"/>
      <c r="M504" s="5"/>
      <c r="N504" s="5"/>
      <c r="T504" s="5"/>
      <c r="V504" s="5"/>
      <c r="W504" s="5"/>
    </row>
    <row r="505" spans="1:23">
      <c r="A505" s="5"/>
      <c r="B505" s="5"/>
      <c r="C505" s="5"/>
      <c r="D505" s="5"/>
      <c r="E505" s="5"/>
      <c r="F505" s="5"/>
      <c r="G505" s="5"/>
      <c r="H505" s="5"/>
      <c r="I505" s="5"/>
      <c r="J505" s="5"/>
      <c r="K505" s="5"/>
      <c r="L505" s="5"/>
      <c r="M505" s="5"/>
      <c r="N505" s="5"/>
      <c r="T505" s="5"/>
      <c r="V505" s="5"/>
      <c r="W505" s="5"/>
    </row>
    <row r="506" spans="1:23">
      <c r="A506" s="5"/>
      <c r="B506" s="5"/>
      <c r="C506" s="5"/>
      <c r="D506" s="5"/>
      <c r="E506" s="5"/>
      <c r="F506" s="5"/>
      <c r="G506" s="5"/>
      <c r="H506" s="5"/>
      <c r="I506" s="5"/>
      <c r="J506" s="5"/>
      <c r="K506" s="5"/>
      <c r="L506" s="5"/>
      <c r="M506" s="5"/>
      <c r="N506" s="5"/>
      <c r="T506" s="5"/>
      <c r="V506" s="5"/>
      <c r="W506" s="5"/>
    </row>
    <row r="507" spans="1:23">
      <c r="A507" s="5"/>
      <c r="B507" s="5"/>
      <c r="C507" s="5"/>
      <c r="D507" s="5"/>
      <c r="E507" s="5"/>
      <c r="F507" s="5"/>
      <c r="G507" s="5"/>
      <c r="H507" s="5"/>
      <c r="I507" s="5"/>
      <c r="J507" s="5"/>
      <c r="K507" s="5"/>
      <c r="L507" s="5"/>
      <c r="M507" s="5"/>
      <c r="N507" s="5"/>
      <c r="T507" s="5"/>
      <c r="V507" s="5"/>
      <c r="W507" s="5"/>
    </row>
    <row r="508" spans="1:23">
      <c r="A508" s="5"/>
      <c r="B508" s="5"/>
      <c r="C508" s="5"/>
      <c r="D508" s="5"/>
      <c r="E508" s="5"/>
      <c r="F508" s="5"/>
      <c r="G508" s="5"/>
      <c r="H508" s="5"/>
      <c r="I508" s="5"/>
      <c r="J508" s="5"/>
      <c r="K508" s="5"/>
      <c r="L508" s="5"/>
      <c r="M508" s="5"/>
      <c r="N508" s="5"/>
      <c r="T508" s="5"/>
      <c r="V508" s="5"/>
      <c r="W508" s="5"/>
    </row>
    <row r="509" spans="1:23">
      <c r="A509" s="5"/>
      <c r="B509" s="5"/>
      <c r="C509" s="5"/>
      <c r="D509" s="5"/>
      <c r="E509" s="5"/>
      <c r="F509" s="5"/>
      <c r="G509" s="5"/>
      <c r="H509" s="5"/>
      <c r="I509" s="5"/>
      <c r="J509" s="5"/>
      <c r="K509" s="5"/>
      <c r="L509" s="5"/>
      <c r="M509" s="5"/>
      <c r="N509" s="5"/>
      <c r="T509" s="5"/>
      <c r="V509" s="5"/>
      <c r="W509" s="5"/>
    </row>
    <row r="510" spans="1:23">
      <c r="A510" s="5"/>
      <c r="B510" s="5"/>
      <c r="C510" s="5"/>
      <c r="D510" s="5"/>
      <c r="E510" s="5"/>
      <c r="F510" s="5"/>
      <c r="G510" s="5"/>
      <c r="H510" s="5"/>
      <c r="I510" s="5"/>
      <c r="J510" s="5"/>
      <c r="K510" s="5"/>
      <c r="L510" s="5"/>
      <c r="M510" s="5"/>
      <c r="N510" s="5"/>
      <c r="T510" s="5"/>
      <c r="V510" s="5"/>
      <c r="W510" s="5"/>
    </row>
    <row r="511" spans="1:23">
      <c r="A511" s="5"/>
      <c r="B511" s="5"/>
      <c r="C511" s="5"/>
      <c r="D511" s="5"/>
      <c r="E511" s="5"/>
      <c r="F511" s="5"/>
      <c r="G511" s="5"/>
      <c r="H511" s="5"/>
      <c r="I511" s="5"/>
      <c r="J511" s="5"/>
      <c r="K511" s="5"/>
      <c r="L511" s="5"/>
      <c r="M511" s="5"/>
      <c r="N511" s="5"/>
      <c r="T511" s="5"/>
      <c r="V511" s="5"/>
      <c r="W511" s="5"/>
    </row>
    <row r="512" spans="1:23">
      <c r="A512" s="5"/>
      <c r="B512" s="5"/>
      <c r="C512" s="5"/>
      <c r="D512" s="5"/>
      <c r="E512" s="5"/>
      <c r="F512" s="5"/>
      <c r="G512" s="5"/>
      <c r="H512" s="5"/>
      <c r="I512" s="5"/>
      <c r="J512" s="5"/>
      <c r="K512" s="5"/>
      <c r="L512" s="5"/>
      <c r="M512" s="5"/>
      <c r="N512" s="5"/>
      <c r="T512" s="5"/>
      <c r="V512" s="5"/>
      <c r="W512" s="5"/>
    </row>
    <row r="513" spans="1:23">
      <c r="A513" s="5"/>
      <c r="B513" s="5"/>
      <c r="C513" s="5"/>
      <c r="D513" s="5"/>
      <c r="E513" s="5"/>
      <c r="F513" s="5"/>
      <c r="G513" s="5"/>
      <c r="H513" s="5"/>
      <c r="I513" s="5"/>
      <c r="J513" s="5"/>
      <c r="K513" s="5"/>
      <c r="L513" s="5"/>
      <c r="M513" s="5"/>
      <c r="N513" s="5"/>
      <c r="T513" s="5"/>
      <c r="V513" s="5"/>
      <c r="W513" s="5"/>
    </row>
    <row r="514" spans="1:23">
      <c r="A514" s="5"/>
      <c r="B514" s="5"/>
      <c r="C514" s="5"/>
      <c r="D514" s="5"/>
      <c r="E514" s="5"/>
      <c r="F514" s="5"/>
      <c r="G514" s="5"/>
      <c r="H514" s="5"/>
      <c r="I514" s="5"/>
      <c r="J514" s="5"/>
      <c r="K514" s="5"/>
      <c r="L514" s="5"/>
      <c r="M514" s="5"/>
      <c r="N514" s="5"/>
      <c r="T514" s="5"/>
      <c r="V514" s="5"/>
      <c r="W514" s="5"/>
    </row>
    <row r="515" spans="1:23">
      <c r="A515" s="5"/>
      <c r="B515" s="5"/>
      <c r="C515" s="5"/>
      <c r="D515" s="5"/>
      <c r="E515" s="5"/>
      <c r="F515" s="5"/>
      <c r="G515" s="5"/>
      <c r="H515" s="5"/>
      <c r="I515" s="5"/>
      <c r="J515" s="5"/>
      <c r="K515" s="5"/>
      <c r="L515" s="5"/>
      <c r="M515" s="5"/>
      <c r="N515" s="5"/>
      <c r="T515" s="5"/>
      <c r="V515" s="5"/>
      <c r="W515" s="5"/>
    </row>
    <row r="516" spans="1:23">
      <c r="A516" s="5"/>
      <c r="B516" s="5"/>
      <c r="C516" s="5"/>
      <c r="D516" s="5"/>
      <c r="E516" s="5"/>
      <c r="F516" s="5"/>
      <c r="G516" s="5"/>
      <c r="H516" s="5"/>
      <c r="I516" s="5"/>
      <c r="J516" s="5"/>
      <c r="K516" s="5"/>
      <c r="L516" s="5"/>
      <c r="M516" s="5"/>
      <c r="N516" s="5"/>
      <c r="T516" s="5"/>
      <c r="V516" s="5"/>
      <c r="W516" s="5"/>
    </row>
    <row r="517" spans="1:23">
      <c r="A517" s="5"/>
      <c r="B517" s="5"/>
      <c r="C517" s="5"/>
      <c r="D517" s="5"/>
      <c r="E517" s="5"/>
      <c r="F517" s="5"/>
      <c r="G517" s="5"/>
      <c r="H517" s="5"/>
      <c r="I517" s="5"/>
      <c r="J517" s="5"/>
      <c r="K517" s="5"/>
      <c r="L517" s="5"/>
      <c r="M517" s="5"/>
      <c r="N517" s="5"/>
      <c r="T517" s="5"/>
      <c r="V517" s="5"/>
      <c r="W517" s="5"/>
    </row>
    <row r="518" spans="1:23">
      <c r="A518" s="5"/>
      <c r="B518" s="5"/>
      <c r="C518" s="5"/>
      <c r="D518" s="5"/>
      <c r="E518" s="5"/>
      <c r="F518" s="5"/>
      <c r="G518" s="5"/>
      <c r="H518" s="5"/>
      <c r="I518" s="5"/>
      <c r="J518" s="5"/>
      <c r="K518" s="5"/>
      <c r="L518" s="5"/>
      <c r="M518" s="5"/>
      <c r="N518" s="5"/>
      <c r="T518" s="5"/>
      <c r="V518" s="5"/>
      <c r="W518" s="5"/>
    </row>
    <row r="519" spans="1:23">
      <c r="A519" s="5"/>
      <c r="B519" s="5"/>
      <c r="C519" s="5"/>
      <c r="D519" s="5"/>
      <c r="E519" s="5"/>
      <c r="F519" s="5"/>
      <c r="G519" s="5"/>
      <c r="H519" s="5"/>
      <c r="I519" s="5"/>
      <c r="J519" s="5"/>
      <c r="K519" s="5"/>
      <c r="L519" s="5"/>
      <c r="M519" s="5"/>
      <c r="N519" s="5"/>
      <c r="T519" s="5"/>
      <c r="V519" s="5"/>
      <c r="W519" s="5"/>
    </row>
    <row r="520" spans="1:23">
      <c r="A520" s="5"/>
      <c r="B520" s="5"/>
      <c r="C520" s="5"/>
      <c r="D520" s="5"/>
      <c r="E520" s="5"/>
      <c r="F520" s="5"/>
      <c r="G520" s="5"/>
      <c r="H520" s="5"/>
      <c r="I520" s="5"/>
      <c r="J520" s="5"/>
      <c r="K520" s="5"/>
      <c r="L520" s="5"/>
      <c r="M520" s="5"/>
      <c r="N520" s="5"/>
      <c r="T520" s="5"/>
      <c r="V520" s="5"/>
      <c r="W520" s="5"/>
    </row>
    <row r="521" spans="1:23">
      <c r="A521" s="5"/>
      <c r="B521" s="5"/>
      <c r="C521" s="5"/>
      <c r="D521" s="5"/>
      <c r="E521" s="5"/>
      <c r="F521" s="5"/>
      <c r="G521" s="5"/>
      <c r="H521" s="5"/>
      <c r="I521" s="5"/>
      <c r="J521" s="5"/>
      <c r="K521" s="5"/>
      <c r="L521" s="5"/>
      <c r="M521" s="5"/>
      <c r="N521" s="5"/>
      <c r="T521" s="5"/>
      <c r="V521" s="5"/>
      <c r="W521" s="5"/>
    </row>
    <row r="522" spans="1:23">
      <c r="A522" s="5"/>
      <c r="B522" s="5"/>
      <c r="C522" s="5"/>
      <c r="D522" s="5"/>
      <c r="E522" s="5"/>
      <c r="F522" s="5"/>
      <c r="G522" s="5"/>
      <c r="H522" s="5"/>
      <c r="I522" s="5"/>
      <c r="J522" s="5"/>
      <c r="K522" s="5"/>
      <c r="L522" s="5"/>
      <c r="M522" s="5"/>
      <c r="N522" s="5"/>
      <c r="T522" s="5"/>
      <c r="V522" s="5"/>
      <c r="W522" s="5"/>
    </row>
    <row r="523" spans="1:23">
      <c r="A523" s="5"/>
      <c r="B523" s="5"/>
      <c r="C523" s="5"/>
      <c r="D523" s="5"/>
      <c r="E523" s="5"/>
      <c r="F523" s="5"/>
      <c r="G523" s="5"/>
      <c r="H523" s="5"/>
      <c r="I523" s="5"/>
      <c r="J523" s="5"/>
      <c r="K523" s="5"/>
      <c r="L523" s="5"/>
      <c r="M523" s="5"/>
      <c r="N523" s="5"/>
      <c r="T523" s="5"/>
      <c r="V523" s="5"/>
      <c r="W523" s="5"/>
    </row>
    <row r="524" spans="1:23">
      <c r="A524" s="5"/>
      <c r="B524" s="5"/>
      <c r="C524" s="5"/>
      <c r="D524" s="5"/>
      <c r="E524" s="5"/>
      <c r="F524" s="5"/>
      <c r="G524" s="5"/>
      <c r="H524" s="5"/>
      <c r="I524" s="5"/>
      <c r="J524" s="5"/>
      <c r="K524" s="5"/>
      <c r="L524" s="5"/>
      <c r="M524" s="5"/>
      <c r="N524" s="5"/>
      <c r="T524" s="5"/>
      <c r="V524" s="5"/>
      <c r="W524" s="5"/>
    </row>
    <row r="525" spans="1:23">
      <c r="A525" s="5"/>
      <c r="B525" s="5"/>
      <c r="C525" s="5"/>
      <c r="D525" s="5"/>
      <c r="E525" s="5"/>
      <c r="F525" s="5"/>
      <c r="G525" s="5"/>
      <c r="H525" s="5"/>
      <c r="I525" s="5"/>
      <c r="J525" s="5"/>
      <c r="K525" s="5"/>
      <c r="L525" s="5"/>
      <c r="M525" s="5"/>
      <c r="N525" s="5"/>
      <c r="T525" s="5"/>
      <c r="V525" s="5"/>
      <c r="W525" s="5"/>
    </row>
    <row r="526" spans="1:23">
      <c r="A526" s="5"/>
      <c r="B526" s="5"/>
      <c r="C526" s="5"/>
      <c r="D526" s="5"/>
      <c r="E526" s="5"/>
      <c r="F526" s="5"/>
      <c r="G526" s="5"/>
      <c r="H526" s="5"/>
      <c r="I526" s="5"/>
      <c r="J526" s="5"/>
      <c r="K526" s="5"/>
      <c r="L526" s="5"/>
      <c r="M526" s="5"/>
      <c r="N526" s="5"/>
      <c r="T526" s="5"/>
      <c r="V526" s="5"/>
      <c r="W526" s="5"/>
    </row>
    <row r="527" spans="1:23">
      <c r="A527" s="5"/>
      <c r="B527" s="5"/>
      <c r="C527" s="5"/>
      <c r="D527" s="5"/>
      <c r="E527" s="5"/>
      <c r="F527" s="5"/>
      <c r="G527" s="5"/>
      <c r="H527" s="5"/>
      <c r="I527" s="5"/>
      <c r="J527" s="5"/>
      <c r="K527" s="5"/>
      <c r="L527" s="5"/>
      <c r="M527" s="5"/>
      <c r="N527" s="5"/>
      <c r="T527" s="5"/>
      <c r="V527" s="5"/>
      <c r="W527" s="5"/>
    </row>
    <row r="528" spans="1:23">
      <c r="A528" s="5"/>
      <c r="B528" s="5"/>
      <c r="C528" s="5"/>
      <c r="D528" s="5"/>
      <c r="E528" s="5"/>
      <c r="F528" s="5"/>
      <c r="G528" s="5"/>
      <c r="H528" s="5"/>
      <c r="I528" s="5"/>
      <c r="J528" s="5"/>
      <c r="K528" s="5"/>
      <c r="L528" s="5"/>
      <c r="M528" s="5"/>
      <c r="N528" s="5"/>
      <c r="T528" s="5"/>
      <c r="V528" s="5"/>
      <c r="W528" s="5"/>
    </row>
    <row r="529" spans="1:23">
      <c r="A529" s="5"/>
      <c r="B529" s="5"/>
      <c r="C529" s="5"/>
      <c r="D529" s="5"/>
      <c r="E529" s="5"/>
      <c r="F529" s="5"/>
      <c r="G529" s="5"/>
      <c r="H529" s="5"/>
      <c r="I529" s="5"/>
      <c r="J529" s="5"/>
      <c r="K529" s="5"/>
      <c r="L529" s="5"/>
      <c r="M529" s="5"/>
      <c r="N529" s="5"/>
      <c r="T529" s="5"/>
      <c r="V529" s="5"/>
      <c r="W529" s="5"/>
    </row>
    <row r="530" spans="1:23">
      <c r="A530" s="5"/>
      <c r="B530" s="5"/>
      <c r="C530" s="5"/>
      <c r="D530" s="5"/>
      <c r="E530" s="5"/>
      <c r="F530" s="5"/>
      <c r="G530" s="5"/>
      <c r="H530" s="5"/>
      <c r="I530" s="5"/>
      <c r="J530" s="5"/>
      <c r="K530" s="5"/>
      <c r="L530" s="5"/>
      <c r="M530" s="5"/>
      <c r="N530" s="5"/>
      <c r="T530" s="5"/>
      <c r="V530" s="5"/>
      <c r="W530" s="5"/>
    </row>
    <row r="531" spans="1:23">
      <c r="A531" s="5"/>
      <c r="B531" s="5"/>
      <c r="C531" s="5"/>
      <c r="D531" s="5"/>
      <c r="E531" s="5"/>
      <c r="F531" s="5"/>
      <c r="G531" s="5"/>
      <c r="H531" s="5"/>
      <c r="I531" s="5"/>
      <c r="J531" s="5"/>
      <c r="K531" s="5"/>
      <c r="L531" s="5"/>
      <c r="M531" s="5"/>
      <c r="N531" s="5"/>
      <c r="T531" s="5"/>
      <c r="V531" s="5"/>
      <c r="W531" s="5"/>
    </row>
    <row r="532" spans="1:23">
      <c r="A532" s="5"/>
      <c r="B532" s="5"/>
      <c r="C532" s="5"/>
      <c r="D532" s="5"/>
      <c r="E532" s="5"/>
      <c r="F532" s="5"/>
      <c r="G532" s="5"/>
      <c r="H532" s="5"/>
      <c r="I532" s="5"/>
      <c r="J532" s="5"/>
      <c r="K532" s="5"/>
      <c r="L532" s="5"/>
      <c r="M532" s="5"/>
      <c r="N532" s="5"/>
      <c r="T532" s="5"/>
      <c r="V532" s="5"/>
      <c r="W532" s="5"/>
    </row>
    <row r="533" spans="1:23">
      <c r="A533" s="5"/>
      <c r="B533" s="5"/>
      <c r="C533" s="5"/>
      <c r="D533" s="5"/>
      <c r="E533" s="5"/>
      <c r="F533" s="5"/>
      <c r="G533" s="5"/>
      <c r="H533" s="5"/>
      <c r="I533" s="5"/>
      <c r="J533" s="5"/>
      <c r="K533" s="5"/>
      <c r="L533" s="5"/>
      <c r="M533" s="5"/>
      <c r="N533" s="5"/>
      <c r="T533" s="5"/>
      <c r="V533" s="5"/>
      <c r="W533" s="5"/>
    </row>
    <row r="534" spans="1:23">
      <c r="A534" s="5"/>
      <c r="B534" s="5"/>
      <c r="C534" s="5"/>
      <c r="D534" s="5"/>
      <c r="E534" s="5"/>
      <c r="F534" s="5"/>
      <c r="G534" s="5"/>
      <c r="H534" s="5"/>
      <c r="I534" s="5"/>
      <c r="J534" s="5"/>
      <c r="K534" s="5"/>
      <c r="L534" s="5"/>
      <c r="M534" s="5"/>
      <c r="N534" s="5"/>
      <c r="T534" s="5"/>
      <c r="V534" s="5"/>
      <c r="W534" s="5"/>
    </row>
    <row r="535" spans="1:23">
      <c r="A535" s="5"/>
      <c r="B535" s="5"/>
      <c r="C535" s="5"/>
      <c r="D535" s="5"/>
      <c r="E535" s="5"/>
      <c r="F535" s="5"/>
      <c r="G535" s="5"/>
      <c r="H535" s="5"/>
      <c r="I535" s="5"/>
      <c r="J535" s="5"/>
      <c r="K535" s="5"/>
      <c r="L535" s="5"/>
      <c r="M535" s="5"/>
      <c r="N535" s="5"/>
      <c r="T535" s="5"/>
      <c r="V535" s="5"/>
      <c r="W535" s="5"/>
    </row>
    <row r="536" spans="1:23">
      <c r="A536" s="5"/>
      <c r="B536" s="5"/>
      <c r="C536" s="5"/>
      <c r="D536" s="5"/>
      <c r="E536" s="5"/>
      <c r="F536" s="5"/>
      <c r="G536" s="5"/>
      <c r="H536" s="5"/>
      <c r="I536" s="5"/>
      <c r="J536" s="5"/>
      <c r="K536" s="5"/>
      <c r="L536" s="5"/>
      <c r="M536" s="5"/>
      <c r="N536" s="5"/>
      <c r="T536" s="5"/>
      <c r="V536" s="5"/>
      <c r="W536" s="5"/>
    </row>
    <row r="537" spans="1:23">
      <c r="A537" s="5"/>
      <c r="B537" s="5"/>
      <c r="C537" s="5"/>
      <c r="D537" s="5"/>
      <c r="E537" s="5"/>
      <c r="F537" s="5"/>
      <c r="G537" s="5"/>
      <c r="H537" s="5"/>
      <c r="I537" s="5"/>
      <c r="J537" s="5"/>
      <c r="K537" s="5"/>
      <c r="L537" s="5"/>
      <c r="M537" s="5"/>
      <c r="N537" s="5"/>
      <c r="T537" s="5"/>
      <c r="V537" s="5"/>
      <c r="W537" s="5"/>
    </row>
    <row r="538" spans="1:23">
      <c r="A538" s="5"/>
      <c r="B538" s="5"/>
      <c r="C538" s="5"/>
      <c r="D538" s="5"/>
      <c r="E538" s="5"/>
      <c r="F538" s="5"/>
      <c r="G538" s="5"/>
      <c r="H538" s="5"/>
      <c r="I538" s="5"/>
      <c r="J538" s="5"/>
      <c r="K538" s="5"/>
      <c r="L538" s="5"/>
      <c r="M538" s="5"/>
      <c r="N538" s="5"/>
      <c r="T538" s="5"/>
      <c r="V538" s="5"/>
      <c r="W538" s="5"/>
    </row>
    <row r="539" spans="1:23">
      <c r="A539" s="5"/>
      <c r="B539" s="5"/>
      <c r="C539" s="5"/>
      <c r="D539" s="5"/>
      <c r="E539" s="5"/>
      <c r="F539" s="5"/>
      <c r="G539" s="5"/>
      <c r="H539" s="5"/>
      <c r="I539" s="5"/>
      <c r="J539" s="5"/>
      <c r="K539" s="5"/>
      <c r="L539" s="5"/>
      <c r="M539" s="5"/>
      <c r="N539" s="5"/>
      <c r="T539" s="5"/>
      <c r="V539" s="5"/>
      <c r="W539" s="5"/>
    </row>
    <row r="540" spans="1:23">
      <c r="A540" s="5"/>
      <c r="B540" s="5"/>
      <c r="C540" s="5"/>
      <c r="D540" s="5"/>
      <c r="E540" s="5"/>
      <c r="F540" s="5"/>
      <c r="G540" s="5"/>
      <c r="H540" s="5"/>
      <c r="I540" s="5"/>
      <c r="J540" s="5"/>
      <c r="K540" s="5"/>
      <c r="L540" s="5"/>
      <c r="M540" s="5"/>
      <c r="N540" s="5"/>
      <c r="T540" s="5"/>
      <c r="V540" s="5"/>
      <c r="W540" s="5"/>
    </row>
    <row r="541" spans="1:23">
      <c r="A541" s="5"/>
      <c r="B541" s="5"/>
      <c r="C541" s="5"/>
      <c r="D541" s="5"/>
      <c r="E541" s="5"/>
      <c r="F541" s="5"/>
      <c r="G541" s="5"/>
      <c r="H541" s="5"/>
      <c r="I541" s="5"/>
      <c r="J541" s="5"/>
      <c r="K541" s="5"/>
      <c r="L541" s="5"/>
      <c r="M541" s="5"/>
      <c r="N541" s="5"/>
      <c r="T541" s="5"/>
      <c r="V541" s="5"/>
      <c r="W541" s="5"/>
    </row>
    <row r="542" spans="1:23">
      <c r="A542" s="5"/>
      <c r="B542" s="5"/>
      <c r="C542" s="5"/>
      <c r="D542" s="5"/>
      <c r="E542" s="5"/>
      <c r="F542" s="5"/>
      <c r="G542" s="5"/>
      <c r="H542" s="5"/>
      <c r="I542" s="5"/>
      <c r="J542" s="5"/>
      <c r="K542" s="5"/>
      <c r="L542" s="5"/>
      <c r="M542" s="5"/>
      <c r="N542" s="5"/>
      <c r="T542" s="5"/>
      <c r="V542" s="5"/>
      <c r="W542" s="5"/>
    </row>
    <row r="543" spans="1:23">
      <c r="A543" s="5"/>
      <c r="B543" s="5"/>
      <c r="C543" s="5"/>
      <c r="D543" s="5"/>
      <c r="E543" s="5"/>
      <c r="F543" s="5"/>
      <c r="G543" s="5"/>
      <c r="H543" s="5"/>
      <c r="I543" s="5"/>
      <c r="J543" s="5"/>
      <c r="K543" s="5"/>
      <c r="L543" s="5"/>
      <c r="M543" s="5"/>
      <c r="N543" s="5"/>
      <c r="T543" s="5"/>
      <c r="V543" s="5"/>
      <c r="W543" s="5"/>
    </row>
    <row r="544" spans="1:23">
      <c r="A544" s="5"/>
      <c r="B544" s="5"/>
      <c r="C544" s="5"/>
      <c r="D544" s="5"/>
      <c r="E544" s="5"/>
      <c r="F544" s="5"/>
      <c r="G544" s="5"/>
      <c r="H544" s="5"/>
      <c r="I544" s="5"/>
      <c r="J544" s="5"/>
      <c r="K544" s="5"/>
      <c r="L544" s="5"/>
      <c r="M544" s="5"/>
      <c r="N544" s="5"/>
      <c r="T544" s="5"/>
      <c r="V544" s="5"/>
      <c r="W544" s="5"/>
    </row>
    <row r="545" spans="1:23">
      <c r="A545" s="5"/>
      <c r="B545" s="5"/>
      <c r="C545" s="5"/>
      <c r="D545" s="5"/>
      <c r="E545" s="5"/>
      <c r="F545" s="5"/>
      <c r="G545" s="5"/>
      <c r="H545" s="5"/>
      <c r="I545" s="5"/>
      <c r="J545" s="5"/>
      <c r="K545" s="5"/>
      <c r="L545" s="5"/>
      <c r="M545" s="5"/>
      <c r="N545" s="5"/>
      <c r="T545" s="5"/>
      <c r="V545" s="5"/>
      <c r="W545" s="5"/>
    </row>
    <row r="546" spans="1:23">
      <c r="A546" s="5"/>
      <c r="B546" s="5"/>
      <c r="C546" s="5"/>
      <c r="D546" s="5"/>
      <c r="E546" s="5"/>
      <c r="F546" s="5"/>
      <c r="G546" s="5"/>
      <c r="H546" s="5"/>
      <c r="I546" s="5"/>
      <c r="J546" s="5"/>
      <c r="K546" s="5"/>
      <c r="L546" s="5"/>
      <c r="M546" s="5"/>
      <c r="N546" s="5"/>
      <c r="T546" s="5"/>
      <c r="V546" s="5"/>
      <c r="W546" s="5"/>
    </row>
    <row r="547" spans="1:23">
      <c r="A547" s="5"/>
      <c r="B547" s="5"/>
      <c r="C547" s="5"/>
      <c r="D547" s="5"/>
      <c r="E547" s="5"/>
      <c r="F547" s="5"/>
      <c r="G547" s="5"/>
      <c r="H547" s="5"/>
      <c r="I547" s="5"/>
      <c r="J547" s="5"/>
      <c r="K547" s="5"/>
      <c r="L547" s="5"/>
      <c r="M547" s="5"/>
      <c r="N547" s="5"/>
      <c r="T547" s="5"/>
      <c r="V547" s="5"/>
      <c r="W547" s="5"/>
    </row>
    <row r="548" spans="1:23">
      <c r="A548" s="5"/>
      <c r="B548" s="5"/>
      <c r="C548" s="5"/>
      <c r="D548" s="5"/>
      <c r="E548" s="5"/>
      <c r="F548" s="5"/>
      <c r="G548" s="5"/>
      <c r="H548" s="5"/>
      <c r="I548" s="5"/>
      <c r="J548" s="5"/>
      <c r="K548" s="5"/>
      <c r="L548" s="5"/>
      <c r="M548" s="5"/>
      <c r="N548" s="5"/>
      <c r="T548" s="5"/>
      <c r="V548" s="5"/>
      <c r="W548" s="5"/>
    </row>
    <row r="549" spans="1:23">
      <c r="A549" s="5"/>
      <c r="B549" s="5"/>
      <c r="C549" s="5"/>
      <c r="D549" s="5"/>
      <c r="E549" s="5"/>
      <c r="F549" s="5"/>
      <c r="G549" s="5"/>
      <c r="H549" s="5"/>
      <c r="I549" s="5"/>
      <c r="J549" s="5"/>
      <c r="K549" s="5"/>
      <c r="L549" s="5"/>
      <c r="M549" s="5"/>
      <c r="N549" s="5"/>
      <c r="T549" s="5"/>
      <c r="V549" s="5"/>
      <c r="W549" s="5"/>
    </row>
    <row r="550" spans="1:23">
      <c r="A550" s="5"/>
      <c r="B550" s="5"/>
      <c r="C550" s="5"/>
      <c r="D550" s="5"/>
      <c r="E550" s="5"/>
      <c r="F550" s="5"/>
      <c r="G550" s="5"/>
      <c r="H550" s="5"/>
      <c r="I550" s="5"/>
      <c r="J550" s="5"/>
      <c r="K550" s="5"/>
      <c r="L550" s="5"/>
      <c r="M550" s="5"/>
      <c r="N550" s="5"/>
      <c r="T550" s="5"/>
      <c r="V550" s="5"/>
      <c r="W550" s="5"/>
    </row>
    <row r="551" spans="1:23">
      <c r="A551" s="5"/>
      <c r="B551" s="5"/>
      <c r="C551" s="5"/>
      <c r="D551" s="5"/>
      <c r="E551" s="5"/>
      <c r="F551" s="5"/>
      <c r="G551" s="5"/>
      <c r="H551" s="5"/>
      <c r="I551" s="5"/>
      <c r="J551" s="5"/>
      <c r="K551" s="5"/>
      <c r="L551" s="5"/>
      <c r="M551" s="5"/>
      <c r="N551" s="5"/>
      <c r="T551" s="5"/>
      <c r="V551" s="5"/>
      <c r="W551" s="5"/>
    </row>
    <row r="552" spans="1:23">
      <c r="A552" s="5"/>
      <c r="B552" s="5"/>
      <c r="C552" s="5"/>
      <c r="D552" s="5"/>
      <c r="E552" s="5"/>
      <c r="F552" s="5"/>
      <c r="G552" s="5"/>
      <c r="H552" s="5"/>
      <c r="I552" s="5"/>
      <c r="J552" s="5"/>
      <c r="K552" s="5"/>
      <c r="L552" s="5"/>
      <c r="M552" s="5"/>
      <c r="N552" s="5"/>
      <c r="T552" s="5"/>
      <c r="V552" s="5"/>
      <c r="W552" s="5"/>
    </row>
    <row r="553" spans="1:23">
      <c r="A553" s="5"/>
      <c r="B553" s="5"/>
      <c r="C553" s="5"/>
      <c r="D553" s="5"/>
      <c r="E553" s="5"/>
      <c r="F553" s="5"/>
      <c r="G553" s="5"/>
      <c r="H553" s="5"/>
      <c r="I553" s="5"/>
      <c r="J553" s="5"/>
      <c r="K553" s="5"/>
      <c r="L553" s="5"/>
      <c r="M553" s="5"/>
      <c r="N553" s="5"/>
      <c r="T553" s="5"/>
      <c r="V553" s="5"/>
      <c r="W553" s="5"/>
    </row>
    <row r="554" spans="1:23">
      <c r="A554" s="5"/>
      <c r="B554" s="5"/>
      <c r="C554" s="5"/>
      <c r="D554" s="5"/>
      <c r="E554" s="5"/>
      <c r="F554" s="5"/>
      <c r="G554" s="5"/>
      <c r="H554" s="5"/>
      <c r="I554" s="5"/>
      <c r="J554" s="5"/>
      <c r="K554" s="5"/>
      <c r="L554" s="5"/>
      <c r="M554" s="5"/>
      <c r="N554" s="5"/>
      <c r="T554" s="5"/>
      <c r="V554" s="5"/>
      <c r="W554" s="5"/>
    </row>
    <row r="555" spans="1:23">
      <c r="A555" s="5"/>
      <c r="B555" s="5"/>
      <c r="C555" s="5"/>
      <c r="D555" s="5"/>
      <c r="E555" s="5"/>
      <c r="F555" s="5"/>
      <c r="G555" s="5"/>
      <c r="H555" s="5"/>
      <c r="I555" s="5"/>
      <c r="J555" s="5"/>
      <c r="K555" s="5"/>
      <c r="L555" s="5"/>
      <c r="M555" s="5"/>
      <c r="N555" s="5"/>
      <c r="T555" s="5"/>
      <c r="V555" s="5"/>
      <c r="W555" s="5"/>
    </row>
    <row r="556" spans="1:23">
      <c r="A556" s="5"/>
      <c r="B556" s="5"/>
      <c r="C556" s="5"/>
      <c r="D556" s="5"/>
      <c r="E556" s="5"/>
      <c r="F556" s="5"/>
      <c r="G556" s="5"/>
      <c r="H556" s="5"/>
      <c r="I556" s="5"/>
      <c r="J556" s="5"/>
      <c r="K556" s="5"/>
      <c r="L556" s="5"/>
      <c r="M556" s="5"/>
      <c r="N556" s="5"/>
      <c r="T556" s="5"/>
      <c r="V556" s="5"/>
      <c r="W556" s="5"/>
    </row>
    <row r="557" spans="1:23">
      <c r="A557" s="5"/>
      <c r="B557" s="5"/>
      <c r="C557" s="5"/>
      <c r="D557" s="5"/>
      <c r="E557" s="5"/>
      <c r="F557" s="5"/>
      <c r="G557" s="5"/>
      <c r="H557" s="5"/>
      <c r="I557" s="5"/>
      <c r="J557" s="5"/>
      <c r="K557" s="5"/>
      <c r="L557" s="5"/>
      <c r="M557" s="5"/>
      <c r="N557" s="5"/>
      <c r="T557" s="5"/>
      <c r="V557" s="5"/>
      <c r="W557" s="5"/>
    </row>
    <row r="558" spans="1:23">
      <c r="A558" s="5"/>
      <c r="B558" s="5"/>
      <c r="C558" s="5"/>
      <c r="D558" s="5"/>
      <c r="E558" s="5"/>
      <c r="F558" s="5"/>
      <c r="G558" s="5"/>
      <c r="H558" s="5"/>
      <c r="I558" s="5"/>
      <c r="J558" s="5"/>
      <c r="K558" s="5"/>
      <c r="L558" s="5"/>
      <c r="M558" s="5"/>
      <c r="N558" s="5"/>
      <c r="T558" s="5"/>
      <c r="V558" s="5"/>
      <c r="W558" s="5"/>
    </row>
    <row r="559" spans="1:23">
      <c r="A559" s="5"/>
      <c r="B559" s="5"/>
      <c r="C559" s="5"/>
      <c r="D559" s="5"/>
      <c r="E559" s="5"/>
      <c r="F559" s="5"/>
      <c r="G559" s="5"/>
      <c r="H559" s="5"/>
      <c r="I559" s="5"/>
      <c r="J559" s="5"/>
      <c r="K559" s="5"/>
      <c r="L559" s="5"/>
      <c r="M559" s="5"/>
      <c r="N559" s="5"/>
      <c r="T559" s="5"/>
      <c r="V559" s="5"/>
      <c r="W559" s="5"/>
    </row>
    <row r="560" spans="1:23">
      <c r="A560" s="5"/>
      <c r="B560" s="5"/>
      <c r="C560" s="5"/>
      <c r="D560" s="5"/>
      <c r="E560" s="5"/>
      <c r="F560" s="5"/>
      <c r="G560" s="5"/>
      <c r="H560" s="5"/>
      <c r="I560" s="5"/>
      <c r="J560" s="5"/>
      <c r="K560" s="5"/>
      <c r="L560" s="5"/>
      <c r="M560" s="5"/>
      <c r="N560" s="5"/>
      <c r="T560" s="5"/>
      <c r="V560" s="5"/>
      <c r="W560" s="5"/>
    </row>
    <row r="561" spans="1:23">
      <c r="A561" s="5"/>
      <c r="B561" s="5"/>
      <c r="C561" s="5"/>
      <c r="D561" s="5"/>
      <c r="E561" s="5"/>
      <c r="F561" s="5"/>
      <c r="G561" s="5"/>
      <c r="H561" s="5"/>
      <c r="I561" s="5"/>
      <c r="J561" s="5"/>
      <c r="K561" s="5"/>
      <c r="L561" s="5"/>
      <c r="M561" s="5"/>
      <c r="N561" s="5"/>
      <c r="T561" s="5"/>
      <c r="V561" s="5"/>
      <c r="W561" s="5"/>
    </row>
    <row r="562" spans="1:23">
      <c r="A562" s="5"/>
      <c r="B562" s="5"/>
      <c r="C562" s="5"/>
      <c r="D562" s="5"/>
      <c r="E562" s="5"/>
      <c r="F562" s="5"/>
      <c r="G562" s="5"/>
      <c r="H562" s="5"/>
      <c r="I562" s="5"/>
      <c r="J562" s="5"/>
      <c r="K562" s="5"/>
      <c r="L562" s="5"/>
      <c r="M562" s="5"/>
      <c r="N562" s="5"/>
      <c r="T562" s="5"/>
      <c r="V562" s="5"/>
      <c r="W562" s="5"/>
    </row>
    <row r="563" spans="1:23">
      <c r="A563" s="5"/>
      <c r="B563" s="5"/>
      <c r="C563" s="5"/>
      <c r="D563" s="5"/>
      <c r="E563" s="5"/>
      <c r="F563" s="5"/>
      <c r="G563" s="5"/>
      <c r="H563" s="5"/>
      <c r="I563" s="5"/>
      <c r="J563" s="5"/>
      <c r="K563" s="5"/>
      <c r="L563" s="5"/>
      <c r="M563" s="5"/>
      <c r="N563" s="5"/>
      <c r="T563" s="5"/>
      <c r="V563" s="5"/>
      <c r="W563" s="5"/>
    </row>
    <row r="564" spans="1:23">
      <c r="A564" s="5"/>
      <c r="B564" s="5"/>
      <c r="C564" s="5"/>
      <c r="D564" s="5"/>
      <c r="E564" s="5"/>
      <c r="F564" s="5"/>
      <c r="G564" s="5"/>
      <c r="H564" s="5"/>
      <c r="I564" s="5"/>
      <c r="J564" s="5"/>
      <c r="K564" s="5"/>
      <c r="L564" s="5"/>
      <c r="M564" s="5"/>
      <c r="N564" s="5"/>
      <c r="T564" s="5"/>
      <c r="V564" s="5"/>
      <c r="W564" s="5"/>
    </row>
    <row r="565" spans="1:23">
      <c r="A565" s="5"/>
      <c r="B565" s="5"/>
      <c r="C565" s="5"/>
      <c r="D565" s="5"/>
      <c r="E565" s="5"/>
      <c r="F565" s="5"/>
      <c r="G565" s="5"/>
      <c r="H565" s="5"/>
      <c r="I565" s="5"/>
      <c r="J565" s="5"/>
      <c r="K565" s="5"/>
      <c r="L565" s="5"/>
      <c r="M565" s="5"/>
      <c r="N565" s="5"/>
      <c r="T565" s="5"/>
      <c r="V565" s="5"/>
      <c r="W565" s="5"/>
    </row>
    <row r="566" spans="1:23">
      <c r="A566" s="5"/>
      <c r="B566" s="5"/>
      <c r="C566" s="5"/>
      <c r="D566" s="5"/>
      <c r="E566" s="5"/>
      <c r="F566" s="5"/>
      <c r="G566" s="5"/>
      <c r="H566" s="5"/>
      <c r="I566" s="5"/>
      <c r="J566" s="5"/>
      <c r="K566" s="5"/>
      <c r="L566" s="5"/>
      <c r="M566" s="5"/>
      <c r="N566" s="5"/>
      <c r="T566" s="5"/>
      <c r="V566" s="5"/>
      <c r="W566" s="5"/>
    </row>
    <row r="567" spans="1:23">
      <c r="A567" s="5"/>
      <c r="B567" s="5"/>
      <c r="C567" s="5"/>
      <c r="D567" s="5"/>
      <c r="E567" s="5"/>
      <c r="F567" s="5"/>
      <c r="G567" s="5"/>
      <c r="H567" s="5"/>
      <c r="I567" s="5"/>
      <c r="J567" s="5"/>
      <c r="K567" s="5"/>
      <c r="L567" s="5"/>
      <c r="M567" s="5"/>
      <c r="N567" s="5"/>
      <c r="T567" s="5"/>
      <c r="V567" s="5"/>
      <c r="W567" s="5"/>
    </row>
    <row r="568" spans="1:23">
      <c r="A568" s="5"/>
      <c r="B568" s="5"/>
      <c r="C568" s="5"/>
      <c r="D568" s="5"/>
      <c r="E568" s="5"/>
      <c r="F568" s="5"/>
      <c r="G568" s="5"/>
      <c r="H568" s="5"/>
      <c r="I568" s="5"/>
      <c r="J568" s="5"/>
      <c r="K568" s="5"/>
      <c r="L568" s="5"/>
      <c r="M568" s="5"/>
      <c r="N568" s="5"/>
      <c r="T568" s="5"/>
      <c r="V568" s="5"/>
      <c r="W568" s="5"/>
    </row>
    <row r="569" spans="1:23">
      <c r="A569" s="5"/>
      <c r="B569" s="5"/>
      <c r="C569" s="5"/>
      <c r="D569" s="5"/>
      <c r="E569" s="5"/>
      <c r="F569" s="5"/>
      <c r="G569" s="5"/>
      <c r="H569" s="5"/>
      <c r="I569" s="5"/>
      <c r="J569" s="5"/>
      <c r="K569" s="5"/>
      <c r="L569" s="5"/>
      <c r="M569" s="5"/>
      <c r="N569" s="5"/>
      <c r="T569" s="5"/>
      <c r="V569" s="5"/>
      <c r="W569" s="5"/>
    </row>
    <row r="570" spans="1:23">
      <c r="A570" s="5"/>
      <c r="B570" s="5"/>
      <c r="C570" s="5"/>
      <c r="D570" s="5"/>
      <c r="E570" s="5"/>
      <c r="F570" s="5"/>
      <c r="G570" s="5"/>
      <c r="H570" s="5"/>
      <c r="I570" s="5"/>
      <c r="J570" s="5"/>
      <c r="K570" s="5"/>
      <c r="L570" s="5"/>
      <c r="M570" s="5"/>
      <c r="N570" s="5"/>
      <c r="T570" s="5"/>
      <c r="V570" s="5"/>
      <c r="W570" s="5"/>
    </row>
    <row r="571" spans="1:23">
      <c r="A571" s="5"/>
      <c r="B571" s="5"/>
      <c r="C571" s="5"/>
      <c r="D571" s="5"/>
      <c r="E571" s="5"/>
      <c r="F571" s="5"/>
      <c r="G571" s="5"/>
      <c r="H571" s="5"/>
      <c r="I571" s="5"/>
      <c r="J571" s="5"/>
      <c r="K571" s="5"/>
      <c r="L571" s="5"/>
      <c r="M571" s="5"/>
      <c r="N571" s="5"/>
      <c r="T571" s="5"/>
      <c r="V571" s="5"/>
      <c r="W571" s="5"/>
    </row>
    <row r="572" spans="1:23">
      <c r="A572" s="5"/>
      <c r="B572" s="5"/>
      <c r="C572" s="5"/>
      <c r="D572" s="5"/>
      <c r="E572" s="5"/>
      <c r="F572" s="5"/>
      <c r="G572" s="5"/>
      <c r="H572" s="5"/>
      <c r="I572" s="5"/>
      <c r="J572" s="5"/>
      <c r="K572" s="5"/>
      <c r="L572" s="5"/>
      <c r="M572" s="5"/>
      <c r="N572" s="5"/>
      <c r="T572" s="5"/>
      <c r="V572" s="5"/>
      <c r="W572" s="5"/>
    </row>
    <row r="573" spans="1:23">
      <c r="A573" s="5"/>
      <c r="B573" s="5"/>
      <c r="C573" s="5"/>
      <c r="D573" s="5"/>
      <c r="E573" s="5"/>
      <c r="F573" s="5"/>
      <c r="G573" s="5"/>
      <c r="H573" s="5"/>
      <c r="I573" s="5"/>
      <c r="J573" s="5"/>
      <c r="K573" s="5"/>
      <c r="L573" s="5"/>
      <c r="M573" s="5"/>
      <c r="N573" s="5"/>
      <c r="T573" s="5"/>
      <c r="V573" s="5"/>
      <c r="W573" s="5"/>
    </row>
    <row r="574" spans="1:23">
      <c r="A574" s="5"/>
      <c r="B574" s="5"/>
      <c r="C574" s="5"/>
      <c r="D574" s="5"/>
      <c r="E574" s="5"/>
      <c r="F574" s="5"/>
      <c r="G574" s="5"/>
      <c r="H574" s="5"/>
      <c r="I574" s="5"/>
      <c r="J574" s="5"/>
      <c r="K574" s="5"/>
      <c r="L574" s="5"/>
      <c r="M574" s="5"/>
      <c r="N574" s="5"/>
      <c r="T574" s="5"/>
      <c r="V574" s="5"/>
      <c r="W574" s="5"/>
    </row>
    <row r="575" spans="1:23">
      <c r="A575" s="5"/>
      <c r="B575" s="5"/>
      <c r="C575" s="5"/>
      <c r="D575" s="5"/>
      <c r="E575" s="5"/>
      <c r="F575" s="5"/>
      <c r="G575" s="5"/>
      <c r="H575" s="5"/>
      <c r="I575" s="5"/>
      <c r="J575" s="5"/>
      <c r="K575" s="5"/>
      <c r="L575" s="5"/>
      <c r="M575" s="5"/>
      <c r="N575" s="5"/>
      <c r="T575" s="5"/>
      <c r="V575" s="5"/>
      <c r="W575" s="5"/>
    </row>
    <row r="576" spans="1:23">
      <c r="A576" s="5"/>
      <c r="B576" s="5"/>
      <c r="C576" s="5"/>
      <c r="D576" s="5"/>
      <c r="E576" s="5"/>
      <c r="F576" s="5"/>
      <c r="G576" s="5"/>
      <c r="H576" s="5"/>
      <c r="I576" s="5"/>
      <c r="J576" s="5"/>
      <c r="K576" s="5"/>
      <c r="L576" s="5"/>
      <c r="M576" s="5"/>
      <c r="N576" s="5"/>
      <c r="T576" s="5"/>
      <c r="V576" s="5"/>
      <c r="W576" s="5"/>
    </row>
    <row r="577" spans="1:23">
      <c r="A577" s="5"/>
      <c r="B577" s="5"/>
      <c r="C577" s="5"/>
      <c r="D577" s="5"/>
      <c r="E577" s="5"/>
      <c r="F577" s="5"/>
      <c r="G577" s="5"/>
      <c r="H577" s="5"/>
      <c r="I577" s="5"/>
      <c r="J577" s="5"/>
      <c r="K577" s="5"/>
      <c r="L577" s="5"/>
      <c r="M577" s="5"/>
      <c r="N577" s="5"/>
      <c r="T577" s="5"/>
      <c r="V577" s="5"/>
      <c r="W577" s="5"/>
    </row>
    <row r="578" spans="1:23">
      <c r="A578" s="5"/>
      <c r="B578" s="5"/>
      <c r="C578" s="5"/>
      <c r="D578" s="5"/>
      <c r="E578" s="5"/>
      <c r="F578" s="5"/>
      <c r="G578" s="5"/>
      <c r="H578" s="5"/>
      <c r="I578" s="5"/>
      <c r="J578" s="5"/>
      <c r="K578" s="5"/>
      <c r="L578" s="5"/>
      <c r="M578" s="5"/>
      <c r="N578" s="5"/>
      <c r="T578" s="5"/>
      <c r="V578" s="5"/>
      <c r="W578" s="5"/>
    </row>
    <row r="579" spans="1:23">
      <c r="A579" s="5"/>
      <c r="B579" s="5"/>
      <c r="C579" s="5"/>
      <c r="D579" s="5"/>
      <c r="E579" s="5"/>
      <c r="F579" s="5"/>
      <c r="G579" s="5"/>
      <c r="H579" s="5"/>
      <c r="I579" s="5"/>
      <c r="J579" s="5"/>
      <c r="K579" s="5"/>
      <c r="L579" s="5"/>
      <c r="M579" s="5"/>
      <c r="N579" s="5"/>
      <c r="T579" s="5"/>
      <c r="V579" s="5"/>
      <c r="W579" s="5"/>
    </row>
    <row r="580" spans="1:23">
      <c r="A580" s="5"/>
      <c r="B580" s="5"/>
      <c r="C580" s="5"/>
      <c r="D580" s="5"/>
      <c r="E580" s="5"/>
      <c r="F580" s="5"/>
      <c r="G580" s="5"/>
      <c r="H580" s="5"/>
      <c r="I580" s="5"/>
      <c r="J580" s="5"/>
      <c r="K580" s="5"/>
      <c r="L580" s="5"/>
      <c r="M580" s="5"/>
      <c r="N580" s="5"/>
      <c r="T580" s="5"/>
      <c r="V580" s="5"/>
      <c r="W580" s="5"/>
    </row>
    <row r="581" spans="1:23">
      <c r="A581" s="5"/>
      <c r="B581" s="5"/>
      <c r="C581" s="5"/>
      <c r="D581" s="5"/>
      <c r="E581" s="5"/>
      <c r="F581" s="5"/>
      <c r="G581" s="5"/>
      <c r="H581" s="5"/>
      <c r="I581" s="5"/>
      <c r="J581" s="5"/>
      <c r="K581" s="5"/>
      <c r="L581" s="5"/>
      <c r="M581" s="5"/>
      <c r="N581" s="5"/>
      <c r="T581" s="5"/>
      <c r="V581" s="5"/>
      <c r="W581" s="5"/>
    </row>
    <row r="582" spans="1:23">
      <c r="A582" s="5"/>
      <c r="B582" s="5"/>
      <c r="C582" s="5"/>
      <c r="D582" s="5"/>
      <c r="E582" s="5"/>
      <c r="F582" s="5"/>
      <c r="G582" s="5"/>
      <c r="H582" s="5"/>
      <c r="I582" s="5"/>
      <c r="J582" s="5"/>
      <c r="K582" s="5"/>
      <c r="L582" s="5"/>
      <c r="M582" s="5"/>
      <c r="N582" s="5"/>
      <c r="T582" s="5"/>
      <c r="V582" s="5"/>
      <c r="W582" s="5"/>
    </row>
    <row r="583" spans="1:23">
      <c r="A583" s="5"/>
      <c r="B583" s="5"/>
      <c r="C583" s="5"/>
      <c r="D583" s="5"/>
      <c r="E583" s="5"/>
      <c r="F583" s="5"/>
      <c r="G583" s="5"/>
      <c r="H583" s="5"/>
      <c r="I583" s="5"/>
      <c r="J583" s="5"/>
      <c r="K583" s="5"/>
      <c r="L583" s="5"/>
      <c r="M583" s="5"/>
      <c r="N583" s="5"/>
      <c r="T583" s="5"/>
      <c r="V583" s="5"/>
      <c r="W583" s="5"/>
    </row>
    <row r="584" spans="1:23">
      <c r="A584" s="5"/>
      <c r="B584" s="5"/>
      <c r="C584" s="5"/>
      <c r="D584" s="5"/>
      <c r="E584" s="5"/>
      <c r="F584" s="5"/>
      <c r="G584" s="5"/>
      <c r="H584" s="5"/>
      <c r="I584" s="5"/>
      <c r="J584" s="5"/>
      <c r="K584" s="5"/>
      <c r="L584" s="5"/>
      <c r="M584" s="5"/>
      <c r="N584" s="5"/>
      <c r="T584" s="5"/>
      <c r="V584" s="5"/>
      <c r="W584" s="5"/>
    </row>
    <row r="585" spans="1:23">
      <c r="A585" s="5"/>
      <c r="B585" s="5"/>
      <c r="C585" s="5"/>
      <c r="D585" s="5"/>
      <c r="E585" s="5"/>
      <c r="F585" s="5"/>
      <c r="G585" s="5"/>
      <c r="H585" s="5"/>
      <c r="I585" s="5"/>
      <c r="J585" s="5"/>
      <c r="K585" s="5"/>
      <c r="L585" s="5"/>
      <c r="M585" s="5"/>
      <c r="N585" s="5"/>
      <c r="T585" s="5"/>
      <c r="V585" s="5"/>
      <c r="W585" s="5"/>
    </row>
    <row r="586" spans="1:23">
      <c r="A586" s="5"/>
      <c r="B586" s="5"/>
      <c r="C586" s="5"/>
      <c r="D586" s="5"/>
      <c r="E586" s="5"/>
      <c r="F586" s="5"/>
      <c r="G586" s="5"/>
      <c r="H586" s="5"/>
      <c r="I586" s="5"/>
      <c r="J586" s="5"/>
      <c r="K586" s="5"/>
      <c r="L586" s="5"/>
      <c r="M586" s="5"/>
      <c r="N586" s="5"/>
      <c r="T586" s="5"/>
      <c r="V586" s="5"/>
      <c r="W586" s="5"/>
    </row>
    <row r="587" spans="1:23">
      <c r="A587" s="5"/>
      <c r="B587" s="5"/>
      <c r="C587" s="5"/>
      <c r="D587" s="5"/>
      <c r="E587" s="5"/>
      <c r="F587" s="5"/>
      <c r="G587" s="5"/>
      <c r="H587" s="5"/>
      <c r="I587" s="5"/>
      <c r="J587" s="5"/>
      <c r="K587" s="5"/>
      <c r="L587" s="5"/>
      <c r="M587" s="5"/>
      <c r="N587" s="5"/>
      <c r="T587" s="5"/>
      <c r="V587" s="5"/>
      <c r="W587" s="5"/>
    </row>
    <row r="588" spans="1:23">
      <c r="A588" s="5"/>
      <c r="B588" s="5"/>
      <c r="C588" s="5"/>
      <c r="D588" s="5"/>
      <c r="E588" s="5"/>
      <c r="F588" s="5"/>
      <c r="G588" s="5"/>
      <c r="H588" s="5"/>
      <c r="I588" s="5"/>
      <c r="J588" s="5"/>
      <c r="K588" s="5"/>
      <c r="L588" s="5"/>
      <c r="M588" s="5"/>
      <c r="N588" s="5"/>
      <c r="T588" s="5"/>
      <c r="V588" s="5"/>
      <c r="W588" s="5"/>
    </row>
    <row r="589" spans="1:23">
      <c r="A589" s="5"/>
      <c r="B589" s="5"/>
      <c r="C589" s="5"/>
      <c r="D589" s="5"/>
      <c r="E589" s="5"/>
      <c r="F589" s="5"/>
      <c r="G589" s="5"/>
      <c r="H589" s="5"/>
      <c r="I589" s="5"/>
      <c r="J589" s="5"/>
      <c r="K589" s="5"/>
      <c r="L589" s="5"/>
      <c r="M589" s="5"/>
      <c r="N589" s="5"/>
      <c r="T589" s="5"/>
      <c r="V589" s="5"/>
      <c r="W589" s="5"/>
    </row>
    <row r="590" spans="1:23">
      <c r="A590" s="5"/>
      <c r="B590" s="5"/>
      <c r="C590" s="5"/>
      <c r="D590" s="5"/>
      <c r="E590" s="5"/>
      <c r="F590" s="5"/>
      <c r="G590" s="5"/>
      <c r="H590" s="5"/>
      <c r="I590" s="5"/>
      <c r="J590" s="5"/>
      <c r="K590" s="5"/>
      <c r="L590" s="5"/>
      <c r="M590" s="5"/>
      <c r="N590" s="5"/>
      <c r="T590" s="5"/>
      <c r="V590" s="5"/>
      <c r="W590" s="5"/>
    </row>
    <row r="591" spans="1:23">
      <c r="A591" s="5"/>
      <c r="B591" s="5"/>
      <c r="C591" s="5"/>
      <c r="D591" s="5"/>
      <c r="E591" s="5"/>
      <c r="F591" s="5"/>
      <c r="G591" s="5"/>
      <c r="H591" s="5"/>
      <c r="I591" s="5"/>
      <c r="J591" s="5"/>
      <c r="K591" s="5"/>
      <c r="L591" s="5"/>
      <c r="M591" s="5"/>
      <c r="N591" s="5"/>
      <c r="T591" s="5"/>
      <c r="V591" s="5"/>
      <c r="W591" s="5"/>
    </row>
    <row r="592" spans="1:23">
      <c r="A592" s="5"/>
      <c r="B592" s="5"/>
      <c r="C592" s="5"/>
      <c r="D592" s="5"/>
      <c r="E592" s="5"/>
      <c r="F592" s="5"/>
      <c r="G592" s="5"/>
      <c r="H592" s="5"/>
      <c r="I592" s="5"/>
      <c r="J592" s="5"/>
      <c r="K592" s="5"/>
      <c r="L592" s="5"/>
      <c r="M592" s="5"/>
      <c r="N592" s="5"/>
      <c r="T592" s="5"/>
      <c r="V592" s="5"/>
      <c r="W592" s="5"/>
    </row>
    <row r="593" spans="1:23">
      <c r="A593" s="5"/>
      <c r="B593" s="5"/>
      <c r="C593" s="5"/>
      <c r="D593" s="5"/>
      <c r="E593" s="5"/>
      <c r="F593" s="5"/>
      <c r="G593" s="5"/>
      <c r="H593" s="5"/>
      <c r="I593" s="5"/>
      <c r="J593" s="5"/>
      <c r="K593" s="5"/>
      <c r="L593" s="5"/>
      <c r="M593" s="5"/>
      <c r="N593" s="5"/>
      <c r="T593" s="5"/>
      <c r="V593" s="5"/>
      <c r="W593" s="5"/>
    </row>
    <row r="594" spans="1:23">
      <c r="A594" s="5"/>
      <c r="B594" s="5"/>
      <c r="C594" s="5"/>
      <c r="D594" s="5"/>
      <c r="E594" s="5"/>
      <c r="F594" s="5"/>
      <c r="G594" s="5"/>
      <c r="H594" s="5"/>
      <c r="I594" s="5"/>
      <c r="J594" s="5"/>
      <c r="K594" s="5"/>
      <c r="L594" s="5"/>
      <c r="M594" s="5"/>
      <c r="N594" s="5"/>
      <c r="T594" s="5"/>
      <c r="V594" s="5"/>
      <c r="W594" s="5"/>
    </row>
    <row r="595" spans="1:23">
      <c r="A595" s="5"/>
      <c r="B595" s="5"/>
      <c r="C595" s="5"/>
      <c r="D595" s="5"/>
      <c r="E595" s="5"/>
      <c r="F595" s="5"/>
      <c r="G595" s="5"/>
      <c r="H595" s="5"/>
      <c r="I595" s="5"/>
      <c r="J595" s="5"/>
      <c r="K595" s="5"/>
      <c r="L595" s="5"/>
      <c r="M595" s="5"/>
      <c r="N595" s="5"/>
      <c r="T595" s="5"/>
      <c r="V595" s="5"/>
      <c r="W595" s="5"/>
    </row>
    <row r="596" spans="1:23">
      <c r="A596" s="5"/>
      <c r="B596" s="5"/>
      <c r="C596" s="5"/>
      <c r="D596" s="5"/>
      <c r="E596" s="5"/>
      <c r="F596" s="5"/>
      <c r="G596" s="5"/>
      <c r="H596" s="5"/>
      <c r="I596" s="5"/>
      <c r="J596" s="5"/>
      <c r="K596" s="5"/>
      <c r="L596" s="5"/>
      <c r="M596" s="5"/>
      <c r="N596" s="5"/>
      <c r="T596" s="5"/>
      <c r="V596" s="5"/>
      <c r="W596" s="5"/>
    </row>
    <row r="597" spans="1:23">
      <c r="A597" s="5"/>
      <c r="B597" s="5"/>
      <c r="C597" s="5"/>
      <c r="D597" s="5"/>
      <c r="E597" s="5"/>
      <c r="F597" s="5"/>
      <c r="G597" s="5"/>
      <c r="H597" s="5"/>
      <c r="I597" s="5"/>
      <c r="J597" s="5"/>
      <c r="K597" s="5"/>
      <c r="L597" s="5"/>
      <c r="M597" s="5"/>
      <c r="N597" s="5"/>
      <c r="T597" s="5"/>
      <c r="V597" s="5"/>
      <c r="W597" s="5"/>
    </row>
    <row r="598" spans="1:23">
      <c r="A598" s="5"/>
      <c r="B598" s="5"/>
      <c r="C598" s="5"/>
      <c r="D598" s="5"/>
      <c r="E598" s="5"/>
      <c r="F598" s="5"/>
      <c r="G598" s="5"/>
      <c r="H598" s="5"/>
      <c r="I598" s="5"/>
      <c r="J598" s="5"/>
      <c r="K598" s="5"/>
      <c r="L598" s="5"/>
      <c r="M598" s="5"/>
      <c r="N598" s="5"/>
      <c r="T598" s="5"/>
      <c r="V598" s="5"/>
      <c r="W598" s="5"/>
    </row>
    <row r="599" spans="1:23">
      <c r="A599" s="5"/>
      <c r="B599" s="5"/>
      <c r="C599" s="5"/>
      <c r="D599" s="5"/>
      <c r="E599" s="5"/>
      <c r="F599" s="5"/>
      <c r="G599" s="5"/>
      <c r="H599" s="5"/>
      <c r="I599" s="5"/>
      <c r="J599" s="5"/>
      <c r="K599" s="5"/>
      <c r="L599" s="5"/>
      <c r="M599" s="5"/>
      <c r="N599" s="5"/>
      <c r="T599" s="5"/>
      <c r="V599" s="5"/>
      <c r="W599" s="5"/>
    </row>
    <row r="600" spans="1:23">
      <c r="A600" s="5"/>
      <c r="B600" s="5"/>
      <c r="C600" s="5"/>
      <c r="D600" s="5"/>
      <c r="E600" s="5"/>
      <c r="F600" s="5"/>
      <c r="G600" s="5"/>
      <c r="H600" s="5"/>
      <c r="I600" s="5"/>
      <c r="J600" s="5"/>
      <c r="K600" s="5"/>
      <c r="L600" s="5"/>
      <c r="M600" s="5"/>
      <c r="N600" s="5"/>
      <c r="T600" s="5"/>
      <c r="V600" s="5"/>
      <c r="W600" s="5"/>
    </row>
    <row r="601" spans="1:23">
      <c r="A601" s="5"/>
      <c r="B601" s="5"/>
      <c r="C601" s="5"/>
      <c r="D601" s="5"/>
      <c r="E601" s="5"/>
      <c r="F601" s="5"/>
      <c r="G601" s="5"/>
      <c r="H601" s="5"/>
      <c r="I601" s="5"/>
      <c r="J601" s="5"/>
      <c r="K601" s="5"/>
      <c r="L601" s="5"/>
      <c r="M601" s="5"/>
      <c r="N601" s="5"/>
      <c r="T601" s="5"/>
      <c r="V601" s="5"/>
      <c r="W601" s="5"/>
    </row>
    <row r="602" spans="1:23">
      <c r="A602" s="5"/>
      <c r="B602" s="5"/>
      <c r="C602" s="5"/>
      <c r="D602" s="5"/>
      <c r="E602" s="5"/>
      <c r="F602" s="5"/>
      <c r="G602" s="5"/>
      <c r="H602" s="5"/>
      <c r="I602" s="5"/>
      <c r="J602" s="5"/>
      <c r="K602" s="5"/>
      <c r="L602" s="5"/>
      <c r="M602" s="5"/>
      <c r="N602" s="5"/>
      <c r="T602" s="5"/>
      <c r="V602" s="5"/>
      <c r="W602" s="5"/>
    </row>
    <row r="603" spans="1:23">
      <c r="A603" s="5"/>
      <c r="B603" s="5"/>
      <c r="C603" s="5"/>
      <c r="D603" s="5"/>
      <c r="E603" s="5"/>
      <c r="F603" s="5"/>
      <c r="G603" s="5"/>
      <c r="H603" s="5"/>
      <c r="I603" s="5"/>
      <c r="J603" s="5"/>
      <c r="K603" s="5"/>
      <c r="L603" s="5"/>
      <c r="M603" s="5"/>
      <c r="N603" s="5"/>
      <c r="T603" s="5"/>
      <c r="V603" s="5"/>
      <c r="W603" s="5"/>
    </row>
    <row r="604" spans="1:23">
      <c r="A604" s="5"/>
      <c r="B604" s="5"/>
      <c r="C604" s="5"/>
      <c r="D604" s="5"/>
      <c r="E604" s="5"/>
      <c r="F604" s="5"/>
      <c r="G604" s="5"/>
      <c r="H604" s="5"/>
      <c r="I604" s="5"/>
      <c r="J604" s="5"/>
      <c r="K604" s="5"/>
      <c r="L604" s="5"/>
      <c r="M604" s="5"/>
      <c r="N604" s="5"/>
      <c r="T604" s="5"/>
      <c r="V604" s="5"/>
      <c r="W604" s="5"/>
    </row>
    <row r="605" spans="1:23">
      <c r="A605" s="5"/>
      <c r="B605" s="5"/>
      <c r="C605" s="5"/>
      <c r="D605" s="5"/>
      <c r="E605" s="5"/>
      <c r="F605" s="5"/>
      <c r="G605" s="5"/>
      <c r="H605" s="5"/>
      <c r="I605" s="5"/>
      <c r="J605" s="5"/>
      <c r="K605" s="5"/>
      <c r="L605" s="5"/>
      <c r="M605" s="5"/>
      <c r="N605" s="5"/>
      <c r="T605" s="5"/>
      <c r="V605" s="5"/>
      <c r="W605" s="5"/>
    </row>
    <row r="606" spans="1:23">
      <c r="A606" s="5"/>
      <c r="B606" s="5"/>
      <c r="C606" s="5"/>
      <c r="D606" s="5"/>
      <c r="E606" s="5"/>
      <c r="F606" s="5"/>
      <c r="G606" s="5"/>
      <c r="H606" s="5"/>
      <c r="I606" s="5"/>
      <c r="J606" s="5"/>
      <c r="K606" s="5"/>
      <c r="L606" s="5"/>
      <c r="M606" s="5"/>
      <c r="N606" s="5"/>
      <c r="T606" s="5"/>
      <c r="V606" s="5"/>
      <c r="W606" s="5"/>
    </row>
    <row r="607" spans="1:23">
      <c r="A607" s="5"/>
      <c r="B607" s="5"/>
      <c r="C607" s="5"/>
      <c r="D607" s="5"/>
      <c r="E607" s="5"/>
      <c r="F607" s="5"/>
      <c r="G607" s="5"/>
      <c r="H607" s="5"/>
      <c r="I607" s="5"/>
      <c r="J607" s="5"/>
      <c r="K607" s="5"/>
      <c r="L607" s="5"/>
      <c r="M607" s="5"/>
      <c r="N607" s="5"/>
      <c r="T607" s="5"/>
      <c r="V607" s="5"/>
      <c r="W607" s="5"/>
    </row>
    <row r="608" spans="1:23">
      <c r="A608" s="5"/>
      <c r="B608" s="5"/>
      <c r="C608" s="5"/>
      <c r="D608" s="5"/>
      <c r="E608" s="5"/>
      <c r="F608" s="5"/>
      <c r="G608" s="5"/>
      <c r="H608" s="5"/>
      <c r="I608" s="5"/>
      <c r="J608" s="5"/>
      <c r="K608" s="5"/>
      <c r="L608" s="5"/>
      <c r="M608" s="5"/>
      <c r="N608" s="5"/>
      <c r="T608" s="5"/>
      <c r="V608" s="5"/>
      <c r="W608" s="5"/>
    </row>
    <row r="609" spans="1:23">
      <c r="A609" s="5"/>
      <c r="B609" s="5"/>
      <c r="C609" s="5"/>
      <c r="D609" s="5"/>
      <c r="E609" s="5"/>
      <c r="F609" s="5"/>
      <c r="G609" s="5"/>
      <c r="H609" s="5"/>
      <c r="I609" s="5"/>
      <c r="J609" s="5"/>
      <c r="K609" s="5"/>
      <c r="L609" s="5"/>
      <c r="M609" s="5"/>
      <c r="N609" s="5"/>
      <c r="T609" s="5"/>
      <c r="V609" s="5"/>
      <c r="W609" s="5"/>
    </row>
    <row r="610" spans="1:23">
      <c r="A610" s="5"/>
      <c r="B610" s="5"/>
      <c r="C610" s="5"/>
      <c r="D610" s="5"/>
      <c r="E610" s="5"/>
      <c r="F610" s="5"/>
      <c r="G610" s="5"/>
      <c r="H610" s="5"/>
      <c r="I610" s="5"/>
      <c r="J610" s="5"/>
      <c r="K610" s="5"/>
      <c r="L610" s="5"/>
      <c r="M610" s="5"/>
      <c r="N610" s="5"/>
      <c r="T610" s="5"/>
      <c r="V610" s="5"/>
      <c r="W610" s="5"/>
    </row>
    <row r="611" spans="1:23">
      <c r="A611" s="5"/>
      <c r="B611" s="5"/>
      <c r="C611" s="5"/>
      <c r="D611" s="5"/>
      <c r="E611" s="5"/>
      <c r="F611" s="5"/>
      <c r="G611" s="5"/>
      <c r="H611" s="5"/>
      <c r="I611" s="5"/>
      <c r="J611" s="5"/>
      <c r="K611" s="5"/>
      <c r="L611" s="5"/>
      <c r="M611" s="5"/>
      <c r="N611" s="5"/>
      <c r="T611" s="5"/>
      <c r="V611" s="5"/>
      <c r="W611" s="5"/>
    </row>
    <row r="612" spans="1:23">
      <c r="A612" s="5"/>
      <c r="B612" s="5"/>
      <c r="C612" s="5"/>
      <c r="D612" s="5"/>
      <c r="E612" s="5"/>
      <c r="F612" s="5"/>
      <c r="G612" s="5"/>
      <c r="H612" s="5"/>
      <c r="I612" s="5"/>
      <c r="J612" s="5"/>
      <c r="K612" s="5"/>
      <c r="L612" s="5"/>
      <c r="M612" s="5"/>
      <c r="N612" s="5"/>
      <c r="T612" s="5"/>
      <c r="V612" s="5"/>
      <c r="W612" s="5"/>
    </row>
    <row r="613" spans="1:23">
      <c r="A613" s="5"/>
      <c r="B613" s="5"/>
      <c r="C613" s="5"/>
      <c r="D613" s="5"/>
      <c r="E613" s="5"/>
      <c r="F613" s="5"/>
      <c r="G613" s="5"/>
      <c r="H613" s="5"/>
      <c r="I613" s="5"/>
      <c r="J613" s="5"/>
      <c r="K613" s="5"/>
      <c r="L613" s="5"/>
      <c r="M613" s="5"/>
      <c r="N613" s="5"/>
      <c r="T613" s="5"/>
      <c r="V613" s="5"/>
      <c r="W613" s="5"/>
    </row>
    <row r="614" spans="1:23">
      <c r="A614" s="5"/>
      <c r="B614" s="5"/>
      <c r="C614" s="5"/>
      <c r="D614" s="5"/>
      <c r="E614" s="5"/>
      <c r="F614" s="5"/>
      <c r="G614" s="5"/>
      <c r="H614" s="5"/>
      <c r="I614" s="5"/>
      <c r="J614" s="5"/>
      <c r="K614" s="5"/>
      <c r="L614" s="5"/>
      <c r="M614" s="5"/>
      <c r="N614" s="5"/>
      <c r="T614" s="5"/>
      <c r="V614" s="5"/>
      <c r="W614" s="5"/>
    </row>
    <row r="615" spans="1:23">
      <c r="A615" s="5"/>
      <c r="B615" s="5"/>
      <c r="C615" s="5"/>
      <c r="D615" s="5"/>
      <c r="E615" s="5"/>
      <c r="F615" s="5"/>
      <c r="G615" s="5"/>
      <c r="H615" s="5"/>
      <c r="I615" s="5"/>
      <c r="J615" s="5"/>
      <c r="K615" s="5"/>
      <c r="L615" s="5"/>
      <c r="M615" s="5"/>
      <c r="N615" s="5"/>
      <c r="T615" s="5"/>
      <c r="V615" s="5"/>
      <c r="W615" s="5"/>
    </row>
    <row r="616" spans="1:23">
      <c r="A616" s="5"/>
      <c r="B616" s="5"/>
      <c r="C616" s="5"/>
      <c r="D616" s="5"/>
      <c r="E616" s="5"/>
      <c r="F616" s="5"/>
      <c r="G616" s="5"/>
      <c r="H616" s="5"/>
      <c r="I616" s="5"/>
      <c r="J616" s="5"/>
      <c r="K616" s="5"/>
      <c r="L616" s="5"/>
      <c r="M616" s="5"/>
      <c r="N616" s="5"/>
      <c r="T616" s="5"/>
      <c r="V616" s="5"/>
      <c r="W616" s="5"/>
    </row>
    <row r="617" spans="1:23">
      <c r="A617" s="5"/>
      <c r="B617" s="5"/>
      <c r="C617" s="5"/>
      <c r="D617" s="5"/>
      <c r="E617" s="5"/>
      <c r="F617" s="5"/>
      <c r="G617" s="5"/>
      <c r="H617" s="5"/>
      <c r="I617" s="5"/>
      <c r="J617" s="5"/>
      <c r="K617" s="5"/>
      <c r="L617" s="5"/>
      <c r="M617" s="5"/>
      <c r="N617" s="5"/>
      <c r="T617" s="5"/>
      <c r="V617" s="5"/>
      <c r="W617" s="5"/>
    </row>
    <row r="618" spans="1:23">
      <c r="A618" s="5"/>
      <c r="B618" s="5"/>
      <c r="C618" s="5"/>
      <c r="D618" s="5"/>
      <c r="E618" s="5"/>
      <c r="F618" s="5"/>
      <c r="G618" s="5"/>
      <c r="H618" s="5"/>
      <c r="I618" s="5"/>
      <c r="J618" s="5"/>
      <c r="K618" s="5"/>
      <c r="L618" s="5"/>
      <c r="M618" s="5"/>
      <c r="N618" s="5"/>
      <c r="T618" s="5"/>
      <c r="V618" s="5"/>
      <c r="W618" s="5"/>
    </row>
    <row r="619" spans="1:23">
      <c r="A619" s="5"/>
      <c r="B619" s="5"/>
      <c r="C619" s="5"/>
      <c r="D619" s="5"/>
      <c r="E619" s="5"/>
      <c r="F619" s="5"/>
      <c r="G619" s="5"/>
      <c r="H619" s="5"/>
      <c r="I619" s="5"/>
      <c r="J619" s="5"/>
      <c r="K619" s="5"/>
      <c r="L619" s="5"/>
      <c r="M619" s="5"/>
      <c r="N619" s="5"/>
      <c r="T619" s="5"/>
      <c r="V619" s="5"/>
      <c r="W619" s="5"/>
    </row>
    <row r="620" spans="1:23">
      <c r="A620" s="5"/>
      <c r="B620" s="5"/>
      <c r="C620" s="5"/>
      <c r="D620" s="5"/>
      <c r="E620" s="5"/>
      <c r="F620" s="5"/>
      <c r="G620" s="5"/>
      <c r="H620" s="5"/>
      <c r="I620" s="5"/>
      <c r="J620" s="5"/>
      <c r="K620" s="5"/>
      <c r="L620" s="5"/>
      <c r="M620" s="5"/>
      <c r="N620" s="5"/>
      <c r="T620" s="5"/>
      <c r="V620" s="5"/>
      <c r="W620" s="5"/>
    </row>
    <row r="621" spans="1:23">
      <c r="A621" s="5"/>
      <c r="B621" s="5"/>
      <c r="C621" s="5"/>
      <c r="D621" s="5"/>
      <c r="E621" s="5"/>
      <c r="F621" s="5"/>
      <c r="G621" s="5"/>
      <c r="H621" s="5"/>
      <c r="I621" s="5"/>
      <c r="J621" s="5"/>
      <c r="K621" s="5"/>
      <c r="L621" s="5"/>
      <c r="M621" s="5"/>
      <c r="N621" s="5"/>
      <c r="T621" s="5"/>
      <c r="V621" s="5"/>
      <c r="W621" s="5"/>
    </row>
    <row r="622" spans="1:23">
      <c r="A622" s="5"/>
      <c r="B622" s="5"/>
      <c r="C622" s="5"/>
      <c r="D622" s="5"/>
      <c r="E622" s="5"/>
      <c r="F622" s="5"/>
      <c r="G622" s="5"/>
      <c r="H622" s="5"/>
      <c r="I622" s="5"/>
      <c r="J622" s="5"/>
      <c r="K622" s="5"/>
      <c r="L622" s="5"/>
      <c r="M622" s="5"/>
      <c r="N622" s="5"/>
      <c r="T622" s="5"/>
      <c r="V622" s="5"/>
      <c r="W622" s="5"/>
    </row>
    <row r="623" spans="1:23">
      <c r="A623" s="5"/>
      <c r="B623" s="5"/>
      <c r="C623" s="5"/>
      <c r="D623" s="5"/>
      <c r="E623" s="5"/>
      <c r="F623" s="5"/>
      <c r="G623" s="5"/>
      <c r="H623" s="5"/>
      <c r="I623" s="5"/>
      <c r="J623" s="5"/>
      <c r="K623" s="5"/>
      <c r="L623" s="5"/>
      <c r="M623" s="5"/>
      <c r="N623" s="5"/>
      <c r="T623" s="5"/>
      <c r="V623" s="5"/>
      <c r="W623" s="5"/>
    </row>
    <row r="624" spans="1:23">
      <c r="A624" s="5"/>
      <c r="B624" s="5"/>
      <c r="C624" s="5"/>
      <c r="D624" s="5"/>
      <c r="E624" s="5"/>
      <c r="F624" s="5"/>
      <c r="G624" s="5"/>
      <c r="H624" s="5"/>
      <c r="I624" s="5"/>
      <c r="J624" s="5"/>
      <c r="K624" s="5"/>
      <c r="L624" s="5"/>
      <c r="M624" s="5"/>
      <c r="N624" s="5"/>
      <c r="T624" s="5"/>
      <c r="V624" s="5"/>
      <c r="W624" s="5"/>
    </row>
    <row r="625" spans="1:23">
      <c r="A625" s="5"/>
      <c r="B625" s="5"/>
      <c r="C625" s="5"/>
      <c r="D625" s="5"/>
      <c r="E625" s="5"/>
      <c r="F625" s="5"/>
      <c r="G625" s="5"/>
      <c r="H625" s="5"/>
      <c r="I625" s="5"/>
      <c r="J625" s="5"/>
      <c r="K625" s="5"/>
      <c r="L625" s="5"/>
      <c r="M625" s="5"/>
      <c r="N625" s="5"/>
      <c r="T625" s="5"/>
      <c r="V625" s="5"/>
      <c r="W625" s="5"/>
    </row>
    <row r="626" spans="1:23">
      <c r="A626" s="5"/>
      <c r="B626" s="5"/>
      <c r="C626" s="5"/>
      <c r="D626" s="5"/>
      <c r="E626" s="5"/>
      <c r="F626" s="5"/>
      <c r="G626" s="5"/>
      <c r="H626" s="5"/>
      <c r="I626" s="5"/>
      <c r="J626" s="5"/>
      <c r="K626" s="5"/>
      <c r="L626" s="5"/>
      <c r="M626" s="5"/>
      <c r="N626" s="5"/>
      <c r="T626" s="5"/>
      <c r="V626" s="5"/>
      <c r="W626" s="5"/>
    </row>
    <row r="627" spans="1:23">
      <c r="A627" s="5"/>
      <c r="B627" s="5"/>
      <c r="C627" s="5"/>
      <c r="D627" s="5"/>
      <c r="E627" s="5"/>
      <c r="F627" s="5"/>
      <c r="G627" s="5"/>
      <c r="H627" s="5"/>
      <c r="I627" s="5"/>
      <c r="J627" s="5"/>
      <c r="K627" s="5"/>
      <c r="L627" s="5"/>
      <c r="M627" s="5"/>
      <c r="N627" s="5"/>
      <c r="T627" s="5"/>
      <c r="V627" s="5"/>
      <c r="W627" s="5"/>
    </row>
    <row r="628" spans="1:23">
      <c r="A628" s="5"/>
      <c r="B628" s="5"/>
      <c r="C628" s="5"/>
      <c r="D628" s="5"/>
      <c r="E628" s="5"/>
      <c r="F628" s="5"/>
      <c r="G628" s="5"/>
      <c r="H628" s="5"/>
      <c r="I628" s="5"/>
      <c r="J628" s="5"/>
      <c r="K628" s="5"/>
      <c r="L628" s="5"/>
      <c r="M628" s="5"/>
      <c r="N628" s="5"/>
      <c r="T628" s="5"/>
      <c r="V628" s="5"/>
      <c r="W628" s="5"/>
    </row>
    <row r="629" spans="1:23">
      <c r="A629" s="5"/>
      <c r="B629" s="5"/>
      <c r="C629" s="5"/>
      <c r="D629" s="5"/>
      <c r="E629" s="5"/>
      <c r="F629" s="5"/>
      <c r="G629" s="5"/>
      <c r="H629" s="5"/>
      <c r="I629" s="5"/>
      <c r="J629" s="5"/>
      <c r="K629" s="5"/>
      <c r="L629" s="5"/>
      <c r="M629" s="5"/>
      <c r="N629" s="5"/>
      <c r="T629" s="5"/>
      <c r="V629" s="5"/>
      <c r="W629" s="5"/>
    </row>
    <row r="630" spans="1:23">
      <c r="A630" s="5"/>
      <c r="B630" s="5"/>
      <c r="C630" s="5"/>
      <c r="D630" s="5"/>
      <c r="E630" s="5"/>
      <c r="F630" s="5"/>
      <c r="G630" s="5"/>
      <c r="H630" s="5"/>
      <c r="I630" s="5"/>
      <c r="J630" s="5"/>
      <c r="K630" s="5"/>
      <c r="L630" s="5"/>
      <c r="M630" s="5"/>
      <c r="N630" s="5"/>
      <c r="T630" s="5"/>
      <c r="V630" s="5"/>
      <c r="W630" s="5"/>
    </row>
    <row r="631" spans="1:23">
      <c r="A631" s="5"/>
      <c r="B631" s="5"/>
      <c r="C631" s="5"/>
      <c r="D631" s="5"/>
      <c r="E631" s="5"/>
      <c r="F631" s="5"/>
      <c r="G631" s="5"/>
      <c r="H631" s="5"/>
      <c r="I631" s="5"/>
      <c r="J631" s="5"/>
      <c r="K631" s="5"/>
      <c r="L631" s="5"/>
      <c r="M631" s="5"/>
      <c r="N631" s="5"/>
      <c r="T631" s="5"/>
      <c r="V631" s="5"/>
      <c r="W631" s="5"/>
    </row>
    <row r="632" spans="1:23">
      <c r="A632" s="5"/>
      <c r="B632" s="5"/>
      <c r="C632" s="5"/>
      <c r="D632" s="5"/>
      <c r="E632" s="5"/>
      <c r="F632" s="5"/>
      <c r="G632" s="5"/>
      <c r="H632" s="5"/>
      <c r="I632" s="5"/>
      <c r="J632" s="5"/>
      <c r="K632" s="5"/>
      <c r="L632" s="5"/>
      <c r="M632" s="5"/>
      <c r="N632" s="5"/>
      <c r="T632" s="5"/>
      <c r="V632" s="5"/>
      <c r="W632" s="5"/>
    </row>
    <row r="633" spans="1:23">
      <c r="A633" s="5"/>
      <c r="B633" s="5"/>
      <c r="C633" s="5"/>
      <c r="D633" s="5"/>
      <c r="E633" s="5"/>
      <c r="F633" s="5"/>
      <c r="G633" s="5"/>
      <c r="H633" s="5"/>
      <c r="I633" s="5"/>
      <c r="J633" s="5"/>
      <c r="K633" s="5"/>
      <c r="L633" s="5"/>
      <c r="M633" s="5"/>
      <c r="N633" s="5"/>
      <c r="T633" s="5"/>
      <c r="V633" s="5"/>
      <c r="W633" s="5"/>
    </row>
    <row r="634" spans="1:23">
      <c r="A634" s="5"/>
      <c r="B634" s="5"/>
      <c r="C634" s="5"/>
      <c r="D634" s="5"/>
      <c r="E634" s="5"/>
      <c r="F634" s="5"/>
      <c r="G634" s="5"/>
      <c r="H634" s="5"/>
      <c r="I634" s="5"/>
      <c r="J634" s="5"/>
      <c r="K634" s="5"/>
      <c r="L634" s="5"/>
      <c r="M634" s="5"/>
      <c r="N634" s="5"/>
      <c r="T634" s="5"/>
      <c r="V634" s="5"/>
      <c r="W634" s="5"/>
    </row>
    <row r="635" spans="1:23">
      <c r="A635" s="5"/>
      <c r="B635" s="5"/>
      <c r="C635" s="5"/>
      <c r="D635" s="5"/>
      <c r="E635" s="5"/>
      <c r="F635" s="5"/>
      <c r="G635" s="5"/>
      <c r="H635" s="5"/>
      <c r="I635" s="5"/>
      <c r="J635" s="5"/>
      <c r="K635" s="5"/>
      <c r="L635" s="5"/>
      <c r="M635" s="5"/>
      <c r="N635" s="5"/>
      <c r="T635" s="5"/>
      <c r="V635" s="5"/>
      <c r="W635" s="5"/>
    </row>
    <row r="636" spans="1:23">
      <c r="A636" s="5"/>
      <c r="B636" s="5"/>
      <c r="C636" s="5"/>
      <c r="D636" s="5"/>
      <c r="E636" s="5"/>
      <c r="F636" s="5"/>
      <c r="G636" s="5"/>
      <c r="H636" s="5"/>
      <c r="I636" s="5"/>
      <c r="J636" s="5"/>
      <c r="K636" s="5"/>
      <c r="L636" s="5"/>
      <c r="M636" s="5"/>
      <c r="N636" s="5"/>
      <c r="T636" s="5"/>
      <c r="V636" s="5"/>
      <c r="W636" s="5"/>
    </row>
    <row r="637" spans="1:23">
      <c r="A637" s="5"/>
      <c r="B637" s="5"/>
      <c r="C637" s="5"/>
      <c r="D637" s="5"/>
      <c r="E637" s="5"/>
      <c r="F637" s="5"/>
      <c r="G637" s="5"/>
      <c r="H637" s="5"/>
      <c r="I637" s="5"/>
      <c r="J637" s="5"/>
      <c r="K637" s="5"/>
      <c r="L637" s="5"/>
      <c r="M637" s="5"/>
      <c r="N637" s="5"/>
      <c r="T637" s="5"/>
      <c r="V637" s="5"/>
      <c r="W637" s="5"/>
    </row>
    <row r="638" spans="1:23">
      <c r="A638" s="5"/>
      <c r="B638" s="5"/>
      <c r="C638" s="5"/>
      <c r="D638" s="5"/>
      <c r="E638" s="5"/>
      <c r="F638" s="5"/>
      <c r="G638" s="5"/>
      <c r="H638" s="5"/>
      <c r="I638" s="5"/>
      <c r="J638" s="5"/>
      <c r="K638" s="5"/>
      <c r="L638" s="5"/>
      <c r="M638" s="5"/>
      <c r="N638" s="5"/>
      <c r="T638" s="5"/>
      <c r="V638" s="5"/>
      <c r="W638" s="5"/>
    </row>
    <row r="639" spans="1:23">
      <c r="A639" s="5"/>
      <c r="B639" s="5"/>
      <c r="C639" s="5"/>
      <c r="D639" s="5"/>
      <c r="E639" s="5"/>
      <c r="F639" s="5"/>
      <c r="G639" s="5"/>
      <c r="H639" s="5"/>
      <c r="I639" s="5"/>
      <c r="J639" s="5"/>
      <c r="K639" s="5"/>
      <c r="L639" s="5"/>
      <c r="M639" s="5"/>
      <c r="N639" s="5"/>
      <c r="T639" s="5"/>
      <c r="V639" s="5"/>
      <c r="W639" s="5"/>
    </row>
    <row r="640" spans="1:23">
      <c r="A640" s="5"/>
      <c r="B640" s="5"/>
      <c r="C640" s="5"/>
      <c r="D640" s="5"/>
      <c r="E640" s="5"/>
      <c r="F640" s="5"/>
      <c r="G640" s="5"/>
      <c r="H640" s="5"/>
      <c r="I640" s="5"/>
      <c r="J640" s="5"/>
      <c r="K640" s="5"/>
      <c r="L640" s="5"/>
      <c r="M640" s="5"/>
      <c r="N640" s="5"/>
      <c r="T640" s="5"/>
      <c r="V640" s="5"/>
      <c r="W640" s="5"/>
    </row>
    <row r="641" spans="1:23">
      <c r="A641" s="5"/>
      <c r="B641" s="5"/>
      <c r="C641" s="5"/>
      <c r="D641" s="5"/>
      <c r="E641" s="5"/>
      <c r="F641" s="5"/>
      <c r="G641" s="5"/>
      <c r="H641" s="5"/>
      <c r="I641" s="5"/>
      <c r="J641" s="5"/>
      <c r="K641" s="5"/>
      <c r="L641" s="5"/>
      <c r="M641" s="5"/>
      <c r="N641" s="5"/>
      <c r="T641" s="5"/>
      <c r="V641" s="5"/>
      <c r="W641" s="5"/>
    </row>
    <row r="642" spans="1:23">
      <c r="A642" s="5"/>
      <c r="B642" s="5"/>
      <c r="C642" s="5"/>
      <c r="D642" s="5"/>
      <c r="E642" s="5"/>
      <c r="F642" s="5"/>
      <c r="G642" s="5"/>
      <c r="H642" s="5"/>
      <c r="I642" s="5"/>
      <c r="J642" s="5"/>
      <c r="K642" s="5"/>
      <c r="L642" s="5"/>
      <c r="M642" s="5"/>
      <c r="N642" s="5"/>
      <c r="T642" s="5"/>
      <c r="V642" s="5"/>
      <c r="W642" s="5"/>
    </row>
    <row r="643" spans="1:23">
      <c r="A643" s="5"/>
      <c r="B643" s="5"/>
      <c r="C643" s="5"/>
      <c r="D643" s="5"/>
      <c r="E643" s="5"/>
      <c r="F643" s="5"/>
      <c r="G643" s="5"/>
      <c r="H643" s="5"/>
      <c r="I643" s="5"/>
      <c r="J643" s="5"/>
      <c r="K643" s="5"/>
      <c r="L643" s="5"/>
      <c r="M643" s="5"/>
      <c r="N643" s="5"/>
      <c r="T643" s="5"/>
      <c r="V643" s="5"/>
      <c r="W643" s="5"/>
    </row>
    <row r="644" spans="1:23">
      <c r="A644" s="5"/>
      <c r="B644" s="5"/>
      <c r="C644" s="5"/>
      <c r="D644" s="5"/>
      <c r="E644" s="5"/>
      <c r="F644" s="5"/>
      <c r="G644" s="5"/>
      <c r="H644" s="5"/>
      <c r="I644" s="5"/>
      <c r="J644" s="5"/>
      <c r="K644" s="5"/>
      <c r="L644" s="5"/>
      <c r="M644" s="5"/>
      <c r="N644" s="5"/>
      <c r="T644" s="5"/>
      <c r="V644" s="5"/>
      <c r="W644" s="5"/>
    </row>
    <row r="645" spans="1:23">
      <c r="A645" s="5"/>
      <c r="B645" s="5"/>
      <c r="C645" s="5"/>
      <c r="D645" s="5"/>
      <c r="E645" s="5"/>
      <c r="F645" s="5"/>
      <c r="G645" s="5"/>
      <c r="H645" s="5"/>
      <c r="I645" s="5"/>
      <c r="J645" s="5"/>
      <c r="K645" s="5"/>
      <c r="L645" s="5"/>
      <c r="M645" s="5"/>
      <c r="N645" s="5"/>
      <c r="T645" s="5"/>
      <c r="V645" s="5"/>
      <c r="W645" s="5"/>
    </row>
    <row r="646" spans="1:23">
      <c r="A646" s="5"/>
      <c r="B646" s="5"/>
      <c r="C646" s="5"/>
      <c r="D646" s="5"/>
      <c r="E646" s="5"/>
      <c r="F646" s="5"/>
      <c r="G646" s="5"/>
      <c r="H646" s="5"/>
      <c r="I646" s="5"/>
      <c r="J646" s="5"/>
      <c r="K646" s="5"/>
      <c r="L646" s="5"/>
      <c r="M646" s="5"/>
      <c r="N646" s="5"/>
      <c r="T646" s="5"/>
      <c r="V646" s="5"/>
      <c r="W646" s="5"/>
    </row>
    <row r="647" spans="1:23">
      <c r="A647" s="5"/>
      <c r="B647" s="5"/>
      <c r="C647" s="5"/>
      <c r="D647" s="5"/>
      <c r="E647" s="5"/>
      <c r="F647" s="5"/>
      <c r="G647" s="5"/>
      <c r="H647" s="5"/>
      <c r="I647" s="5"/>
      <c r="J647" s="5"/>
      <c r="K647" s="5"/>
      <c r="L647" s="5"/>
      <c r="M647" s="5"/>
      <c r="N647" s="5"/>
      <c r="T647" s="5"/>
      <c r="V647" s="5"/>
      <c r="W647" s="5"/>
    </row>
    <row r="648" spans="1:23">
      <c r="A648" s="5"/>
      <c r="B648" s="5"/>
      <c r="C648" s="5"/>
      <c r="D648" s="5"/>
      <c r="E648" s="5"/>
      <c r="F648" s="5"/>
      <c r="G648" s="5"/>
      <c r="H648" s="5"/>
      <c r="I648" s="5"/>
      <c r="J648" s="5"/>
      <c r="K648" s="5"/>
      <c r="L648" s="5"/>
      <c r="M648" s="5"/>
      <c r="N648" s="5"/>
      <c r="T648" s="5"/>
      <c r="V648" s="5"/>
      <c r="W648" s="5"/>
    </row>
    <row r="649" spans="1:23">
      <c r="A649" s="5"/>
      <c r="B649" s="5"/>
      <c r="C649" s="5"/>
      <c r="D649" s="5"/>
      <c r="E649" s="5"/>
      <c r="F649" s="5"/>
      <c r="G649" s="5"/>
      <c r="H649" s="5"/>
      <c r="I649" s="5"/>
      <c r="J649" s="5"/>
      <c r="K649" s="5"/>
      <c r="L649" s="5"/>
      <c r="M649" s="5"/>
      <c r="N649" s="5"/>
      <c r="T649" s="5"/>
      <c r="V649" s="5"/>
      <c r="W649" s="5"/>
    </row>
    <row r="650" spans="1:23">
      <c r="A650" s="5"/>
      <c r="B650" s="5"/>
      <c r="C650" s="5"/>
      <c r="D650" s="5"/>
      <c r="E650" s="5"/>
      <c r="F650" s="5"/>
      <c r="G650" s="5"/>
      <c r="H650" s="5"/>
      <c r="I650" s="5"/>
      <c r="J650" s="5"/>
      <c r="K650" s="5"/>
      <c r="L650" s="5"/>
      <c r="M650" s="5"/>
      <c r="N650" s="5"/>
      <c r="T650" s="5"/>
      <c r="V650" s="5"/>
      <c r="W650" s="5"/>
    </row>
    <row r="651" spans="1:23">
      <c r="A651" s="5"/>
      <c r="B651" s="5"/>
      <c r="C651" s="5"/>
      <c r="D651" s="5"/>
      <c r="E651" s="5"/>
      <c r="F651" s="5"/>
      <c r="G651" s="5"/>
      <c r="H651" s="5"/>
      <c r="I651" s="5"/>
      <c r="J651" s="5"/>
      <c r="K651" s="5"/>
      <c r="L651" s="5"/>
      <c r="M651" s="5"/>
      <c r="N651" s="5"/>
      <c r="T651" s="5"/>
      <c r="V651" s="5"/>
      <c r="W651" s="5"/>
    </row>
    <row r="652" spans="1:23">
      <c r="A652" s="5"/>
      <c r="B652" s="5"/>
      <c r="C652" s="5"/>
      <c r="D652" s="5"/>
      <c r="E652" s="5"/>
      <c r="F652" s="5"/>
      <c r="G652" s="5"/>
      <c r="H652" s="5"/>
      <c r="I652" s="5"/>
      <c r="J652" s="5"/>
      <c r="K652" s="5"/>
      <c r="L652" s="5"/>
      <c r="M652" s="5"/>
      <c r="N652" s="5"/>
      <c r="T652" s="5"/>
      <c r="V652" s="5"/>
      <c r="W652" s="5"/>
    </row>
    <row r="653" spans="1:23">
      <c r="A653" s="5"/>
      <c r="B653" s="5"/>
      <c r="C653" s="5"/>
      <c r="D653" s="5"/>
      <c r="E653" s="5"/>
      <c r="F653" s="5"/>
      <c r="G653" s="5"/>
      <c r="H653" s="5"/>
      <c r="I653" s="5"/>
      <c r="J653" s="5"/>
      <c r="K653" s="5"/>
      <c r="L653" s="5"/>
      <c r="M653" s="5"/>
      <c r="N653" s="5"/>
      <c r="T653" s="5"/>
      <c r="V653" s="5"/>
      <c r="W653" s="5"/>
    </row>
    <row r="654" spans="1:23">
      <c r="A654" s="5"/>
      <c r="B654" s="5"/>
      <c r="C654" s="5"/>
      <c r="D654" s="5"/>
      <c r="E654" s="5"/>
      <c r="F654" s="5"/>
      <c r="G654" s="5"/>
      <c r="H654" s="5"/>
      <c r="I654" s="5"/>
      <c r="J654" s="5"/>
      <c r="K654" s="5"/>
      <c r="L654" s="5"/>
      <c r="M654" s="5"/>
      <c r="N654" s="5"/>
      <c r="T654" s="5"/>
      <c r="V654" s="5"/>
      <c r="W654" s="5"/>
    </row>
    <row r="655" spans="1:23">
      <c r="A655" s="5"/>
      <c r="B655" s="5"/>
      <c r="C655" s="5"/>
      <c r="D655" s="5"/>
      <c r="E655" s="5"/>
      <c r="F655" s="5"/>
      <c r="G655" s="5"/>
      <c r="H655" s="5"/>
      <c r="I655" s="5"/>
      <c r="J655" s="5"/>
      <c r="K655" s="5"/>
      <c r="L655" s="5"/>
      <c r="M655" s="5"/>
      <c r="N655" s="5"/>
      <c r="T655" s="5"/>
      <c r="V655" s="5"/>
      <c r="W655" s="5"/>
    </row>
    <row r="656" spans="1:23">
      <c r="A656" s="5"/>
      <c r="B656" s="5"/>
      <c r="C656" s="5"/>
      <c r="D656" s="5"/>
      <c r="E656" s="5"/>
      <c r="F656" s="5"/>
      <c r="G656" s="5"/>
      <c r="H656" s="5"/>
      <c r="I656" s="5"/>
      <c r="J656" s="5"/>
      <c r="K656" s="5"/>
      <c r="L656" s="5"/>
      <c r="M656" s="5"/>
      <c r="N656" s="5"/>
      <c r="T656" s="5"/>
      <c r="V656" s="5"/>
      <c r="W656" s="5"/>
    </row>
    <row r="657" spans="1:23">
      <c r="A657" s="5"/>
      <c r="B657" s="5"/>
      <c r="C657" s="5"/>
      <c r="D657" s="5"/>
      <c r="E657" s="5"/>
      <c r="F657" s="5"/>
      <c r="G657" s="5"/>
      <c r="H657" s="5"/>
      <c r="I657" s="5"/>
      <c r="J657" s="5"/>
      <c r="K657" s="5"/>
      <c r="L657" s="5"/>
      <c r="M657" s="5"/>
      <c r="N657" s="5"/>
      <c r="T657" s="5"/>
      <c r="V657" s="5"/>
      <c r="W657" s="5"/>
    </row>
    <row r="658" spans="1:23">
      <c r="A658" s="5"/>
      <c r="B658" s="5"/>
      <c r="C658" s="5"/>
      <c r="D658" s="5"/>
      <c r="E658" s="5"/>
      <c r="F658" s="5"/>
      <c r="G658" s="5"/>
      <c r="H658" s="5"/>
      <c r="I658" s="5"/>
      <c r="J658" s="5"/>
      <c r="K658" s="5"/>
      <c r="L658" s="5"/>
      <c r="M658" s="5"/>
      <c r="N658" s="5"/>
      <c r="T658" s="5"/>
      <c r="V658" s="5"/>
      <c r="W658" s="5"/>
    </row>
    <row r="659" spans="1:23">
      <c r="A659" s="5"/>
      <c r="B659" s="5"/>
      <c r="C659" s="5"/>
      <c r="D659" s="5"/>
      <c r="E659" s="5"/>
      <c r="F659" s="5"/>
      <c r="G659" s="5"/>
      <c r="H659" s="5"/>
      <c r="I659" s="5"/>
      <c r="J659" s="5"/>
      <c r="K659" s="5"/>
      <c r="L659" s="5"/>
      <c r="M659" s="5"/>
      <c r="N659" s="5"/>
      <c r="T659" s="5"/>
      <c r="V659" s="5"/>
      <c r="W659" s="5"/>
    </row>
    <row r="660" spans="1:23">
      <c r="A660" s="5"/>
      <c r="B660" s="5"/>
      <c r="C660" s="5"/>
      <c r="D660" s="5"/>
      <c r="E660" s="5"/>
      <c r="F660" s="5"/>
      <c r="G660" s="5"/>
      <c r="H660" s="5"/>
      <c r="I660" s="5"/>
      <c r="J660" s="5"/>
      <c r="K660" s="5"/>
      <c r="L660" s="5"/>
      <c r="M660" s="5"/>
      <c r="N660" s="5"/>
      <c r="T660" s="5"/>
      <c r="V660" s="5"/>
      <c r="W660" s="5"/>
    </row>
    <row r="661" spans="1:23">
      <c r="A661" s="5"/>
      <c r="B661" s="5"/>
      <c r="C661" s="5"/>
      <c r="D661" s="5"/>
      <c r="E661" s="5"/>
      <c r="F661" s="5"/>
      <c r="G661" s="5"/>
      <c r="H661" s="5"/>
      <c r="I661" s="5"/>
      <c r="J661" s="5"/>
      <c r="K661" s="5"/>
      <c r="L661" s="5"/>
      <c r="M661" s="5"/>
      <c r="N661" s="5"/>
      <c r="T661" s="5"/>
      <c r="V661" s="5"/>
      <c r="W661" s="5"/>
    </row>
    <row r="662" spans="1:23">
      <c r="A662" s="5"/>
      <c r="B662" s="5"/>
      <c r="C662" s="5"/>
      <c r="D662" s="5"/>
      <c r="E662" s="5"/>
      <c r="F662" s="5"/>
      <c r="G662" s="5"/>
      <c r="H662" s="5"/>
      <c r="I662" s="5"/>
      <c r="J662" s="5"/>
      <c r="K662" s="5"/>
      <c r="L662" s="5"/>
      <c r="M662" s="5"/>
      <c r="N662" s="5"/>
      <c r="T662" s="5"/>
      <c r="V662" s="5"/>
      <c r="W662" s="5"/>
    </row>
    <row r="663" spans="1:23">
      <c r="A663" s="5"/>
      <c r="B663" s="5"/>
      <c r="C663" s="5"/>
      <c r="D663" s="5"/>
      <c r="E663" s="5"/>
      <c r="F663" s="5"/>
      <c r="G663" s="5"/>
      <c r="H663" s="5"/>
      <c r="I663" s="5"/>
      <c r="J663" s="5"/>
      <c r="K663" s="5"/>
      <c r="L663" s="5"/>
      <c r="M663" s="5"/>
      <c r="N663" s="5"/>
      <c r="T663" s="5"/>
      <c r="V663" s="5"/>
      <c r="W663" s="5"/>
    </row>
    <row r="664" spans="1:23">
      <c r="A664" s="5"/>
      <c r="B664" s="5"/>
      <c r="C664" s="5"/>
      <c r="D664" s="5"/>
      <c r="E664" s="5"/>
      <c r="F664" s="5"/>
      <c r="G664" s="5"/>
      <c r="H664" s="5"/>
      <c r="I664" s="5"/>
      <c r="J664" s="5"/>
      <c r="K664" s="5"/>
      <c r="L664" s="5"/>
      <c r="M664" s="5"/>
      <c r="N664" s="5"/>
      <c r="T664" s="5"/>
      <c r="V664" s="5"/>
      <c r="W664" s="5"/>
    </row>
    <row r="665" spans="1:23">
      <c r="A665" s="5"/>
      <c r="B665" s="5"/>
      <c r="C665" s="5"/>
      <c r="D665" s="5"/>
      <c r="E665" s="5"/>
      <c r="F665" s="5"/>
      <c r="G665" s="5"/>
      <c r="H665" s="5"/>
      <c r="I665" s="5"/>
      <c r="J665" s="5"/>
      <c r="K665" s="5"/>
      <c r="L665" s="5"/>
      <c r="M665" s="5"/>
      <c r="N665" s="5"/>
      <c r="T665" s="5"/>
      <c r="V665" s="5"/>
      <c r="W665" s="5"/>
    </row>
    <row r="666" spans="1:23">
      <c r="A666" s="5"/>
      <c r="B666" s="5"/>
      <c r="C666" s="5"/>
      <c r="D666" s="5"/>
      <c r="E666" s="5"/>
      <c r="F666" s="5"/>
      <c r="G666" s="5"/>
      <c r="H666" s="5"/>
      <c r="I666" s="5"/>
      <c r="J666" s="5"/>
      <c r="K666" s="5"/>
      <c r="L666" s="5"/>
      <c r="M666" s="5"/>
      <c r="N666" s="5"/>
      <c r="T666" s="5"/>
      <c r="V666" s="5"/>
      <c r="W666" s="5"/>
    </row>
    <row r="667" spans="1:23">
      <c r="A667" s="5"/>
      <c r="B667" s="5"/>
      <c r="C667" s="5"/>
      <c r="D667" s="5"/>
      <c r="E667" s="5"/>
      <c r="F667" s="5"/>
      <c r="G667" s="5"/>
      <c r="H667" s="5"/>
      <c r="I667" s="5"/>
      <c r="J667" s="5"/>
      <c r="K667" s="5"/>
      <c r="L667" s="5"/>
      <c r="M667" s="5"/>
      <c r="N667" s="5"/>
      <c r="T667" s="5"/>
      <c r="V667" s="5"/>
      <c r="W667" s="5"/>
    </row>
    <row r="668" spans="1:23">
      <c r="A668" s="5"/>
      <c r="B668" s="5"/>
      <c r="C668" s="5"/>
      <c r="D668" s="5"/>
      <c r="E668" s="5"/>
      <c r="F668" s="5"/>
      <c r="G668" s="5"/>
      <c r="H668" s="5"/>
      <c r="I668" s="5"/>
      <c r="J668" s="5"/>
      <c r="K668" s="5"/>
      <c r="L668" s="5"/>
      <c r="M668" s="5"/>
      <c r="N668" s="5"/>
      <c r="T668" s="5"/>
      <c r="V668" s="5"/>
      <c r="W668" s="5"/>
    </row>
    <row r="669" spans="1:23">
      <c r="A669" s="5"/>
      <c r="B669" s="5"/>
      <c r="C669" s="5"/>
      <c r="D669" s="5"/>
      <c r="E669" s="5"/>
      <c r="F669" s="5"/>
      <c r="G669" s="5"/>
      <c r="H669" s="5"/>
      <c r="I669" s="5"/>
      <c r="J669" s="5"/>
      <c r="K669" s="5"/>
      <c r="L669" s="5"/>
      <c r="M669" s="5"/>
      <c r="N669" s="5"/>
      <c r="T669" s="5"/>
      <c r="V669" s="5"/>
      <c r="W669" s="5"/>
    </row>
    <row r="670" spans="1:23">
      <c r="A670" s="5"/>
      <c r="B670" s="5"/>
      <c r="C670" s="5"/>
      <c r="D670" s="5"/>
      <c r="E670" s="5"/>
      <c r="F670" s="5"/>
      <c r="G670" s="5"/>
      <c r="H670" s="5"/>
      <c r="I670" s="5"/>
      <c r="J670" s="5"/>
      <c r="K670" s="5"/>
      <c r="L670" s="5"/>
      <c r="M670" s="5"/>
      <c r="N670" s="5"/>
      <c r="T670" s="5"/>
      <c r="V670" s="5"/>
      <c r="W670" s="5"/>
    </row>
    <row r="671" spans="1:23">
      <c r="A671" s="5"/>
      <c r="B671" s="5"/>
      <c r="C671" s="5"/>
      <c r="D671" s="5"/>
      <c r="E671" s="5"/>
      <c r="F671" s="5"/>
      <c r="G671" s="5"/>
      <c r="H671" s="5"/>
      <c r="I671" s="5"/>
      <c r="J671" s="5"/>
      <c r="K671" s="5"/>
      <c r="L671" s="5"/>
      <c r="M671" s="5"/>
      <c r="N671" s="5"/>
      <c r="T671" s="5"/>
      <c r="V671" s="5"/>
      <c r="W671" s="5"/>
    </row>
    <row r="672" spans="1:23">
      <c r="A672" s="5"/>
      <c r="B672" s="5"/>
      <c r="C672" s="5"/>
      <c r="D672" s="5"/>
      <c r="E672" s="5"/>
      <c r="F672" s="5"/>
      <c r="G672" s="5"/>
      <c r="H672" s="5"/>
      <c r="I672" s="5"/>
      <c r="J672" s="5"/>
      <c r="K672" s="5"/>
      <c r="L672" s="5"/>
      <c r="M672" s="5"/>
      <c r="N672" s="5"/>
      <c r="T672" s="5"/>
      <c r="V672" s="5"/>
      <c r="W672" s="5"/>
    </row>
    <row r="673" spans="1:23">
      <c r="A673" s="5"/>
      <c r="B673" s="5"/>
      <c r="C673" s="5"/>
      <c r="D673" s="5"/>
      <c r="E673" s="5"/>
      <c r="F673" s="5"/>
      <c r="G673" s="5"/>
      <c r="H673" s="5"/>
      <c r="I673" s="5"/>
      <c r="J673" s="5"/>
      <c r="K673" s="5"/>
      <c r="L673" s="5"/>
      <c r="M673" s="5"/>
      <c r="N673" s="5"/>
      <c r="T673" s="5"/>
      <c r="V673" s="5"/>
      <c r="W673" s="5"/>
    </row>
    <row r="674" spans="1:23">
      <c r="A674" s="5"/>
      <c r="B674" s="5"/>
      <c r="C674" s="5"/>
      <c r="D674" s="5"/>
      <c r="E674" s="5"/>
      <c r="F674" s="5"/>
      <c r="G674" s="5"/>
      <c r="H674" s="5"/>
      <c r="I674" s="5"/>
      <c r="J674" s="5"/>
      <c r="K674" s="5"/>
      <c r="L674" s="5"/>
      <c r="M674" s="5"/>
      <c r="N674" s="5"/>
      <c r="T674" s="5"/>
      <c r="V674" s="5"/>
      <c r="W674" s="5"/>
    </row>
    <row r="675" spans="1:23">
      <c r="A675" s="5"/>
      <c r="B675" s="5"/>
      <c r="C675" s="5"/>
      <c r="D675" s="5"/>
      <c r="E675" s="5"/>
      <c r="F675" s="5"/>
      <c r="G675" s="5"/>
      <c r="H675" s="5"/>
      <c r="I675" s="5"/>
      <c r="J675" s="5"/>
      <c r="K675" s="5"/>
      <c r="L675" s="5"/>
      <c r="M675" s="5"/>
      <c r="N675" s="5"/>
      <c r="T675" s="5"/>
      <c r="V675" s="5"/>
      <c r="W675" s="5"/>
    </row>
    <row r="676" spans="1:23">
      <c r="A676" s="5"/>
      <c r="B676" s="5"/>
      <c r="C676" s="5"/>
      <c r="D676" s="5"/>
      <c r="E676" s="5"/>
      <c r="F676" s="5"/>
      <c r="G676" s="5"/>
      <c r="H676" s="5"/>
      <c r="I676" s="5"/>
      <c r="J676" s="5"/>
      <c r="K676" s="5"/>
      <c r="L676" s="5"/>
      <c r="M676" s="5"/>
      <c r="N676" s="5"/>
      <c r="T676" s="5"/>
      <c r="V676" s="5"/>
      <c r="W676" s="5"/>
    </row>
    <row r="677" spans="1:23">
      <c r="A677" s="5"/>
      <c r="B677" s="5"/>
      <c r="C677" s="5"/>
      <c r="D677" s="5"/>
      <c r="E677" s="5"/>
      <c r="F677" s="5"/>
      <c r="G677" s="5"/>
      <c r="H677" s="5"/>
      <c r="I677" s="5"/>
      <c r="J677" s="5"/>
      <c r="K677" s="5"/>
      <c r="L677" s="5"/>
      <c r="M677" s="5"/>
      <c r="N677" s="5"/>
      <c r="T677" s="5"/>
      <c r="V677" s="5"/>
      <c r="W677" s="5"/>
    </row>
    <row r="678" spans="1:23">
      <c r="A678" s="5"/>
      <c r="B678" s="5"/>
      <c r="C678" s="5"/>
      <c r="D678" s="5"/>
      <c r="E678" s="5"/>
      <c r="F678" s="5"/>
      <c r="G678" s="5"/>
      <c r="H678" s="5"/>
      <c r="I678" s="5"/>
      <c r="J678" s="5"/>
      <c r="K678" s="5"/>
      <c r="L678" s="5"/>
      <c r="M678" s="5"/>
      <c r="N678" s="5"/>
      <c r="T678" s="5"/>
      <c r="V678" s="5"/>
      <c r="W678" s="5"/>
    </row>
    <row r="679" spans="1:23">
      <c r="A679" s="5"/>
      <c r="B679" s="5"/>
      <c r="C679" s="5"/>
      <c r="D679" s="5"/>
      <c r="E679" s="5"/>
      <c r="F679" s="5"/>
      <c r="G679" s="5"/>
      <c r="H679" s="5"/>
      <c r="I679" s="5"/>
      <c r="J679" s="5"/>
      <c r="K679" s="5"/>
      <c r="L679" s="5"/>
      <c r="M679" s="5"/>
      <c r="N679" s="5"/>
      <c r="T679" s="5"/>
      <c r="V679" s="5"/>
      <c r="W679" s="5"/>
    </row>
    <row r="680" spans="1:23">
      <c r="A680" s="5"/>
      <c r="B680" s="5"/>
      <c r="C680" s="5"/>
      <c r="D680" s="5"/>
      <c r="E680" s="5"/>
      <c r="F680" s="5"/>
      <c r="G680" s="5"/>
      <c r="H680" s="5"/>
      <c r="I680" s="5"/>
      <c r="J680" s="5"/>
      <c r="K680" s="5"/>
      <c r="L680" s="5"/>
      <c r="M680" s="5"/>
      <c r="N680" s="5"/>
      <c r="T680" s="5"/>
      <c r="V680" s="5"/>
      <c r="W680" s="5"/>
    </row>
    <row r="681" spans="1:23">
      <c r="A681" s="5"/>
      <c r="B681" s="5"/>
      <c r="C681" s="5"/>
      <c r="D681" s="5"/>
      <c r="E681" s="5"/>
      <c r="F681" s="5"/>
      <c r="G681" s="5"/>
      <c r="H681" s="5"/>
      <c r="I681" s="5"/>
      <c r="J681" s="5"/>
      <c r="K681" s="5"/>
      <c r="L681" s="5"/>
      <c r="M681" s="5"/>
      <c r="N681" s="5"/>
      <c r="T681" s="5"/>
      <c r="V681" s="5"/>
      <c r="W681" s="5"/>
    </row>
    <row r="682" spans="1:23">
      <c r="A682" s="5"/>
      <c r="B682" s="5"/>
      <c r="C682" s="5"/>
      <c r="D682" s="5"/>
      <c r="E682" s="5"/>
      <c r="F682" s="5"/>
      <c r="G682" s="5"/>
      <c r="H682" s="5"/>
      <c r="I682" s="5"/>
      <c r="J682" s="5"/>
      <c r="K682" s="5"/>
      <c r="L682" s="5"/>
      <c r="M682" s="5"/>
      <c r="N682" s="5"/>
      <c r="T682" s="5"/>
      <c r="V682" s="5"/>
      <c r="W682" s="5"/>
    </row>
    <row r="683" spans="1:23">
      <c r="A683" s="5"/>
      <c r="B683" s="5"/>
      <c r="C683" s="5"/>
      <c r="D683" s="5"/>
      <c r="E683" s="5"/>
      <c r="F683" s="5"/>
      <c r="G683" s="5"/>
      <c r="H683" s="5"/>
      <c r="I683" s="5"/>
      <c r="J683" s="5"/>
      <c r="K683" s="5"/>
      <c r="L683" s="5"/>
      <c r="M683" s="5"/>
      <c r="N683" s="5"/>
      <c r="T683" s="5"/>
      <c r="V683" s="5"/>
      <c r="W683" s="5"/>
    </row>
    <row r="684" spans="1:23">
      <c r="A684" s="5"/>
      <c r="B684" s="5"/>
      <c r="C684" s="5"/>
      <c r="D684" s="5"/>
      <c r="E684" s="5"/>
      <c r="F684" s="5"/>
      <c r="G684" s="5"/>
      <c r="H684" s="5"/>
      <c r="I684" s="5"/>
      <c r="J684" s="5"/>
      <c r="K684" s="5"/>
      <c r="L684" s="5"/>
      <c r="M684" s="5"/>
      <c r="N684" s="5"/>
      <c r="T684" s="5"/>
      <c r="V684" s="5"/>
      <c r="W684" s="5"/>
    </row>
    <row r="685" spans="1:23">
      <c r="A685" s="5"/>
      <c r="B685" s="5"/>
      <c r="C685" s="5"/>
      <c r="D685" s="5"/>
      <c r="E685" s="5"/>
      <c r="F685" s="5"/>
      <c r="G685" s="5"/>
      <c r="H685" s="5"/>
      <c r="I685" s="5"/>
      <c r="J685" s="5"/>
      <c r="K685" s="5"/>
      <c r="L685" s="5"/>
      <c r="M685" s="5"/>
      <c r="N685" s="5"/>
      <c r="T685" s="5"/>
      <c r="V685" s="5"/>
      <c r="W685" s="5"/>
    </row>
    <row r="686" spans="1:23">
      <c r="A686" s="5"/>
      <c r="B686" s="5"/>
      <c r="C686" s="5"/>
      <c r="D686" s="5"/>
      <c r="E686" s="5"/>
      <c r="F686" s="5"/>
      <c r="G686" s="5"/>
      <c r="H686" s="5"/>
      <c r="I686" s="5"/>
      <c r="J686" s="5"/>
      <c r="K686" s="5"/>
      <c r="L686" s="5"/>
      <c r="M686" s="5"/>
      <c r="N686" s="5"/>
      <c r="T686" s="5"/>
      <c r="V686" s="5"/>
      <c r="W686" s="5"/>
    </row>
    <row r="687" spans="1:23">
      <c r="A687" s="5"/>
      <c r="B687" s="5"/>
      <c r="C687" s="5"/>
      <c r="D687" s="5"/>
      <c r="E687" s="5"/>
      <c r="F687" s="5"/>
      <c r="G687" s="5"/>
      <c r="H687" s="5"/>
      <c r="I687" s="5"/>
      <c r="J687" s="5"/>
      <c r="K687" s="5"/>
      <c r="L687" s="5"/>
      <c r="M687" s="5"/>
      <c r="N687" s="5"/>
      <c r="T687" s="5"/>
      <c r="V687" s="5"/>
      <c r="W687" s="5"/>
    </row>
    <row r="688" spans="1:23">
      <c r="A688" s="5"/>
      <c r="B688" s="5"/>
      <c r="C688" s="5"/>
      <c r="D688" s="5"/>
      <c r="E688" s="5"/>
      <c r="F688" s="5"/>
      <c r="G688" s="5"/>
      <c r="H688" s="5"/>
      <c r="I688" s="5"/>
      <c r="J688" s="5"/>
      <c r="K688" s="5"/>
      <c r="L688" s="5"/>
      <c r="M688" s="5"/>
      <c r="N688" s="5"/>
      <c r="T688" s="5"/>
      <c r="V688" s="5"/>
      <c r="W688" s="5"/>
    </row>
    <row r="689" spans="1:23">
      <c r="A689" s="5"/>
      <c r="B689" s="5"/>
      <c r="C689" s="5"/>
      <c r="D689" s="5"/>
      <c r="E689" s="5"/>
      <c r="F689" s="5"/>
      <c r="G689" s="5"/>
      <c r="H689" s="5"/>
      <c r="I689" s="5"/>
      <c r="J689" s="5"/>
      <c r="K689" s="5"/>
      <c r="L689" s="5"/>
      <c r="M689" s="5"/>
      <c r="N689" s="5"/>
      <c r="T689" s="5"/>
      <c r="V689" s="5"/>
      <c r="W689" s="5"/>
    </row>
    <row r="690" spans="1:23">
      <c r="A690" s="5"/>
      <c r="B690" s="5"/>
      <c r="C690" s="5"/>
      <c r="D690" s="5"/>
      <c r="E690" s="5"/>
      <c r="F690" s="5"/>
      <c r="G690" s="5"/>
      <c r="H690" s="5"/>
      <c r="I690" s="5"/>
      <c r="J690" s="5"/>
      <c r="K690" s="5"/>
      <c r="L690" s="5"/>
      <c r="M690" s="5"/>
      <c r="N690" s="5"/>
      <c r="T690" s="5"/>
      <c r="V690" s="5"/>
      <c r="W690" s="5"/>
    </row>
    <row r="691" spans="1:23">
      <c r="A691" s="5"/>
      <c r="B691" s="5"/>
      <c r="C691" s="5"/>
      <c r="D691" s="5"/>
      <c r="E691" s="5"/>
      <c r="F691" s="5"/>
      <c r="G691" s="5"/>
      <c r="H691" s="5"/>
      <c r="I691" s="5"/>
      <c r="J691" s="5"/>
      <c r="K691" s="5"/>
      <c r="L691" s="5"/>
      <c r="M691" s="5"/>
      <c r="N691" s="5"/>
      <c r="T691" s="5"/>
      <c r="V691" s="5"/>
      <c r="W691" s="5"/>
    </row>
    <row r="692" spans="1:23">
      <c r="A692" s="5"/>
      <c r="B692" s="5"/>
      <c r="C692" s="5"/>
      <c r="D692" s="5"/>
      <c r="E692" s="5"/>
      <c r="F692" s="5"/>
      <c r="G692" s="5"/>
      <c r="H692" s="5"/>
      <c r="I692" s="5"/>
      <c r="J692" s="5"/>
      <c r="K692" s="5"/>
      <c r="L692" s="5"/>
      <c r="M692" s="5"/>
      <c r="N692" s="5"/>
      <c r="T692" s="5"/>
      <c r="V692" s="5"/>
      <c r="W692" s="5"/>
    </row>
    <row r="693" spans="1:23">
      <c r="A693" s="5"/>
      <c r="B693" s="5"/>
      <c r="C693" s="5"/>
      <c r="D693" s="5"/>
      <c r="E693" s="5"/>
      <c r="F693" s="5"/>
      <c r="G693" s="5"/>
      <c r="H693" s="5"/>
      <c r="I693" s="5"/>
      <c r="J693" s="5"/>
      <c r="K693" s="5"/>
      <c r="L693" s="5"/>
      <c r="M693" s="5"/>
      <c r="N693" s="5"/>
      <c r="T693" s="5"/>
      <c r="V693" s="5"/>
      <c r="W693" s="5"/>
    </row>
    <row r="694" spans="1:23">
      <c r="A694" s="5"/>
      <c r="B694" s="5"/>
      <c r="C694" s="5"/>
      <c r="D694" s="5"/>
      <c r="E694" s="5"/>
      <c r="F694" s="5"/>
      <c r="G694" s="5"/>
      <c r="H694" s="5"/>
      <c r="I694" s="5"/>
      <c r="J694" s="5"/>
      <c r="K694" s="5"/>
      <c r="L694" s="5"/>
      <c r="M694" s="5"/>
      <c r="N694" s="5"/>
      <c r="T694" s="5"/>
      <c r="V694" s="5"/>
      <c r="W694" s="5"/>
    </row>
    <row r="695" spans="1:23">
      <c r="A695" s="5"/>
      <c r="B695" s="5"/>
      <c r="C695" s="5"/>
      <c r="D695" s="5"/>
      <c r="E695" s="5"/>
      <c r="F695" s="5"/>
      <c r="G695" s="5"/>
      <c r="H695" s="5"/>
      <c r="I695" s="5"/>
      <c r="J695" s="5"/>
      <c r="K695" s="5"/>
      <c r="L695" s="5"/>
      <c r="M695" s="5"/>
      <c r="N695" s="5"/>
      <c r="T695" s="5"/>
      <c r="V695" s="5"/>
      <c r="W695" s="5"/>
    </row>
    <row r="696" spans="1:23">
      <c r="A696" s="5"/>
      <c r="B696" s="5"/>
      <c r="C696" s="5"/>
      <c r="D696" s="5"/>
      <c r="E696" s="5"/>
      <c r="F696" s="5"/>
      <c r="G696" s="5"/>
      <c r="H696" s="5"/>
      <c r="I696" s="5"/>
      <c r="J696" s="5"/>
      <c r="K696" s="5"/>
      <c r="L696" s="5"/>
      <c r="M696" s="5"/>
      <c r="N696" s="5"/>
      <c r="T696" s="5"/>
      <c r="V696" s="5"/>
      <c r="W696" s="5"/>
    </row>
    <row r="697" spans="1:23">
      <c r="A697" s="5"/>
      <c r="B697" s="5"/>
      <c r="C697" s="5"/>
      <c r="D697" s="5"/>
      <c r="E697" s="5"/>
      <c r="F697" s="5"/>
      <c r="G697" s="5"/>
      <c r="H697" s="5"/>
      <c r="I697" s="5"/>
      <c r="J697" s="5"/>
      <c r="K697" s="5"/>
      <c r="L697" s="5"/>
      <c r="M697" s="5"/>
      <c r="N697" s="5"/>
      <c r="T697" s="5"/>
      <c r="V697" s="5"/>
      <c r="W697" s="5"/>
    </row>
    <row r="698" spans="1:23">
      <c r="A698" s="5"/>
      <c r="B698" s="5"/>
      <c r="C698" s="5"/>
      <c r="D698" s="5"/>
      <c r="E698" s="5"/>
      <c r="F698" s="5"/>
      <c r="G698" s="5"/>
      <c r="H698" s="5"/>
      <c r="I698" s="5"/>
      <c r="J698" s="5"/>
      <c r="K698" s="5"/>
      <c r="L698" s="5"/>
      <c r="M698" s="5"/>
      <c r="N698" s="5"/>
      <c r="T698" s="5"/>
      <c r="V698" s="5"/>
      <c r="W698" s="5"/>
    </row>
    <row r="699" spans="1:23">
      <c r="A699" s="5"/>
      <c r="B699" s="5"/>
      <c r="C699" s="5"/>
      <c r="D699" s="5"/>
      <c r="E699" s="5"/>
      <c r="F699" s="5"/>
      <c r="G699" s="5"/>
      <c r="H699" s="5"/>
      <c r="I699" s="5"/>
      <c r="J699" s="5"/>
      <c r="K699" s="5"/>
      <c r="L699" s="5"/>
      <c r="M699" s="5"/>
      <c r="N699" s="5"/>
      <c r="T699" s="5"/>
      <c r="V699" s="5"/>
      <c r="W699" s="5"/>
    </row>
    <row r="700" spans="1:23">
      <c r="A700" s="5"/>
      <c r="B700" s="5"/>
      <c r="C700" s="5"/>
      <c r="D700" s="5"/>
      <c r="E700" s="5"/>
      <c r="F700" s="5"/>
      <c r="G700" s="5"/>
      <c r="H700" s="5"/>
      <c r="I700" s="5"/>
      <c r="J700" s="5"/>
      <c r="K700" s="5"/>
      <c r="L700" s="5"/>
      <c r="M700" s="5"/>
      <c r="N700" s="5"/>
      <c r="T700" s="5"/>
      <c r="V700" s="5"/>
      <c r="W700" s="5"/>
    </row>
    <row r="701" spans="1:23">
      <c r="A701" s="5"/>
      <c r="B701" s="5"/>
      <c r="C701" s="5"/>
      <c r="D701" s="5"/>
      <c r="E701" s="5"/>
      <c r="F701" s="5"/>
      <c r="G701" s="5"/>
      <c r="H701" s="5"/>
      <c r="I701" s="5"/>
      <c r="J701" s="5"/>
      <c r="K701" s="5"/>
      <c r="L701" s="5"/>
      <c r="M701" s="5"/>
      <c r="N701" s="5"/>
      <c r="T701" s="5"/>
      <c r="V701" s="5"/>
      <c r="W701" s="5"/>
    </row>
    <row r="702" spans="1:23">
      <c r="A702" s="5"/>
      <c r="B702" s="5"/>
      <c r="C702" s="5"/>
      <c r="D702" s="5"/>
      <c r="E702" s="5"/>
      <c r="F702" s="5"/>
      <c r="G702" s="5"/>
      <c r="H702" s="5"/>
      <c r="I702" s="5"/>
      <c r="J702" s="5"/>
      <c r="K702" s="5"/>
      <c r="L702" s="5"/>
      <c r="M702" s="5"/>
      <c r="N702" s="5"/>
      <c r="T702" s="5"/>
      <c r="V702" s="5"/>
      <c r="W702" s="5"/>
    </row>
    <row r="703" spans="1:23">
      <c r="A703" s="5"/>
      <c r="B703" s="5"/>
      <c r="C703" s="5"/>
      <c r="D703" s="5"/>
      <c r="E703" s="5"/>
      <c r="F703" s="5"/>
      <c r="G703" s="5"/>
      <c r="H703" s="5"/>
      <c r="I703" s="5"/>
      <c r="J703" s="5"/>
      <c r="K703" s="5"/>
      <c r="L703" s="5"/>
      <c r="M703" s="5"/>
      <c r="N703" s="5"/>
      <c r="T703" s="5"/>
      <c r="V703" s="5"/>
      <c r="W703" s="5"/>
    </row>
    <row r="704" spans="1:23">
      <c r="A704" s="5"/>
      <c r="B704" s="5"/>
      <c r="C704" s="5"/>
      <c r="D704" s="5"/>
      <c r="E704" s="5"/>
      <c r="F704" s="5"/>
      <c r="G704" s="5"/>
      <c r="H704" s="5"/>
      <c r="I704" s="5"/>
      <c r="J704" s="5"/>
      <c r="K704" s="5"/>
      <c r="L704" s="5"/>
      <c r="M704" s="5"/>
      <c r="N704" s="5"/>
      <c r="T704" s="5"/>
      <c r="V704" s="5"/>
      <c r="W704" s="5"/>
    </row>
    <row r="705" spans="1:23">
      <c r="A705" s="5"/>
      <c r="B705" s="5"/>
      <c r="C705" s="5"/>
      <c r="D705" s="5"/>
      <c r="E705" s="5"/>
      <c r="F705" s="5"/>
      <c r="G705" s="5"/>
      <c r="H705" s="5"/>
      <c r="I705" s="5"/>
      <c r="J705" s="5"/>
      <c r="K705" s="5"/>
      <c r="L705" s="5"/>
      <c r="M705" s="5"/>
      <c r="N705" s="5"/>
      <c r="T705" s="5"/>
      <c r="V705" s="5"/>
      <c r="W705" s="5"/>
    </row>
    <row r="706" spans="1:23">
      <c r="A706" s="5"/>
      <c r="B706" s="5"/>
      <c r="C706" s="5"/>
      <c r="D706" s="5"/>
      <c r="E706" s="5"/>
      <c r="F706" s="5"/>
      <c r="G706" s="5"/>
      <c r="H706" s="5"/>
      <c r="I706" s="5"/>
      <c r="J706" s="5"/>
      <c r="K706" s="5"/>
      <c r="L706" s="5"/>
      <c r="M706" s="5"/>
      <c r="N706" s="5"/>
      <c r="T706" s="5"/>
      <c r="V706" s="5"/>
      <c r="W706" s="5"/>
    </row>
    <row r="707" spans="1:23">
      <c r="A707" s="5"/>
      <c r="B707" s="5"/>
      <c r="C707" s="5"/>
      <c r="D707" s="5"/>
      <c r="E707" s="5"/>
      <c r="F707" s="5"/>
      <c r="G707" s="5"/>
      <c r="H707" s="5"/>
      <c r="I707" s="5"/>
      <c r="J707" s="5"/>
      <c r="K707" s="5"/>
      <c r="L707" s="5"/>
      <c r="M707" s="5"/>
      <c r="N707" s="5"/>
      <c r="T707" s="5"/>
      <c r="V707" s="5"/>
      <c r="W707" s="5"/>
    </row>
    <row r="708" spans="1:23">
      <c r="A708" s="5"/>
      <c r="B708" s="5"/>
      <c r="C708" s="5"/>
      <c r="D708" s="5"/>
      <c r="E708" s="5"/>
      <c r="F708" s="5"/>
      <c r="G708" s="5"/>
      <c r="H708" s="5"/>
      <c r="I708" s="5"/>
      <c r="J708" s="5"/>
      <c r="K708" s="5"/>
      <c r="L708" s="5"/>
      <c r="M708" s="5"/>
      <c r="N708" s="5"/>
      <c r="T708" s="5"/>
      <c r="V708" s="5"/>
      <c r="W708" s="5"/>
    </row>
    <row r="709" spans="1:23">
      <c r="A709" s="5"/>
      <c r="B709" s="5"/>
      <c r="C709" s="5"/>
      <c r="D709" s="5"/>
      <c r="E709" s="5"/>
      <c r="F709" s="5"/>
      <c r="G709" s="5"/>
      <c r="H709" s="5"/>
      <c r="I709" s="5"/>
      <c r="J709" s="5"/>
      <c r="K709" s="5"/>
      <c r="L709" s="5"/>
      <c r="M709" s="5"/>
      <c r="N709" s="5"/>
      <c r="T709" s="5"/>
      <c r="V709" s="5"/>
      <c r="W709" s="5"/>
    </row>
    <row r="710" spans="1:23">
      <c r="A710" s="5"/>
      <c r="B710" s="5"/>
      <c r="C710" s="5"/>
      <c r="D710" s="5"/>
      <c r="E710" s="5"/>
      <c r="F710" s="5"/>
      <c r="G710" s="5"/>
      <c r="H710" s="5"/>
      <c r="I710" s="5"/>
      <c r="J710" s="5"/>
      <c r="K710" s="5"/>
      <c r="L710" s="5"/>
      <c r="M710" s="5"/>
      <c r="N710" s="5"/>
      <c r="T710" s="5"/>
      <c r="V710" s="5"/>
      <c r="W710" s="5"/>
    </row>
    <row r="711" spans="1:23">
      <c r="A711" s="5"/>
      <c r="B711" s="5"/>
      <c r="C711" s="5"/>
      <c r="D711" s="5"/>
      <c r="E711" s="5"/>
      <c r="F711" s="5"/>
      <c r="G711" s="5"/>
      <c r="H711" s="5"/>
      <c r="I711" s="5"/>
      <c r="J711" s="5"/>
      <c r="K711" s="5"/>
      <c r="L711" s="5"/>
      <c r="M711" s="5"/>
      <c r="N711" s="5"/>
      <c r="T711" s="5"/>
      <c r="V711" s="5"/>
      <c r="W711" s="5"/>
    </row>
    <row r="712" spans="1:23">
      <c r="A712" s="5"/>
      <c r="B712" s="5"/>
      <c r="C712" s="5"/>
      <c r="D712" s="5"/>
      <c r="E712" s="5"/>
      <c r="F712" s="5"/>
      <c r="G712" s="5"/>
      <c r="H712" s="5"/>
      <c r="I712" s="5"/>
      <c r="J712" s="5"/>
      <c r="K712" s="5"/>
      <c r="L712" s="5"/>
      <c r="M712" s="5"/>
      <c r="N712" s="5"/>
      <c r="T712" s="5"/>
      <c r="V712" s="5"/>
      <c r="W712" s="5"/>
    </row>
    <row r="713" spans="1:23">
      <c r="A713" s="5"/>
      <c r="B713" s="5"/>
      <c r="C713" s="5"/>
      <c r="D713" s="5"/>
      <c r="E713" s="5"/>
      <c r="F713" s="5"/>
      <c r="G713" s="5"/>
      <c r="H713" s="5"/>
      <c r="I713" s="5"/>
      <c r="J713" s="5"/>
      <c r="K713" s="5"/>
      <c r="L713" s="5"/>
      <c r="M713" s="5"/>
      <c r="N713" s="5"/>
      <c r="T713" s="5"/>
      <c r="V713" s="5"/>
      <c r="W713" s="5"/>
    </row>
    <row r="714" spans="1:23">
      <c r="A714" s="5"/>
      <c r="B714" s="5"/>
      <c r="C714" s="5"/>
      <c r="D714" s="5"/>
      <c r="E714" s="5"/>
      <c r="F714" s="5"/>
      <c r="G714" s="5"/>
      <c r="H714" s="5"/>
      <c r="I714" s="5"/>
      <c r="J714" s="5"/>
      <c r="K714" s="5"/>
      <c r="L714" s="5"/>
      <c r="M714" s="5"/>
      <c r="N714" s="5"/>
      <c r="T714" s="5"/>
      <c r="V714" s="5"/>
      <c r="W714" s="5"/>
    </row>
    <row r="715" spans="1:23">
      <c r="A715" s="5"/>
      <c r="B715" s="5"/>
      <c r="C715" s="5"/>
      <c r="D715" s="5"/>
      <c r="E715" s="5"/>
      <c r="F715" s="5"/>
      <c r="G715" s="5"/>
      <c r="H715" s="5"/>
      <c r="I715" s="5"/>
      <c r="J715" s="5"/>
      <c r="K715" s="5"/>
      <c r="L715" s="5"/>
      <c r="M715" s="5"/>
      <c r="N715" s="5"/>
      <c r="T715" s="5"/>
      <c r="V715" s="5"/>
      <c r="W715" s="5"/>
    </row>
    <row r="716" spans="1:23">
      <c r="A716" s="5"/>
      <c r="B716" s="5"/>
      <c r="C716" s="5"/>
      <c r="D716" s="5"/>
      <c r="E716" s="5"/>
      <c r="F716" s="5"/>
      <c r="G716" s="5"/>
      <c r="H716" s="5"/>
      <c r="I716" s="5"/>
      <c r="J716" s="5"/>
      <c r="K716" s="5"/>
      <c r="L716" s="5"/>
      <c r="M716" s="5"/>
      <c r="N716" s="5"/>
      <c r="T716" s="5"/>
      <c r="V716" s="5"/>
      <c r="W716" s="5"/>
    </row>
    <row r="717" spans="1:23">
      <c r="A717" s="5"/>
      <c r="B717" s="5"/>
      <c r="C717" s="5"/>
      <c r="D717" s="5"/>
      <c r="E717" s="5"/>
      <c r="F717" s="5"/>
      <c r="G717" s="5"/>
      <c r="H717" s="5"/>
      <c r="I717" s="5"/>
      <c r="J717" s="5"/>
      <c r="K717" s="5"/>
      <c r="L717" s="5"/>
      <c r="M717" s="5"/>
      <c r="N717" s="5"/>
      <c r="T717" s="5"/>
      <c r="V717" s="5"/>
      <c r="W717" s="5"/>
    </row>
    <row r="718" spans="1:23">
      <c r="A718" s="5"/>
      <c r="B718" s="5"/>
      <c r="C718" s="5"/>
      <c r="D718" s="5"/>
      <c r="E718" s="5"/>
      <c r="F718" s="5"/>
      <c r="G718" s="5"/>
      <c r="H718" s="5"/>
      <c r="I718" s="5"/>
      <c r="J718" s="5"/>
      <c r="K718" s="5"/>
      <c r="L718" s="5"/>
      <c r="M718" s="5"/>
      <c r="N718" s="5"/>
      <c r="T718" s="5"/>
      <c r="V718" s="5"/>
      <c r="W718" s="5"/>
    </row>
    <row r="719" spans="1:23">
      <c r="A719" s="5"/>
      <c r="B719" s="5"/>
      <c r="C719" s="5"/>
      <c r="D719" s="5"/>
      <c r="E719" s="5"/>
      <c r="F719" s="5"/>
      <c r="G719" s="5"/>
      <c r="H719" s="5"/>
      <c r="I719" s="5"/>
      <c r="J719" s="5"/>
      <c r="K719" s="5"/>
      <c r="L719" s="5"/>
      <c r="M719" s="5"/>
      <c r="N719" s="5"/>
      <c r="T719" s="5"/>
      <c r="V719" s="5"/>
      <c r="W719" s="5"/>
    </row>
    <row r="720" spans="1:23">
      <c r="A720" s="5"/>
      <c r="B720" s="5"/>
      <c r="C720" s="5"/>
      <c r="D720" s="5"/>
      <c r="E720" s="5"/>
      <c r="F720" s="5"/>
      <c r="G720" s="5"/>
      <c r="H720" s="5"/>
      <c r="I720" s="5"/>
      <c r="J720" s="5"/>
      <c r="K720" s="5"/>
      <c r="L720" s="5"/>
      <c r="M720" s="5"/>
      <c r="N720" s="5"/>
      <c r="T720" s="5"/>
      <c r="V720" s="5"/>
      <c r="W720" s="5"/>
    </row>
    <row r="721" spans="1:23">
      <c r="A721" s="5"/>
      <c r="B721" s="5"/>
      <c r="C721" s="5"/>
      <c r="D721" s="5"/>
      <c r="E721" s="5"/>
      <c r="F721" s="5"/>
      <c r="G721" s="5"/>
      <c r="H721" s="5"/>
      <c r="I721" s="5"/>
      <c r="J721" s="5"/>
      <c r="K721" s="5"/>
      <c r="L721" s="5"/>
      <c r="M721" s="5"/>
      <c r="N721" s="5"/>
      <c r="T721" s="5"/>
      <c r="V721" s="5"/>
      <c r="W721" s="5"/>
    </row>
    <row r="722" spans="1:23">
      <c r="A722" s="5"/>
      <c r="B722" s="5"/>
      <c r="C722" s="5"/>
      <c r="D722" s="5"/>
      <c r="E722" s="5"/>
      <c r="F722" s="5"/>
      <c r="G722" s="5"/>
      <c r="H722" s="5"/>
      <c r="I722" s="5"/>
      <c r="J722" s="5"/>
      <c r="K722" s="5"/>
      <c r="L722" s="5"/>
      <c r="M722" s="5"/>
      <c r="N722" s="5"/>
      <c r="T722" s="5"/>
      <c r="V722" s="5"/>
      <c r="W722" s="5"/>
    </row>
    <row r="723" spans="1:23">
      <c r="A723" s="5"/>
      <c r="B723" s="5"/>
      <c r="C723" s="5"/>
      <c r="D723" s="5"/>
      <c r="E723" s="5"/>
      <c r="F723" s="5"/>
      <c r="G723" s="5"/>
      <c r="H723" s="5"/>
      <c r="I723" s="5"/>
      <c r="J723" s="5"/>
      <c r="K723" s="5"/>
      <c r="L723" s="5"/>
      <c r="M723" s="5"/>
      <c r="N723" s="5"/>
      <c r="T723" s="5"/>
      <c r="V723" s="5"/>
      <c r="W723" s="5"/>
    </row>
    <row r="724" spans="1:23">
      <c r="A724" s="5"/>
      <c r="B724" s="5"/>
      <c r="C724" s="5"/>
      <c r="D724" s="5"/>
      <c r="E724" s="5"/>
      <c r="F724" s="5"/>
      <c r="G724" s="5"/>
      <c r="H724" s="5"/>
      <c r="I724" s="5"/>
      <c r="J724" s="5"/>
      <c r="K724" s="5"/>
      <c r="L724" s="5"/>
      <c r="M724" s="5"/>
      <c r="N724" s="5"/>
      <c r="T724" s="5"/>
      <c r="V724" s="5"/>
      <c r="W724" s="5"/>
    </row>
    <row r="725" spans="1:23">
      <c r="A725" s="5"/>
      <c r="B725" s="5"/>
      <c r="C725" s="5"/>
      <c r="D725" s="5"/>
      <c r="E725" s="5"/>
      <c r="F725" s="5"/>
      <c r="G725" s="5"/>
      <c r="H725" s="5"/>
      <c r="I725" s="5"/>
      <c r="J725" s="5"/>
      <c r="K725" s="5"/>
      <c r="L725" s="5"/>
      <c r="M725" s="5"/>
      <c r="N725" s="5"/>
      <c r="T725" s="5"/>
      <c r="V725" s="5"/>
      <c r="W725" s="5"/>
    </row>
    <row r="726" spans="1:23">
      <c r="A726" s="5"/>
      <c r="B726" s="5"/>
      <c r="C726" s="5"/>
      <c r="D726" s="5"/>
      <c r="E726" s="5"/>
      <c r="F726" s="5"/>
      <c r="G726" s="5"/>
      <c r="H726" s="5"/>
      <c r="I726" s="5"/>
      <c r="J726" s="5"/>
      <c r="K726" s="5"/>
      <c r="L726" s="5"/>
      <c r="M726" s="5"/>
      <c r="N726" s="5"/>
      <c r="T726" s="5"/>
      <c r="V726" s="5"/>
      <c r="W726" s="5"/>
    </row>
    <row r="727" spans="1:23">
      <c r="A727" s="5"/>
      <c r="B727" s="5"/>
      <c r="C727" s="5"/>
      <c r="D727" s="5"/>
      <c r="E727" s="5"/>
      <c r="F727" s="5"/>
      <c r="G727" s="5"/>
      <c r="H727" s="5"/>
      <c r="I727" s="5"/>
      <c r="J727" s="5"/>
      <c r="K727" s="5"/>
      <c r="L727" s="5"/>
      <c r="M727" s="5"/>
      <c r="N727" s="5"/>
      <c r="T727" s="5"/>
      <c r="V727" s="5"/>
      <c r="W727" s="5"/>
    </row>
    <row r="728" spans="1:23">
      <c r="A728" s="5"/>
      <c r="B728" s="5"/>
      <c r="C728" s="5"/>
      <c r="D728" s="5"/>
      <c r="E728" s="5"/>
      <c r="F728" s="5"/>
      <c r="G728" s="5"/>
      <c r="H728" s="5"/>
      <c r="I728" s="5"/>
      <c r="J728" s="5"/>
      <c r="K728" s="5"/>
      <c r="L728" s="5"/>
      <c r="M728" s="5"/>
      <c r="N728" s="5"/>
      <c r="T728" s="5"/>
      <c r="V728" s="5"/>
      <c r="W728" s="5"/>
    </row>
    <row r="729" spans="1:23">
      <c r="A729" s="5"/>
      <c r="B729" s="5"/>
      <c r="C729" s="5"/>
      <c r="D729" s="5"/>
      <c r="E729" s="5"/>
      <c r="F729" s="5"/>
      <c r="G729" s="5"/>
      <c r="H729" s="5"/>
      <c r="I729" s="5"/>
      <c r="J729" s="5"/>
      <c r="K729" s="5"/>
      <c r="L729" s="5"/>
      <c r="M729" s="5"/>
      <c r="N729" s="5"/>
      <c r="T729" s="5"/>
      <c r="V729" s="5"/>
      <c r="W729" s="5"/>
    </row>
    <row r="730" spans="1:23">
      <c r="A730" s="5"/>
      <c r="B730" s="5"/>
      <c r="C730" s="5"/>
      <c r="D730" s="5"/>
      <c r="E730" s="5"/>
      <c r="F730" s="5"/>
      <c r="G730" s="5"/>
      <c r="H730" s="5"/>
      <c r="I730" s="5"/>
      <c r="J730" s="5"/>
      <c r="K730" s="5"/>
      <c r="L730" s="5"/>
      <c r="M730" s="5"/>
      <c r="N730" s="5"/>
      <c r="T730" s="5"/>
      <c r="V730" s="5"/>
      <c r="W730" s="5"/>
    </row>
    <row r="731" spans="1:23">
      <c r="A731" s="5"/>
      <c r="B731" s="5"/>
      <c r="C731" s="5"/>
      <c r="D731" s="5"/>
      <c r="E731" s="5"/>
      <c r="F731" s="5"/>
      <c r="G731" s="5"/>
      <c r="H731" s="5"/>
      <c r="I731" s="5"/>
      <c r="J731" s="5"/>
      <c r="K731" s="5"/>
      <c r="L731" s="5"/>
      <c r="M731" s="5"/>
      <c r="N731" s="5"/>
      <c r="T731" s="5"/>
      <c r="V731" s="5"/>
      <c r="W731" s="5"/>
    </row>
    <row r="732" spans="1:23">
      <c r="A732" s="5"/>
      <c r="B732" s="5"/>
      <c r="C732" s="5"/>
      <c r="D732" s="5"/>
      <c r="E732" s="5"/>
      <c r="F732" s="5"/>
      <c r="G732" s="5"/>
      <c r="H732" s="5"/>
      <c r="I732" s="5"/>
      <c r="J732" s="5"/>
      <c r="K732" s="5"/>
      <c r="L732" s="5"/>
      <c r="M732" s="5"/>
      <c r="N732" s="5"/>
      <c r="T732" s="5"/>
      <c r="V732" s="5"/>
      <c r="W732" s="5"/>
    </row>
    <row r="733" spans="1:23">
      <c r="A733" s="5"/>
      <c r="B733" s="5"/>
      <c r="C733" s="5"/>
      <c r="D733" s="5"/>
      <c r="E733" s="5"/>
      <c r="F733" s="5"/>
      <c r="G733" s="5"/>
      <c r="H733" s="5"/>
      <c r="I733" s="5"/>
      <c r="J733" s="5"/>
      <c r="K733" s="5"/>
      <c r="L733" s="5"/>
      <c r="M733" s="5"/>
      <c r="N733" s="5"/>
      <c r="T733" s="5"/>
      <c r="V733" s="5"/>
      <c r="W733" s="5"/>
    </row>
    <row r="734" spans="1:23">
      <c r="A734" s="5"/>
      <c r="B734" s="5"/>
      <c r="C734" s="5"/>
      <c r="D734" s="5"/>
      <c r="E734" s="5"/>
      <c r="F734" s="5"/>
      <c r="G734" s="5"/>
      <c r="H734" s="5"/>
      <c r="I734" s="5"/>
      <c r="J734" s="5"/>
      <c r="K734" s="5"/>
      <c r="L734" s="5"/>
      <c r="M734" s="5"/>
      <c r="N734" s="5"/>
      <c r="T734" s="5"/>
      <c r="V734" s="5"/>
      <c r="W734" s="5"/>
    </row>
    <row r="735" spans="1:23">
      <c r="A735" s="5"/>
      <c r="B735" s="5"/>
      <c r="C735" s="5"/>
      <c r="D735" s="5"/>
      <c r="E735" s="5"/>
      <c r="F735" s="5"/>
      <c r="G735" s="5"/>
      <c r="H735" s="5"/>
      <c r="I735" s="5"/>
      <c r="J735" s="5"/>
      <c r="K735" s="5"/>
      <c r="L735" s="5"/>
      <c r="M735" s="5"/>
      <c r="N735" s="5"/>
      <c r="T735" s="5"/>
      <c r="V735" s="5"/>
      <c r="W735" s="5"/>
    </row>
    <row r="736" spans="1:23">
      <c r="A736" s="5"/>
      <c r="B736" s="5"/>
      <c r="C736" s="5"/>
      <c r="D736" s="5"/>
      <c r="E736" s="5"/>
      <c r="F736" s="5"/>
      <c r="G736" s="5"/>
      <c r="H736" s="5"/>
      <c r="I736" s="5"/>
      <c r="J736" s="5"/>
      <c r="K736" s="5"/>
      <c r="L736" s="5"/>
      <c r="M736" s="5"/>
      <c r="N736" s="5"/>
      <c r="T736" s="5"/>
      <c r="V736" s="5"/>
      <c r="W736" s="5"/>
    </row>
    <row r="737" spans="1:23">
      <c r="A737" s="5"/>
      <c r="B737" s="5"/>
      <c r="C737" s="5"/>
      <c r="D737" s="5"/>
      <c r="E737" s="5"/>
      <c r="F737" s="5"/>
      <c r="G737" s="5"/>
      <c r="H737" s="5"/>
      <c r="I737" s="5"/>
      <c r="J737" s="5"/>
      <c r="K737" s="5"/>
      <c r="L737" s="5"/>
      <c r="M737" s="5"/>
      <c r="N737" s="5"/>
      <c r="T737" s="5"/>
      <c r="V737" s="5"/>
      <c r="W737" s="5"/>
    </row>
    <row r="738" spans="1:23">
      <c r="A738" s="5"/>
      <c r="B738" s="5"/>
      <c r="C738" s="5"/>
      <c r="D738" s="5"/>
      <c r="E738" s="5"/>
      <c r="F738" s="5"/>
      <c r="G738" s="5"/>
      <c r="H738" s="5"/>
      <c r="I738" s="5"/>
      <c r="J738" s="5"/>
      <c r="K738" s="5"/>
      <c r="L738" s="5"/>
      <c r="M738" s="5"/>
      <c r="N738" s="5"/>
      <c r="T738" s="5"/>
      <c r="V738" s="5"/>
      <c r="W738" s="5"/>
    </row>
    <row r="739" spans="1:23">
      <c r="A739" s="5"/>
      <c r="B739" s="5"/>
      <c r="C739" s="5"/>
      <c r="D739" s="5"/>
      <c r="E739" s="5"/>
      <c r="F739" s="5"/>
      <c r="G739" s="5"/>
      <c r="H739" s="5"/>
      <c r="I739" s="5"/>
      <c r="J739" s="5"/>
      <c r="K739" s="5"/>
      <c r="L739" s="5"/>
      <c r="M739" s="5"/>
      <c r="N739" s="5"/>
      <c r="T739" s="5"/>
      <c r="V739" s="5"/>
      <c r="W739" s="5"/>
    </row>
    <row r="740" spans="1:23">
      <c r="A740" s="5"/>
      <c r="B740" s="5"/>
      <c r="C740" s="5"/>
      <c r="D740" s="5"/>
      <c r="E740" s="5"/>
      <c r="F740" s="5"/>
      <c r="G740" s="5"/>
      <c r="H740" s="5"/>
      <c r="I740" s="5"/>
      <c r="J740" s="5"/>
      <c r="K740" s="5"/>
      <c r="L740" s="5"/>
      <c r="M740" s="5"/>
      <c r="N740" s="5"/>
      <c r="T740" s="5"/>
      <c r="V740" s="5"/>
      <c r="W740" s="5"/>
    </row>
    <row r="741" spans="1:23">
      <c r="A741" s="5"/>
      <c r="B741" s="5"/>
      <c r="C741" s="5"/>
      <c r="D741" s="5"/>
      <c r="E741" s="5"/>
      <c r="F741" s="5"/>
      <c r="G741" s="5"/>
      <c r="H741" s="5"/>
      <c r="I741" s="5"/>
      <c r="J741" s="5"/>
      <c r="K741" s="5"/>
      <c r="L741" s="5"/>
      <c r="M741" s="5"/>
      <c r="N741" s="5"/>
      <c r="T741" s="5"/>
      <c r="V741" s="5"/>
      <c r="W741" s="5"/>
    </row>
    <row r="742" spans="1:23">
      <c r="A742" s="5"/>
      <c r="B742" s="5"/>
      <c r="C742" s="5"/>
      <c r="D742" s="5"/>
      <c r="E742" s="5"/>
      <c r="F742" s="5"/>
      <c r="G742" s="5"/>
      <c r="H742" s="5"/>
      <c r="I742" s="5"/>
      <c r="J742" s="5"/>
      <c r="K742" s="5"/>
      <c r="L742" s="5"/>
      <c r="M742" s="5"/>
      <c r="N742" s="5"/>
      <c r="T742" s="5"/>
      <c r="V742" s="5"/>
      <c r="W742" s="5"/>
    </row>
    <row r="743" spans="1:23">
      <c r="A743" s="5"/>
      <c r="B743" s="5"/>
      <c r="C743" s="5"/>
      <c r="D743" s="5"/>
      <c r="E743" s="5"/>
      <c r="F743" s="5"/>
      <c r="G743" s="5"/>
      <c r="H743" s="5"/>
      <c r="I743" s="5"/>
      <c r="J743" s="5"/>
      <c r="K743" s="5"/>
      <c r="L743" s="5"/>
      <c r="M743" s="5"/>
      <c r="N743" s="5"/>
      <c r="T743" s="5"/>
      <c r="V743" s="5"/>
      <c r="W743" s="5"/>
    </row>
    <row r="744" spans="1:23">
      <c r="A744" s="5"/>
      <c r="B744" s="5"/>
      <c r="C744" s="5"/>
      <c r="D744" s="5"/>
      <c r="E744" s="5"/>
      <c r="F744" s="5"/>
      <c r="G744" s="5"/>
      <c r="H744" s="5"/>
      <c r="I744" s="5"/>
      <c r="J744" s="5"/>
      <c r="K744" s="5"/>
      <c r="L744" s="5"/>
      <c r="M744" s="5"/>
      <c r="N744" s="5"/>
      <c r="T744" s="5"/>
      <c r="V744" s="5"/>
      <c r="W744" s="5"/>
    </row>
    <row r="745" spans="1:23">
      <c r="A745" s="5"/>
      <c r="B745" s="5"/>
      <c r="C745" s="5"/>
      <c r="D745" s="5"/>
      <c r="E745" s="5"/>
      <c r="F745" s="5"/>
      <c r="G745" s="5"/>
      <c r="H745" s="5"/>
      <c r="I745" s="5"/>
      <c r="J745" s="5"/>
      <c r="K745" s="5"/>
      <c r="L745" s="5"/>
      <c r="M745" s="5"/>
      <c r="N745" s="5"/>
      <c r="T745" s="5"/>
      <c r="V745" s="5"/>
      <c r="W745" s="5"/>
    </row>
    <row r="746" spans="1:23">
      <c r="A746" s="5"/>
      <c r="B746" s="5"/>
      <c r="C746" s="5"/>
      <c r="D746" s="5"/>
      <c r="E746" s="5"/>
      <c r="F746" s="5"/>
      <c r="G746" s="5"/>
      <c r="H746" s="5"/>
      <c r="I746" s="5"/>
      <c r="J746" s="5"/>
      <c r="K746" s="5"/>
      <c r="L746" s="5"/>
      <c r="M746" s="5"/>
      <c r="N746" s="5"/>
      <c r="T746" s="5"/>
      <c r="V746" s="5"/>
      <c r="W746" s="5"/>
    </row>
    <row r="747" spans="1:23">
      <c r="A747" s="5"/>
      <c r="B747" s="5"/>
      <c r="C747" s="5"/>
      <c r="D747" s="5"/>
      <c r="E747" s="5"/>
      <c r="F747" s="5"/>
      <c r="G747" s="5"/>
      <c r="H747" s="5"/>
      <c r="I747" s="5"/>
      <c r="J747" s="5"/>
      <c r="K747" s="5"/>
      <c r="L747" s="5"/>
      <c r="M747" s="5"/>
      <c r="N747" s="5"/>
      <c r="T747" s="5"/>
      <c r="V747" s="5"/>
      <c r="W747" s="5"/>
    </row>
    <row r="748" spans="1:23">
      <c r="A748" s="5"/>
      <c r="B748" s="5"/>
      <c r="C748" s="5"/>
      <c r="D748" s="5"/>
      <c r="E748" s="5"/>
      <c r="F748" s="5"/>
      <c r="G748" s="5"/>
      <c r="H748" s="5"/>
      <c r="I748" s="5"/>
      <c r="J748" s="5"/>
      <c r="K748" s="5"/>
      <c r="L748" s="5"/>
      <c r="M748" s="5"/>
      <c r="N748" s="5"/>
      <c r="T748" s="5"/>
      <c r="V748" s="5"/>
      <c r="W748" s="5"/>
    </row>
    <row r="749" spans="1:23">
      <c r="A749" s="5"/>
      <c r="B749" s="5"/>
      <c r="C749" s="5"/>
      <c r="D749" s="5"/>
      <c r="E749" s="5"/>
      <c r="F749" s="5"/>
      <c r="G749" s="5"/>
      <c r="H749" s="5"/>
      <c r="I749" s="5"/>
      <c r="J749" s="5"/>
      <c r="K749" s="5"/>
      <c r="L749" s="5"/>
      <c r="M749" s="5"/>
      <c r="N749" s="5"/>
      <c r="T749" s="5"/>
      <c r="V749" s="5"/>
      <c r="W749" s="5"/>
    </row>
    <row r="750" spans="1:23">
      <c r="A750" s="5"/>
      <c r="B750" s="5"/>
      <c r="C750" s="5"/>
      <c r="D750" s="5"/>
      <c r="E750" s="5"/>
      <c r="F750" s="5"/>
      <c r="G750" s="5"/>
      <c r="H750" s="5"/>
      <c r="I750" s="5"/>
      <c r="J750" s="5"/>
      <c r="K750" s="5"/>
      <c r="L750" s="5"/>
      <c r="M750" s="5"/>
      <c r="N750" s="5"/>
      <c r="T750" s="5"/>
      <c r="V750" s="5"/>
      <c r="W750" s="5"/>
    </row>
    <row r="751" spans="1:23">
      <c r="A751" s="5"/>
      <c r="B751" s="5"/>
      <c r="C751" s="5"/>
      <c r="D751" s="5"/>
      <c r="E751" s="5"/>
      <c r="F751" s="5"/>
      <c r="G751" s="5"/>
      <c r="H751" s="5"/>
      <c r="I751" s="5"/>
      <c r="J751" s="5"/>
      <c r="K751" s="5"/>
      <c r="L751" s="5"/>
      <c r="M751" s="5"/>
      <c r="N751" s="5"/>
      <c r="T751" s="5"/>
      <c r="V751" s="5"/>
      <c r="W751" s="5"/>
    </row>
    <row r="752" spans="1:23">
      <c r="A752" s="5"/>
      <c r="B752" s="5"/>
      <c r="C752" s="5"/>
      <c r="D752" s="5"/>
      <c r="E752" s="5"/>
      <c r="F752" s="5"/>
      <c r="G752" s="5"/>
      <c r="H752" s="5"/>
      <c r="I752" s="5"/>
      <c r="J752" s="5"/>
      <c r="K752" s="5"/>
      <c r="L752" s="5"/>
      <c r="M752" s="5"/>
      <c r="N752" s="5"/>
      <c r="T752" s="5"/>
      <c r="V752" s="5"/>
      <c r="W752" s="5"/>
    </row>
    <row r="753" spans="1:23">
      <c r="A753" s="5"/>
      <c r="B753" s="5"/>
      <c r="C753" s="5"/>
      <c r="D753" s="5"/>
      <c r="E753" s="5"/>
      <c r="F753" s="5"/>
      <c r="G753" s="5"/>
      <c r="H753" s="5"/>
      <c r="I753" s="5"/>
      <c r="J753" s="5"/>
      <c r="K753" s="5"/>
      <c r="L753" s="5"/>
      <c r="M753" s="5"/>
      <c r="N753" s="5"/>
      <c r="T753" s="5"/>
      <c r="V753" s="5"/>
      <c r="W753" s="5"/>
    </row>
    <row r="754" spans="1:23">
      <c r="A754" s="5"/>
      <c r="B754" s="5"/>
      <c r="C754" s="5"/>
      <c r="D754" s="5"/>
      <c r="E754" s="5"/>
      <c r="F754" s="5"/>
      <c r="G754" s="5"/>
      <c r="H754" s="5"/>
      <c r="I754" s="5"/>
      <c r="J754" s="5"/>
      <c r="K754" s="5"/>
      <c r="L754" s="5"/>
      <c r="M754" s="5"/>
      <c r="N754" s="5"/>
      <c r="T754" s="5"/>
      <c r="V754" s="5"/>
      <c r="W754" s="5"/>
    </row>
    <row r="755" spans="1:23">
      <c r="A755" s="5"/>
      <c r="B755" s="5"/>
      <c r="C755" s="5"/>
      <c r="D755" s="5"/>
      <c r="E755" s="5"/>
      <c r="F755" s="5"/>
      <c r="G755" s="5"/>
      <c r="H755" s="5"/>
      <c r="I755" s="5"/>
      <c r="J755" s="5"/>
      <c r="K755" s="5"/>
      <c r="L755" s="5"/>
      <c r="M755" s="5"/>
      <c r="N755" s="5"/>
      <c r="T755" s="5"/>
      <c r="V755" s="5"/>
      <c r="W755" s="5"/>
    </row>
    <row r="756" spans="1:23">
      <c r="A756" s="5"/>
      <c r="B756" s="5"/>
      <c r="C756" s="5"/>
      <c r="D756" s="5"/>
      <c r="E756" s="5"/>
      <c r="F756" s="5"/>
      <c r="G756" s="5"/>
      <c r="H756" s="5"/>
      <c r="I756" s="5"/>
      <c r="J756" s="5"/>
      <c r="K756" s="5"/>
      <c r="L756" s="5"/>
      <c r="M756" s="5"/>
      <c r="N756" s="5"/>
      <c r="T756" s="5"/>
      <c r="V756" s="5"/>
      <c r="W756" s="5"/>
    </row>
    <row r="757" spans="1:23">
      <c r="A757" s="5"/>
      <c r="B757" s="5"/>
      <c r="C757" s="5"/>
      <c r="D757" s="5"/>
      <c r="E757" s="5"/>
      <c r="F757" s="5"/>
      <c r="G757" s="5"/>
      <c r="H757" s="5"/>
      <c r="I757" s="5"/>
      <c r="J757" s="5"/>
      <c r="K757" s="5"/>
      <c r="L757" s="5"/>
      <c r="M757" s="5"/>
      <c r="N757" s="5"/>
      <c r="T757" s="5"/>
      <c r="V757" s="5"/>
      <c r="W757" s="5"/>
    </row>
    <row r="758" spans="1:23">
      <c r="A758" s="5"/>
      <c r="B758" s="5"/>
      <c r="C758" s="5"/>
      <c r="D758" s="5"/>
      <c r="E758" s="5"/>
      <c r="F758" s="5"/>
      <c r="G758" s="5"/>
      <c r="H758" s="5"/>
      <c r="I758" s="5"/>
      <c r="J758" s="5"/>
      <c r="K758" s="5"/>
      <c r="L758" s="5"/>
      <c r="M758" s="5"/>
      <c r="N758" s="5"/>
      <c r="T758" s="5"/>
      <c r="V758" s="5"/>
      <c r="W758" s="5"/>
    </row>
    <row r="759" spans="1:23">
      <c r="A759" s="5"/>
      <c r="B759" s="5"/>
      <c r="C759" s="5"/>
      <c r="D759" s="5"/>
      <c r="E759" s="5"/>
      <c r="F759" s="5"/>
      <c r="G759" s="5"/>
      <c r="H759" s="5"/>
      <c r="I759" s="5"/>
      <c r="J759" s="5"/>
      <c r="K759" s="5"/>
      <c r="L759" s="5"/>
      <c r="M759" s="5"/>
      <c r="N759" s="5"/>
      <c r="T759" s="5"/>
      <c r="V759" s="5"/>
      <c r="W759" s="5"/>
    </row>
    <row r="760" spans="1:23">
      <c r="A760" s="5"/>
      <c r="B760" s="5"/>
      <c r="C760" s="5"/>
      <c r="D760" s="5"/>
      <c r="E760" s="5"/>
      <c r="F760" s="5"/>
      <c r="G760" s="5"/>
      <c r="H760" s="5"/>
      <c r="I760" s="5"/>
      <c r="J760" s="5"/>
      <c r="K760" s="5"/>
      <c r="L760" s="5"/>
      <c r="M760" s="5"/>
      <c r="N760" s="5"/>
      <c r="T760" s="5"/>
      <c r="V760" s="5"/>
      <c r="W760" s="5"/>
    </row>
    <row r="761" spans="1:23">
      <c r="A761" s="5"/>
      <c r="B761" s="5"/>
      <c r="C761" s="5"/>
      <c r="D761" s="5"/>
      <c r="E761" s="5"/>
      <c r="F761" s="5"/>
      <c r="G761" s="5"/>
      <c r="H761" s="5"/>
      <c r="I761" s="5"/>
      <c r="J761" s="5"/>
      <c r="K761" s="5"/>
      <c r="L761" s="5"/>
      <c r="M761" s="5"/>
      <c r="N761" s="5"/>
      <c r="T761" s="5"/>
      <c r="V761" s="5"/>
      <c r="W761" s="5"/>
    </row>
    <row r="762" spans="1:23">
      <c r="A762" s="5"/>
      <c r="B762" s="5"/>
      <c r="C762" s="5"/>
      <c r="D762" s="5"/>
      <c r="E762" s="5"/>
      <c r="F762" s="5"/>
      <c r="G762" s="5"/>
      <c r="H762" s="5"/>
      <c r="I762" s="5"/>
      <c r="J762" s="5"/>
      <c r="K762" s="5"/>
      <c r="L762" s="5"/>
      <c r="M762" s="5"/>
      <c r="N762" s="5"/>
      <c r="T762" s="5"/>
      <c r="V762" s="5"/>
      <c r="W762" s="5"/>
    </row>
    <row r="763" spans="1:23">
      <c r="A763" s="5"/>
      <c r="B763" s="5"/>
      <c r="C763" s="5"/>
      <c r="D763" s="5"/>
      <c r="E763" s="5"/>
      <c r="F763" s="5"/>
      <c r="G763" s="5"/>
      <c r="H763" s="5"/>
      <c r="I763" s="5"/>
      <c r="J763" s="5"/>
      <c r="K763" s="5"/>
      <c r="L763" s="5"/>
      <c r="M763" s="5"/>
      <c r="N763" s="5"/>
      <c r="T763" s="5"/>
      <c r="V763" s="5"/>
      <c r="W763" s="5"/>
    </row>
    <row r="764" spans="1:23">
      <c r="A764" s="5"/>
      <c r="B764" s="5"/>
      <c r="C764" s="5"/>
      <c r="D764" s="5"/>
      <c r="E764" s="5"/>
      <c r="F764" s="5"/>
      <c r="G764" s="5"/>
      <c r="H764" s="5"/>
      <c r="I764" s="5"/>
      <c r="J764" s="5"/>
      <c r="K764" s="5"/>
      <c r="L764" s="5"/>
      <c r="M764" s="5"/>
      <c r="N764" s="5"/>
      <c r="T764" s="5"/>
      <c r="V764" s="5"/>
      <c r="W764" s="5"/>
    </row>
    <row r="765" spans="1:23">
      <c r="A765" s="5"/>
      <c r="B765" s="5"/>
      <c r="C765" s="5"/>
      <c r="D765" s="5"/>
      <c r="E765" s="5"/>
      <c r="F765" s="5"/>
      <c r="G765" s="5"/>
      <c r="H765" s="5"/>
      <c r="I765" s="5"/>
      <c r="J765" s="5"/>
      <c r="K765" s="5"/>
      <c r="L765" s="5"/>
      <c r="M765" s="5"/>
      <c r="N765" s="5"/>
      <c r="T765" s="5"/>
      <c r="V765" s="5"/>
      <c r="W765" s="5"/>
    </row>
    <row r="766" spans="1:23">
      <c r="A766" s="5"/>
      <c r="B766" s="5"/>
      <c r="C766" s="5"/>
      <c r="D766" s="5"/>
      <c r="E766" s="5"/>
      <c r="F766" s="5"/>
      <c r="G766" s="5"/>
      <c r="H766" s="5"/>
      <c r="I766" s="5"/>
      <c r="J766" s="5"/>
      <c r="K766" s="5"/>
      <c r="L766" s="5"/>
      <c r="M766" s="5"/>
      <c r="N766" s="5"/>
      <c r="T766" s="5"/>
      <c r="V766" s="5"/>
      <c r="W766" s="5"/>
    </row>
    <row r="767" spans="1:23">
      <c r="A767" s="5"/>
      <c r="B767" s="5"/>
      <c r="C767" s="5"/>
      <c r="D767" s="5"/>
      <c r="E767" s="5"/>
      <c r="F767" s="5"/>
      <c r="G767" s="5"/>
      <c r="H767" s="5"/>
      <c r="I767" s="5"/>
      <c r="J767" s="5"/>
      <c r="K767" s="5"/>
      <c r="L767" s="5"/>
      <c r="M767" s="5"/>
      <c r="N767" s="5"/>
      <c r="T767" s="5"/>
      <c r="V767" s="5"/>
      <c r="W767" s="5"/>
    </row>
    <row r="768" spans="1:23">
      <c r="A768" s="5"/>
      <c r="B768" s="5"/>
      <c r="C768" s="5"/>
      <c r="D768" s="5"/>
      <c r="E768" s="5"/>
      <c r="F768" s="5"/>
      <c r="G768" s="5"/>
      <c r="H768" s="5"/>
      <c r="I768" s="5"/>
      <c r="J768" s="5"/>
      <c r="K768" s="5"/>
      <c r="L768" s="5"/>
      <c r="M768" s="5"/>
      <c r="N768" s="5"/>
      <c r="T768" s="5"/>
      <c r="V768" s="5"/>
      <c r="W768" s="5"/>
    </row>
    <row r="769" spans="1:23">
      <c r="A769" s="5"/>
      <c r="B769" s="5"/>
      <c r="C769" s="5"/>
      <c r="D769" s="5"/>
      <c r="E769" s="5"/>
      <c r="F769" s="5"/>
      <c r="G769" s="5"/>
      <c r="H769" s="5"/>
      <c r="I769" s="5"/>
      <c r="J769" s="5"/>
      <c r="K769" s="5"/>
      <c r="L769" s="5"/>
      <c r="M769" s="5"/>
      <c r="N769" s="5"/>
      <c r="T769" s="5"/>
      <c r="V769" s="5"/>
      <c r="W769" s="5"/>
    </row>
    <row r="770" spans="1:23">
      <c r="A770" s="5"/>
      <c r="B770" s="5"/>
      <c r="C770" s="5"/>
      <c r="D770" s="5"/>
      <c r="E770" s="5"/>
      <c r="F770" s="5"/>
      <c r="G770" s="5"/>
      <c r="H770" s="5"/>
      <c r="I770" s="5"/>
      <c r="J770" s="5"/>
      <c r="K770" s="5"/>
      <c r="L770" s="5"/>
      <c r="M770" s="5"/>
      <c r="N770" s="5"/>
      <c r="T770" s="5"/>
      <c r="V770" s="5"/>
      <c r="W770" s="5"/>
    </row>
    <row r="771" spans="1:23">
      <c r="A771" s="5"/>
      <c r="B771" s="5"/>
      <c r="C771" s="5"/>
      <c r="D771" s="5"/>
      <c r="E771" s="5"/>
      <c r="F771" s="5"/>
      <c r="G771" s="5"/>
      <c r="H771" s="5"/>
      <c r="I771" s="5"/>
      <c r="J771" s="5"/>
      <c r="K771" s="5"/>
      <c r="L771" s="5"/>
      <c r="M771" s="5"/>
      <c r="N771" s="5"/>
      <c r="T771" s="5"/>
      <c r="V771" s="5"/>
      <c r="W771" s="5"/>
    </row>
    <row r="772" spans="1:23">
      <c r="A772" s="5"/>
      <c r="B772" s="5"/>
      <c r="C772" s="5"/>
      <c r="D772" s="5"/>
      <c r="E772" s="5"/>
      <c r="F772" s="5"/>
      <c r="G772" s="5"/>
      <c r="H772" s="5"/>
      <c r="I772" s="5"/>
      <c r="J772" s="5"/>
      <c r="K772" s="5"/>
      <c r="L772" s="5"/>
      <c r="M772" s="5"/>
      <c r="N772" s="5"/>
      <c r="T772" s="5"/>
      <c r="V772" s="5"/>
      <c r="W772" s="5"/>
    </row>
    <row r="773" spans="1:23">
      <c r="A773" s="5"/>
      <c r="B773" s="5"/>
      <c r="C773" s="5"/>
      <c r="D773" s="5"/>
      <c r="E773" s="5"/>
      <c r="F773" s="5"/>
      <c r="G773" s="5"/>
      <c r="H773" s="5"/>
      <c r="I773" s="5"/>
      <c r="J773" s="5"/>
      <c r="K773" s="5"/>
      <c r="L773" s="5"/>
      <c r="M773" s="5"/>
      <c r="N773" s="5"/>
      <c r="T773" s="5"/>
      <c r="V773" s="5"/>
      <c r="W773" s="5"/>
    </row>
    <row r="774" spans="1:23">
      <c r="A774" s="5"/>
      <c r="B774" s="5"/>
      <c r="C774" s="5"/>
      <c r="D774" s="5"/>
      <c r="E774" s="5"/>
      <c r="F774" s="5"/>
      <c r="G774" s="5"/>
      <c r="H774" s="5"/>
      <c r="I774" s="5"/>
      <c r="J774" s="5"/>
      <c r="K774" s="5"/>
      <c r="L774" s="5"/>
      <c r="M774" s="5"/>
      <c r="N774" s="5"/>
      <c r="T774" s="5"/>
      <c r="V774" s="5"/>
      <c r="W774" s="5"/>
    </row>
    <row r="775" spans="1:23">
      <c r="A775" s="5"/>
      <c r="B775" s="5"/>
      <c r="C775" s="5"/>
      <c r="D775" s="5"/>
      <c r="E775" s="5"/>
      <c r="F775" s="5"/>
      <c r="G775" s="5"/>
      <c r="H775" s="5"/>
      <c r="I775" s="5"/>
      <c r="J775" s="5"/>
      <c r="K775" s="5"/>
      <c r="L775" s="5"/>
      <c r="M775" s="5"/>
      <c r="N775" s="5"/>
      <c r="T775" s="5"/>
      <c r="V775" s="5"/>
      <c r="W775" s="5"/>
    </row>
    <row r="776" spans="1:23">
      <c r="A776" s="5"/>
      <c r="B776" s="5"/>
      <c r="C776" s="5"/>
      <c r="D776" s="5"/>
      <c r="E776" s="5"/>
      <c r="F776" s="5"/>
      <c r="G776" s="5"/>
      <c r="H776" s="5"/>
      <c r="I776" s="5"/>
      <c r="J776" s="5"/>
      <c r="K776" s="5"/>
      <c r="L776" s="5"/>
      <c r="M776" s="5"/>
      <c r="N776" s="5"/>
      <c r="T776" s="5"/>
      <c r="V776" s="5"/>
      <c r="W776" s="5"/>
    </row>
    <row r="777" spans="1:23">
      <c r="A777" s="5"/>
      <c r="B777" s="5"/>
      <c r="C777" s="5"/>
      <c r="D777" s="5"/>
      <c r="E777" s="5"/>
      <c r="F777" s="5"/>
      <c r="G777" s="5"/>
      <c r="H777" s="5"/>
      <c r="I777" s="5"/>
      <c r="J777" s="5"/>
      <c r="K777" s="5"/>
      <c r="L777" s="5"/>
      <c r="M777" s="5"/>
      <c r="N777" s="5"/>
      <c r="T777" s="5"/>
      <c r="V777" s="5"/>
      <c r="W777" s="5"/>
    </row>
    <row r="778" spans="1:23">
      <c r="A778" s="5"/>
      <c r="B778" s="5"/>
      <c r="C778" s="5"/>
      <c r="D778" s="5"/>
      <c r="E778" s="5"/>
      <c r="F778" s="5"/>
      <c r="G778" s="5"/>
      <c r="H778" s="5"/>
      <c r="I778" s="5"/>
      <c r="J778" s="5"/>
      <c r="K778" s="5"/>
      <c r="L778" s="5"/>
      <c r="M778" s="5"/>
      <c r="N778" s="5"/>
      <c r="T778" s="5"/>
      <c r="V778" s="5"/>
      <c r="W778" s="5"/>
    </row>
    <row r="779" spans="1:23">
      <c r="A779" s="5"/>
      <c r="B779" s="5"/>
      <c r="C779" s="5"/>
      <c r="D779" s="5"/>
      <c r="E779" s="5"/>
      <c r="F779" s="5"/>
      <c r="G779" s="5"/>
      <c r="H779" s="5"/>
      <c r="I779" s="5"/>
      <c r="J779" s="5"/>
      <c r="K779" s="5"/>
      <c r="L779" s="5"/>
      <c r="M779" s="5"/>
      <c r="N779" s="5"/>
      <c r="T779" s="5"/>
      <c r="V779" s="5"/>
      <c r="W779" s="5"/>
    </row>
    <row r="780" spans="1:23">
      <c r="A780" s="5"/>
      <c r="B780" s="5"/>
      <c r="C780" s="5"/>
      <c r="D780" s="5"/>
      <c r="E780" s="5"/>
      <c r="F780" s="5"/>
      <c r="G780" s="5"/>
      <c r="H780" s="5"/>
      <c r="I780" s="5"/>
      <c r="J780" s="5"/>
      <c r="K780" s="5"/>
      <c r="L780" s="5"/>
      <c r="M780" s="5"/>
      <c r="N780" s="5"/>
      <c r="T780" s="5"/>
      <c r="V780" s="5"/>
      <c r="W780" s="5"/>
    </row>
    <row r="781" spans="1:23">
      <c r="A781" s="5"/>
      <c r="B781" s="5"/>
      <c r="C781" s="5"/>
      <c r="D781" s="5"/>
      <c r="E781" s="5"/>
      <c r="F781" s="5"/>
      <c r="G781" s="5"/>
      <c r="H781" s="5"/>
      <c r="I781" s="5"/>
      <c r="J781" s="5"/>
      <c r="K781" s="5"/>
      <c r="L781" s="5"/>
      <c r="M781" s="5"/>
      <c r="N781" s="5"/>
      <c r="T781" s="5"/>
      <c r="V781" s="5"/>
      <c r="W781" s="5"/>
    </row>
    <row r="782" spans="1:23">
      <c r="A782" s="5"/>
      <c r="B782" s="5"/>
      <c r="C782" s="5"/>
      <c r="D782" s="5"/>
      <c r="E782" s="5"/>
      <c r="F782" s="5"/>
      <c r="G782" s="5"/>
      <c r="H782" s="5"/>
      <c r="I782" s="5"/>
      <c r="J782" s="5"/>
      <c r="K782" s="5"/>
      <c r="L782" s="5"/>
      <c r="M782" s="5"/>
      <c r="N782" s="5"/>
      <c r="T782" s="5"/>
      <c r="V782" s="5"/>
      <c r="W782" s="5"/>
    </row>
    <row r="783" spans="1:23">
      <c r="A783" s="5"/>
      <c r="B783" s="5"/>
      <c r="C783" s="5"/>
      <c r="D783" s="5"/>
      <c r="E783" s="5"/>
      <c r="F783" s="5"/>
      <c r="G783" s="5"/>
      <c r="H783" s="5"/>
      <c r="I783" s="5"/>
      <c r="J783" s="5"/>
      <c r="K783" s="5"/>
      <c r="L783" s="5"/>
      <c r="M783" s="5"/>
      <c r="N783" s="5"/>
      <c r="T783" s="5"/>
      <c r="V783" s="5"/>
      <c r="W783" s="5"/>
    </row>
    <row r="784" spans="1:23">
      <c r="A784" s="5"/>
      <c r="B784" s="5"/>
      <c r="C784" s="5"/>
      <c r="D784" s="5"/>
      <c r="E784" s="5"/>
      <c r="F784" s="5"/>
      <c r="G784" s="5"/>
      <c r="H784" s="5"/>
      <c r="I784" s="5"/>
      <c r="J784" s="5"/>
      <c r="K784" s="5"/>
      <c r="L784" s="5"/>
      <c r="M784" s="5"/>
      <c r="N784" s="5"/>
      <c r="T784" s="5"/>
      <c r="V784" s="5"/>
      <c r="W784" s="5"/>
    </row>
    <row r="785" spans="1:23">
      <c r="A785" s="5"/>
      <c r="B785" s="5"/>
      <c r="C785" s="5"/>
      <c r="D785" s="5"/>
      <c r="E785" s="5"/>
      <c r="F785" s="5"/>
      <c r="G785" s="5"/>
      <c r="H785" s="5"/>
      <c r="I785" s="5"/>
      <c r="J785" s="5"/>
      <c r="K785" s="5"/>
      <c r="L785" s="5"/>
      <c r="M785" s="5"/>
      <c r="N785" s="5"/>
      <c r="T785" s="5"/>
      <c r="V785" s="5"/>
      <c r="W785" s="5"/>
    </row>
    <row r="786" spans="1:23">
      <c r="A786" s="5"/>
      <c r="B786" s="5"/>
      <c r="C786" s="5"/>
      <c r="D786" s="5"/>
      <c r="E786" s="5"/>
      <c r="F786" s="5"/>
      <c r="G786" s="5"/>
      <c r="H786" s="5"/>
      <c r="I786" s="5"/>
      <c r="J786" s="5"/>
      <c r="K786" s="5"/>
      <c r="L786" s="5"/>
      <c r="M786" s="5"/>
      <c r="N786" s="5"/>
      <c r="T786" s="5"/>
      <c r="V786" s="5"/>
      <c r="W786" s="5"/>
    </row>
    <row r="787" spans="1:23">
      <c r="A787" s="5"/>
      <c r="B787" s="5"/>
      <c r="C787" s="5"/>
      <c r="D787" s="5"/>
      <c r="E787" s="5"/>
      <c r="F787" s="5"/>
      <c r="G787" s="5"/>
      <c r="H787" s="5"/>
      <c r="I787" s="5"/>
      <c r="J787" s="5"/>
      <c r="K787" s="5"/>
      <c r="L787" s="5"/>
      <c r="M787" s="5"/>
      <c r="N787" s="5"/>
      <c r="T787" s="5"/>
      <c r="V787" s="5"/>
      <c r="W787" s="5"/>
    </row>
    <row r="788" spans="1:23">
      <c r="A788" s="5"/>
      <c r="B788" s="5"/>
      <c r="C788" s="5"/>
      <c r="D788" s="5"/>
      <c r="E788" s="5"/>
      <c r="F788" s="5"/>
      <c r="G788" s="5"/>
      <c r="H788" s="5"/>
      <c r="I788" s="5"/>
      <c r="J788" s="5"/>
      <c r="K788" s="5"/>
      <c r="L788" s="5"/>
      <c r="M788" s="5"/>
      <c r="N788" s="5"/>
      <c r="T788" s="5"/>
      <c r="V788" s="5"/>
      <c r="W788" s="5"/>
    </row>
    <row r="789" spans="1:23">
      <c r="A789" s="5"/>
      <c r="B789" s="5"/>
      <c r="C789" s="5"/>
      <c r="D789" s="5"/>
      <c r="E789" s="5"/>
      <c r="F789" s="5"/>
      <c r="G789" s="5"/>
      <c r="H789" s="5"/>
      <c r="I789" s="5"/>
      <c r="J789" s="5"/>
      <c r="K789" s="5"/>
      <c r="L789" s="5"/>
      <c r="M789" s="5"/>
      <c r="N789" s="5"/>
      <c r="T789" s="5"/>
      <c r="V789" s="5"/>
      <c r="W789" s="5"/>
    </row>
    <row r="790" spans="1:23">
      <c r="A790" s="5"/>
      <c r="B790" s="5"/>
      <c r="C790" s="5"/>
      <c r="D790" s="5"/>
      <c r="E790" s="5"/>
      <c r="F790" s="5"/>
      <c r="G790" s="5"/>
      <c r="H790" s="5"/>
      <c r="I790" s="5"/>
      <c r="J790" s="5"/>
      <c r="K790" s="5"/>
      <c r="L790" s="5"/>
      <c r="M790" s="5"/>
      <c r="N790" s="5"/>
      <c r="T790" s="5"/>
      <c r="V790" s="5"/>
      <c r="W790" s="5"/>
    </row>
    <row r="791" spans="1:23">
      <c r="A791" s="5"/>
      <c r="B791" s="5"/>
      <c r="C791" s="5"/>
      <c r="D791" s="5"/>
      <c r="E791" s="5"/>
      <c r="F791" s="5"/>
      <c r="G791" s="5"/>
      <c r="H791" s="5"/>
      <c r="I791" s="5"/>
      <c r="J791" s="5"/>
      <c r="K791" s="5"/>
      <c r="L791" s="5"/>
      <c r="M791" s="5"/>
      <c r="N791" s="5"/>
      <c r="T791" s="5"/>
      <c r="V791" s="5"/>
      <c r="W791" s="5"/>
    </row>
    <row r="792" spans="1:23">
      <c r="A792" s="5"/>
      <c r="B792" s="5"/>
      <c r="C792" s="5"/>
      <c r="D792" s="5"/>
      <c r="E792" s="5"/>
      <c r="F792" s="5"/>
      <c r="G792" s="5"/>
      <c r="H792" s="5"/>
      <c r="I792" s="5"/>
      <c r="J792" s="5"/>
      <c r="K792" s="5"/>
      <c r="L792" s="5"/>
      <c r="M792" s="5"/>
      <c r="N792" s="5"/>
      <c r="T792" s="5"/>
      <c r="V792" s="5"/>
      <c r="W792" s="5"/>
    </row>
    <row r="793" spans="1:23">
      <c r="A793" s="5"/>
      <c r="B793" s="5"/>
      <c r="C793" s="5"/>
      <c r="D793" s="5"/>
      <c r="E793" s="5"/>
      <c r="F793" s="5"/>
      <c r="G793" s="5"/>
      <c r="H793" s="5"/>
      <c r="I793" s="5"/>
      <c r="J793" s="5"/>
      <c r="K793" s="5"/>
      <c r="L793" s="5"/>
      <c r="M793" s="5"/>
      <c r="N793" s="5"/>
      <c r="T793" s="5"/>
      <c r="V793" s="5"/>
      <c r="W793" s="5"/>
    </row>
    <row r="794" spans="1:23">
      <c r="A794" s="5"/>
      <c r="B794" s="5"/>
      <c r="C794" s="5"/>
      <c r="D794" s="5"/>
      <c r="E794" s="5"/>
      <c r="F794" s="5"/>
      <c r="G794" s="5"/>
      <c r="H794" s="5"/>
      <c r="I794" s="5"/>
      <c r="J794" s="5"/>
      <c r="K794" s="5"/>
      <c r="L794" s="5"/>
      <c r="M794" s="5"/>
      <c r="N794" s="5"/>
      <c r="T794" s="5"/>
      <c r="V794" s="5"/>
      <c r="W794" s="5"/>
    </row>
    <row r="795" spans="1:23">
      <c r="A795" s="5"/>
      <c r="B795" s="5"/>
      <c r="C795" s="5"/>
      <c r="D795" s="5"/>
      <c r="E795" s="5"/>
      <c r="F795" s="5"/>
      <c r="G795" s="5"/>
      <c r="H795" s="5"/>
      <c r="I795" s="5"/>
      <c r="J795" s="5"/>
      <c r="K795" s="5"/>
      <c r="L795" s="5"/>
      <c r="M795" s="5"/>
      <c r="N795" s="5"/>
      <c r="T795" s="5"/>
      <c r="V795" s="5"/>
      <c r="W795" s="5"/>
    </row>
    <row r="796" spans="1:23">
      <c r="A796" s="5"/>
      <c r="B796" s="5"/>
      <c r="C796" s="5"/>
      <c r="D796" s="5"/>
      <c r="E796" s="5"/>
      <c r="F796" s="5"/>
      <c r="G796" s="5"/>
      <c r="H796" s="5"/>
      <c r="I796" s="5"/>
      <c r="J796" s="5"/>
      <c r="K796" s="5"/>
      <c r="L796" s="5"/>
      <c r="M796" s="5"/>
      <c r="N796" s="5"/>
      <c r="T796" s="5"/>
      <c r="V796" s="5"/>
      <c r="W796" s="5"/>
    </row>
    <row r="797" spans="1:23">
      <c r="A797" s="5"/>
      <c r="B797" s="5"/>
      <c r="C797" s="5"/>
      <c r="D797" s="5"/>
      <c r="E797" s="5"/>
      <c r="F797" s="5"/>
      <c r="G797" s="5"/>
      <c r="H797" s="5"/>
      <c r="I797" s="5"/>
      <c r="J797" s="5"/>
      <c r="K797" s="5"/>
      <c r="L797" s="5"/>
      <c r="M797" s="5"/>
      <c r="N797" s="5"/>
      <c r="T797" s="5"/>
      <c r="V797" s="5"/>
      <c r="W797" s="5"/>
    </row>
    <row r="798" spans="1:23">
      <c r="A798" s="5"/>
      <c r="B798" s="5"/>
      <c r="C798" s="5"/>
      <c r="D798" s="5"/>
      <c r="E798" s="5"/>
      <c r="F798" s="5"/>
      <c r="G798" s="5"/>
      <c r="H798" s="5"/>
      <c r="I798" s="5"/>
      <c r="J798" s="5"/>
      <c r="K798" s="5"/>
      <c r="L798" s="5"/>
      <c r="M798" s="5"/>
      <c r="N798" s="5"/>
      <c r="T798" s="5"/>
      <c r="V798" s="5"/>
      <c r="W798" s="5"/>
    </row>
    <row r="799" spans="1:23">
      <c r="A799" s="5"/>
      <c r="B799" s="5"/>
      <c r="C799" s="5"/>
      <c r="D799" s="5"/>
      <c r="E799" s="5"/>
      <c r="F799" s="5"/>
      <c r="G799" s="5"/>
      <c r="H799" s="5"/>
      <c r="I799" s="5"/>
      <c r="J799" s="5"/>
      <c r="K799" s="5"/>
      <c r="L799" s="5"/>
      <c r="M799" s="5"/>
      <c r="N799" s="5"/>
      <c r="T799" s="5"/>
      <c r="V799" s="5"/>
      <c r="W799" s="5"/>
    </row>
    <row r="800" spans="1:23">
      <c r="A800" s="5"/>
      <c r="B800" s="5"/>
      <c r="C800" s="5"/>
      <c r="D800" s="5"/>
      <c r="E800" s="5"/>
      <c r="F800" s="5"/>
      <c r="G800" s="5"/>
      <c r="H800" s="5"/>
      <c r="I800" s="5"/>
      <c r="J800" s="5"/>
      <c r="K800" s="5"/>
      <c r="L800" s="5"/>
      <c r="M800" s="5"/>
      <c r="N800" s="5"/>
      <c r="T800" s="5"/>
      <c r="V800" s="5"/>
      <c r="W800" s="5"/>
    </row>
    <row r="801" spans="1:23">
      <c r="A801" s="5"/>
      <c r="B801" s="5"/>
      <c r="C801" s="5"/>
      <c r="D801" s="5"/>
      <c r="E801" s="5"/>
      <c r="F801" s="5"/>
      <c r="G801" s="5"/>
      <c r="H801" s="5"/>
      <c r="I801" s="5"/>
      <c r="J801" s="5"/>
      <c r="K801" s="5"/>
      <c r="L801" s="5"/>
      <c r="M801" s="5"/>
      <c r="N801" s="5"/>
      <c r="T801" s="5"/>
      <c r="V801" s="5"/>
      <c r="W801" s="5"/>
    </row>
    <row r="802" spans="1:23">
      <c r="A802" s="5"/>
      <c r="B802" s="5"/>
      <c r="C802" s="5"/>
      <c r="D802" s="5"/>
      <c r="E802" s="5"/>
      <c r="F802" s="5"/>
      <c r="G802" s="5"/>
      <c r="H802" s="5"/>
      <c r="I802" s="5"/>
      <c r="J802" s="5"/>
      <c r="K802" s="5"/>
      <c r="L802" s="5"/>
      <c r="M802" s="5"/>
      <c r="N802" s="5"/>
      <c r="T802" s="5"/>
      <c r="V802" s="5"/>
      <c r="W802" s="5"/>
    </row>
    <row r="803" spans="1:23">
      <c r="A803" s="5"/>
      <c r="B803" s="5"/>
      <c r="C803" s="5"/>
      <c r="D803" s="5"/>
      <c r="E803" s="5"/>
      <c r="F803" s="5"/>
      <c r="G803" s="5"/>
      <c r="H803" s="5"/>
      <c r="I803" s="5"/>
      <c r="J803" s="5"/>
      <c r="K803" s="5"/>
      <c r="L803" s="5"/>
      <c r="M803" s="5"/>
      <c r="N803" s="5"/>
      <c r="T803" s="5"/>
      <c r="V803" s="5"/>
      <c r="W803" s="5"/>
    </row>
    <row r="804" spans="1:23">
      <c r="A804" s="5"/>
      <c r="B804" s="5"/>
      <c r="C804" s="5"/>
      <c r="D804" s="5"/>
      <c r="E804" s="5"/>
      <c r="F804" s="5"/>
      <c r="G804" s="5"/>
      <c r="H804" s="5"/>
      <c r="I804" s="5"/>
      <c r="J804" s="5"/>
      <c r="K804" s="5"/>
      <c r="L804" s="5"/>
      <c r="M804" s="5"/>
      <c r="N804" s="5"/>
      <c r="T804" s="5"/>
      <c r="V804" s="5"/>
      <c r="W804" s="5"/>
    </row>
    <row r="805" spans="1:23">
      <c r="A805" s="5"/>
      <c r="B805" s="5"/>
      <c r="C805" s="5"/>
      <c r="D805" s="5"/>
      <c r="E805" s="5"/>
      <c r="F805" s="5"/>
      <c r="G805" s="5"/>
      <c r="H805" s="5"/>
      <c r="I805" s="5"/>
      <c r="J805" s="5"/>
      <c r="K805" s="5"/>
      <c r="L805" s="5"/>
      <c r="M805" s="5"/>
      <c r="N805" s="5"/>
      <c r="T805" s="5"/>
      <c r="V805" s="5"/>
      <c r="W805" s="5"/>
    </row>
    <row r="806" spans="1:23">
      <c r="A806" s="5"/>
      <c r="B806" s="5"/>
      <c r="C806" s="5"/>
      <c r="D806" s="5"/>
      <c r="E806" s="5"/>
      <c r="F806" s="5"/>
      <c r="G806" s="5"/>
      <c r="H806" s="5"/>
      <c r="I806" s="5"/>
      <c r="J806" s="5"/>
      <c r="K806" s="5"/>
      <c r="L806" s="5"/>
      <c r="M806" s="5"/>
      <c r="N806" s="5"/>
      <c r="T806" s="5"/>
      <c r="V806" s="5"/>
      <c r="W806" s="5"/>
    </row>
    <row r="807" spans="1:23">
      <c r="A807" s="5"/>
      <c r="B807" s="5"/>
      <c r="C807" s="5"/>
      <c r="D807" s="5"/>
      <c r="E807" s="5"/>
      <c r="F807" s="5"/>
      <c r="G807" s="5"/>
      <c r="H807" s="5"/>
      <c r="I807" s="5"/>
      <c r="J807" s="5"/>
      <c r="K807" s="5"/>
      <c r="L807" s="5"/>
      <c r="M807" s="5"/>
      <c r="N807" s="5"/>
      <c r="T807" s="5"/>
      <c r="V807" s="5"/>
      <c r="W807" s="5"/>
    </row>
    <row r="808" spans="1:23">
      <c r="A808" s="5"/>
      <c r="B808" s="5"/>
      <c r="C808" s="5"/>
      <c r="D808" s="5"/>
      <c r="E808" s="5"/>
      <c r="F808" s="5"/>
      <c r="G808" s="5"/>
      <c r="H808" s="5"/>
      <c r="I808" s="5"/>
      <c r="J808" s="5"/>
      <c r="K808" s="5"/>
      <c r="L808" s="5"/>
      <c r="M808" s="5"/>
      <c r="N808" s="5"/>
      <c r="T808" s="5"/>
      <c r="V808" s="5"/>
      <c r="W808" s="5"/>
    </row>
    <row r="809" spans="1:23">
      <c r="A809" s="5"/>
      <c r="B809" s="5"/>
      <c r="C809" s="5"/>
      <c r="D809" s="5"/>
      <c r="E809" s="5"/>
      <c r="F809" s="5"/>
      <c r="G809" s="5"/>
      <c r="H809" s="5"/>
      <c r="I809" s="5"/>
      <c r="J809" s="5"/>
      <c r="K809" s="5"/>
      <c r="L809" s="5"/>
      <c r="M809" s="5"/>
      <c r="N809" s="5"/>
      <c r="T809" s="5"/>
      <c r="V809" s="5"/>
      <c r="W809" s="5"/>
    </row>
    <row r="810" spans="1:23">
      <c r="A810" s="5"/>
      <c r="B810" s="5"/>
      <c r="C810" s="5"/>
      <c r="D810" s="5"/>
      <c r="E810" s="5"/>
      <c r="F810" s="5"/>
      <c r="G810" s="5"/>
      <c r="H810" s="5"/>
      <c r="I810" s="5"/>
      <c r="J810" s="5"/>
      <c r="K810" s="5"/>
      <c r="L810" s="5"/>
      <c r="M810" s="5"/>
      <c r="N810" s="5"/>
      <c r="T810" s="5"/>
      <c r="V810" s="5"/>
      <c r="W810" s="5"/>
    </row>
    <row r="811" spans="1:23">
      <c r="A811" s="5"/>
      <c r="B811" s="5"/>
      <c r="C811" s="5"/>
      <c r="D811" s="5"/>
      <c r="E811" s="5"/>
      <c r="F811" s="5"/>
      <c r="G811" s="5"/>
      <c r="H811" s="5"/>
      <c r="I811" s="5"/>
      <c r="J811" s="5"/>
      <c r="K811" s="5"/>
      <c r="L811" s="5"/>
      <c r="M811" s="5"/>
      <c r="N811" s="5"/>
      <c r="T811" s="5"/>
      <c r="V811" s="5"/>
      <c r="W811" s="5"/>
    </row>
    <row r="812" spans="1:23">
      <c r="A812" s="5"/>
      <c r="B812" s="5"/>
      <c r="C812" s="5"/>
      <c r="D812" s="5"/>
      <c r="E812" s="5"/>
      <c r="F812" s="5"/>
      <c r="G812" s="5"/>
      <c r="H812" s="5"/>
      <c r="I812" s="5"/>
      <c r="J812" s="5"/>
      <c r="K812" s="5"/>
      <c r="L812" s="5"/>
      <c r="M812" s="5"/>
      <c r="N812" s="5"/>
      <c r="T812" s="5"/>
      <c r="V812" s="5"/>
      <c r="W812" s="5"/>
    </row>
    <row r="813" spans="1:23">
      <c r="A813" s="5"/>
      <c r="B813" s="5"/>
      <c r="C813" s="5"/>
      <c r="D813" s="5"/>
      <c r="E813" s="5"/>
      <c r="F813" s="5"/>
      <c r="G813" s="5"/>
      <c r="H813" s="5"/>
      <c r="I813" s="5"/>
      <c r="J813" s="5"/>
      <c r="K813" s="5"/>
      <c r="L813" s="5"/>
      <c r="M813" s="5"/>
      <c r="N813" s="5"/>
      <c r="T813" s="5"/>
      <c r="V813" s="5"/>
      <c r="W813" s="5"/>
    </row>
    <row r="814" spans="1:23">
      <c r="A814" s="5"/>
      <c r="B814" s="5"/>
      <c r="C814" s="5"/>
      <c r="D814" s="5"/>
      <c r="E814" s="5"/>
      <c r="F814" s="5"/>
      <c r="G814" s="5"/>
      <c r="H814" s="5"/>
      <c r="I814" s="5"/>
      <c r="J814" s="5"/>
      <c r="K814" s="5"/>
      <c r="L814" s="5"/>
      <c r="M814" s="5"/>
      <c r="N814" s="5"/>
      <c r="T814" s="5"/>
      <c r="V814" s="5"/>
      <c r="W814" s="5"/>
    </row>
    <row r="815" spans="1:23">
      <c r="A815" s="5"/>
      <c r="B815" s="5"/>
      <c r="C815" s="5"/>
      <c r="D815" s="5"/>
      <c r="E815" s="5"/>
      <c r="F815" s="5"/>
      <c r="G815" s="5"/>
      <c r="H815" s="5"/>
      <c r="I815" s="5"/>
      <c r="J815" s="5"/>
      <c r="K815" s="5"/>
      <c r="L815" s="5"/>
      <c r="M815" s="5"/>
      <c r="N815" s="5"/>
      <c r="T815" s="5"/>
      <c r="V815" s="5"/>
      <c r="W815" s="5"/>
    </row>
    <row r="816" spans="1:23">
      <c r="A816" s="5"/>
      <c r="B816" s="5"/>
      <c r="C816" s="5"/>
      <c r="D816" s="5"/>
      <c r="E816" s="5"/>
      <c r="F816" s="5"/>
      <c r="G816" s="5"/>
      <c r="H816" s="5"/>
      <c r="I816" s="5"/>
      <c r="J816" s="5"/>
      <c r="K816" s="5"/>
      <c r="L816" s="5"/>
      <c r="M816" s="5"/>
      <c r="N816" s="5"/>
      <c r="T816" s="5"/>
      <c r="V816" s="5"/>
      <c r="W816" s="5"/>
    </row>
    <row r="817" spans="1:23">
      <c r="A817" s="5"/>
      <c r="B817" s="5"/>
      <c r="C817" s="5"/>
      <c r="D817" s="5"/>
      <c r="E817" s="5"/>
      <c r="F817" s="5"/>
      <c r="G817" s="5"/>
      <c r="H817" s="5"/>
      <c r="I817" s="5"/>
      <c r="J817" s="5"/>
      <c r="K817" s="5"/>
      <c r="L817" s="5"/>
      <c r="M817" s="5"/>
      <c r="N817" s="5"/>
      <c r="T817" s="5"/>
      <c r="V817" s="5"/>
      <c r="W817" s="5"/>
    </row>
    <row r="818" spans="1:23">
      <c r="A818" s="5"/>
      <c r="B818" s="5"/>
      <c r="C818" s="5"/>
      <c r="D818" s="5"/>
      <c r="E818" s="5"/>
      <c r="F818" s="5"/>
      <c r="G818" s="5"/>
      <c r="H818" s="5"/>
      <c r="I818" s="5"/>
      <c r="J818" s="5"/>
      <c r="K818" s="5"/>
      <c r="L818" s="5"/>
      <c r="M818" s="5"/>
      <c r="N818" s="5"/>
      <c r="T818" s="5"/>
      <c r="V818" s="5"/>
      <c r="W818" s="5"/>
    </row>
    <row r="819" spans="1:23">
      <c r="A819" s="5"/>
      <c r="B819" s="5"/>
      <c r="C819" s="5"/>
      <c r="D819" s="5"/>
      <c r="E819" s="5"/>
      <c r="F819" s="5"/>
      <c r="G819" s="5"/>
      <c r="H819" s="5"/>
      <c r="I819" s="5"/>
      <c r="J819" s="5"/>
      <c r="K819" s="5"/>
      <c r="L819" s="5"/>
      <c r="M819" s="5"/>
      <c r="N819" s="5"/>
      <c r="T819" s="5"/>
      <c r="V819" s="5"/>
      <c r="W819" s="5"/>
    </row>
    <row r="820" spans="1:23">
      <c r="A820" s="5"/>
      <c r="B820" s="5"/>
      <c r="C820" s="5"/>
      <c r="D820" s="5"/>
      <c r="E820" s="5"/>
      <c r="F820" s="5"/>
      <c r="G820" s="5"/>
      <c r="H820" s="5"/>
      <c r="I820" s="5"/>
      <c r="J820" s="5"/>
      <c r="K820" s="5"/>
      <c r="L820" s="5"/>
      <c r="M820" s="5"/>
      <c r="N820" s="5"/>
      <c r="T820" s="5"/>
      <c r="V820" s="5"/>
      <c r="W820" s="5"/>
    </row>
    <row r="821" spans="1:23">
      <c r="A821" s="5"/>
      <c r="B821" s="5"/>
      <c r="C821" s="5"/>
      <c r="D821" s="5"/>
      <c r="E821" s="5"/>
      <c r="F821" s="5"/>
      <c r="G821" s="5"/>
      <c r="H821" s="5"/>
      <c r="I821" s="5"/>
      <c r="J821" s="5"/>
      <c r="K821" s="5"/>
      <c r="L821" s="5"/>
      <c r="M821" s="5"/>
      <c r="N821" s="5"/>
      <c r="T821" s="5"/>
      <c r="V821" s="5"/>
      <c r="W821" s="5"/>
    </row>
    <row r="822" spans="1:23">
      <c r="A822" s="5"/>
      <c r="B822" s="5"/>
      <c r="C822" s="5"/>
      <c r="D822" s="5"/>
      <c r="E822" s="5"/>
      <c r="F822" s="5"/>
      <c r="G822" s="5"/>
      <c r="H822" s="5"/>
      <c r="I822" s="5"/>
      <c r="J822" s="5"/>
      <c r="K822" s="5"/>
      <c r="L822" s="5"/>
      <c r="M822" s="5"/>
      <c r="N822" s="5"/>
      <c r="T822" s="5"/>
      <c r="V822" s="5"/>
      <c r="W822" s="5"/>
    </row>
    <row r="823" spans="1:23">
      <c r="A823" s="5"/>
      <c r="B823" s="5"/>
      <c r="C823" s="5"/>
      <c r="D823" s="5"/>
      <c r="E823" s="5"/>
      <c r="F823" s="5"/>
      <c r="G823" s="5"/>
      <c r="H823" s="5"/>
      <c r="I823" s="5"/>
      <c r="J823" s="5"/>
      <c r="K823" s="5"/>
      <c r="L823" s="5"/>
      <c r="M823" s="5"/>
      <c r="N823" s="5"/>
      <c r="T823" s="5"/>
      <c r="V823" s="5"/>
      <c r="W823" s="5"/>
    </row>
    <row r="824" spans="1:23">
      <c r="A824" s="5"/>
      <c r="B824" s="5"/>
      <c r="C824" s="5"/>
      <c r="D824" s="5"/>
      <c r="E824" s="5"/>
      <c r="F824" s="5"/>
      <c r="G824" s="5"/>
      <c r="H824" s="5"/>
      <c r="I824" s="5"/>
      <c r="J824" s="5"/>
      <c r="K824" s="5"/>
      <c r="L824" s="5"/>
      <c r="M824" s="5"/>
      <c r="N824" s="5"/>
      <c r="T824" s="5"/>
      <c r="V824" s="5"/>
      <c r="W824" s="5"/>
    </row>
    <row r="825" spans="1:23">
      <c r="A825" s="5"/>
      <c r="B825" s="5"/>
      <c r="C825" s="5"/>
      <c r="D825" s="5"/>
      <c r="E825" s="5"/>
      <c r="F825" s="5"/>
      <c r="G825" s="5"/>
      <c r="H825" s="5"/>
      <c r="I825" s="5"/>
      <c r="J825" s="5"/>
      <c r="K825" s="5"/>
      <c r="L825" s="5"/>
      <c r="M825" s="5"/>
      <c r="N825" s="5"/>
      <c r="T825" s="5"/>
      <c r="V825" s="5"/>
      <c r="W825" s="5"/>
    </row>
    <row r="826" spans="1:23">
      <c r="A826" s="5"/>
      <c r="B826" s="5"/>
      <c r="C826" s="5"/>
      <c r="D826" s="5"/>
      <c r="E826" s="5"/>
      <c r="F826" s="5"/>
      <c r="G826" s="5"/>
      <c r="H826" s="5"/>
      <c r="I826" s="5"/>
      <c r="J826" s="5"/>
      <c r="K826" s="5"/>
      <c r="L826" s="5"/>
      <c r="M826" s="5"/>
      <c r="N826" s="5"/>
      <c r="T826" s="5"/>
      <c r="V826" s="5"/>
      <c r="W826" s="5"/>
    </row>
    <row r="827" spans="1:23">
      <c r="A827" s="5"/>
      <c r="B827" s="5"/>
      <c r="C827" s="5"/>
      <c r="D827" s="5"/>
      <c r="E827" s="5"/>
      <c r="F827" s="5"/>
      <c r="G827" s="5"/>
      <c r="H827" s="5"/>
      <c r="I827" s="5"/>
      <c r="J827" s="5"/>
      <c r="K827" s="5"/>
      <c r="L827" s="5"/>
      <c r="M827" s="5"/>
      <c r="N827" s="5"/>
      <c r="T827" s="5"/>
      <c r="V827" s="5"/>
      <c r="W827" s="5"/>
    </row>
    <row r="828" spans="1:23">
      <c r="A828" s="5"/>
      <c r="B828" s="5"/>
      <c r="C828" s="5"/>
      <c r="D828" s="5"/>
      <c r="E828" s="5"/>
      <c r="F828" s="5"/>
      <c r="G828" s="5"/>
      <c r="H828" s="5"/>
      <c r="I828" s="5"/>
      <c r="J828" s="5"/>
      <c r="K828" s="5"/>
      <c r="L828" s="5"/>
      <c r="M828" s="5"/>
      <c r="N828" s="5"/>
      <c r="T828" s="5"/>
      <c r="V828" s="5"/>
      <c r="W828" s="5"/>
    </row>
    <row r="829" spans="1:23">
      <c r="A829" s="5"/>
      <c r="B829" s="5"/>
      <c r="C829" s="5"/>
      <c r="D829" s="5"/>
      <c r="E829" s="5"/>
      <c r="F829" s="5"/>
      <c r="G829" s="5"/>
      <c r="H829" s="5"/>
      <c r="I829" s="5"/>
      <c r="J829" s="5"/>
      <c r="K829" s="5"/>
      <c r="L829" s="5"/>
      <c r="M829" s="5"/>
      <c r="N829" s="5"/>
      <c r="T829" s="5"/>
      <c r="V829" s="5"/>
      <c r="W829" s="5"/>
    </row>
    <row r="830" spans="1:23">
      <c r="A830" s="5"/>
      <c r="B830" s="5"/>
      <c r="C830" s="5"/>
      <c r="D830" s="5"/>
      <c r="E830" s="5"/>
      <c r="F830" s="5"/>
      <c r="G830" s="5"/>
      <c r="H830" s="5"/>
      <c r="I830" s="5"/>
      <c r="J830" s="5"/>
      <c r="K830" s="5"/>
      <c r="L830" s="5"/>
      <c r="M830" s="5"/>
      <c r="N830" s="5"/>
      <c r="T830" s="5"/>
      <c r="V830" s="5"/>
      <c r="W830" s="5"/>
    </row>
    <row r="831" spans="1:23">
      <c r="A831" s="5"/>
      <c r="B831" s="5"/>
      <c r="C831" s="5"/>
      <c r="D831" s="5"/>
      <c r="E831" s="5"/>
      <c r="F831" s="5"/>
      <c r="G831" s="5"/>
      <c r="H831" s="5"/>
      <c r="I831" s="5"/>
      <c r="J831" s="5"/>
      <c r="K831" s="5"/>
      <c r="L831" s="5"/>
      <c r="M831" s="5"/>
      <c r="N831" s="5"/>
      <c r="T831" s="5"/>
      <c r="V831" s="5"/>
      <c r="W831" s="5"/>
    </row>
    <row r="832" spans="1:23">
      <c r="A832" s="5"/>
      <c r="B832" s="5"/>
      <c r="C832" s="5"/>
      <c r="D832" s="5"/>
      <c r="E832" s="5"/>
      <c r="F832" s="5"/>
      <c r="G832" s="5"/>
      <c r="H832" s="5"/>
      <c r="I832" s="5"/>
      <c r="J832" s="5"/>
      <c r="K832" s="5"/>
      <c r="L832" s="5"/>
      <c r="M832" s="5"/>
      <c r="N832" s="5"/>
      <c r="T832" s="5"/>
      <c r="V832" s="5"/>
      <c r="W832" s="5"/>
    </row>
    <row r="833" spans="1:23">
      <c r="A833" s="5"/>
      <c r="B833" s="5"/>
      <c r="C833" s="5"/>
      <c r="D833" s="5"/>
      <c r="E833" s="5"/>
      <c r="F833" s="5"/>
      <c r="G833" s="5"/>
      <c r="H833" s="5"/>
      <c r="I833" s="5"/>
      <c r="J833" s="5"/>
      <c r="K833" s="5"/>
      <c r="L833" s="5"/>
      <c r="M833" s="5"/>
      <c r="N833" s="5"/>
      <c r="T833" s="5"/>
      <c r="V833" s="5"/>
      <c r="W833" s="5"/>
    </row>
    <row r="834" spans="1:23">
      <c r="A834" s="5"/>
      <c r="B834" s="5"/>
      <c r="C834" s="5"/>
      <c r="D834" s="5"/>
      <c r="E834" s="5"/>
      <c r="F834" s="5"/>
      <c r="G834" s="5"/>
      <c r="H834" s="5"/>
      <c r="I834" s="5"/>
      <c r="J834" s="5"/>
      <c r="K834" s="5"/>
      <c r="L834" s="5"/>
      <c r="M834" s="5"/>
      <c r="N834" s="5"/>
      <c r="T834" s="5"/>
      <c r="V834" s="5"/>
      <c r="W834" s="5"/>
    </row>
    <row r="835" spans="1:23">
      <c r="A835" s="5"/>
      <c r="B835" s="5"/>
      <c r="C835" s="5"/>
      <c r="D835" s="5"/>
      <c r="E835" s="5"/>
      <c r="F835" s="5"/>
      <c r="G835" s="5"/>
      <c r="H835" s="5"/>
      <c r="I835" s="5"/>
      <c r="J835" s="5"/>
      <c r="K835" s="5"/>
      <c r="L835" s="5"/>
      <c r="M835" s="5"/>
      <c r="N835" s="5"/>
      <c r="T835" s="5"/>
      <c r="V835" s="5"/>
      <c r="W835" s="5"/>
    </row>
    <row r="836" spans="1:23">
      <c r="A836" s="5"/>
      <c r="B836" s="5"/>
      <c r="C836" s="5"/>
      <c r="D836" s="5"/>
      <c r="E836" s="5"/>
      <c r="F836" s="5"/>
      <c r="G836" s="5"/>
      <c r="H836" s="5"/>
      <c r="I836" s="5"/>
      <c r="J836" s="5"/>
      <c r="K836" s="5"/>
      <c r="L836" s="5"/>
      <c r="M836" s="5"/>
      <c r="N836" s="5"/>
      <c r="T836" s="5"/>
      <c r="V836" s="5"/>
      <c r="W836" s="5"/>
    </row>
    <row r="837" spans="1:23">
      <c r="A837" s="5"/>
      <c r="B837" s="5"/>
      <c r="C837" s="5"/>
      <c r="D837" s="5"/>
      <c r="E837" s="5"/>
      <c r="F837" s="5"/>
      <c r="G837" s="5"/>
      <c r="H837" s="5"/>
      <c r="I837" s="5"/>
      <c r="J837" s="5"/>
      <c r="K837" s="5"/>
      <c r="L837" s="5"/>
      <c r="M837" s="5"/>
      <c r="N837" s="5"/>
      <c r="T837" s="5"/>
      <c r="V837" s="5"/>
      <c r="W837" s="5"/>
    </row>
    <row r="838" spans="1:23">
      <c r="A838" s="5"/>
      <c r="B838" s="5"/>
      <c r="C838" s="5"/>
      <c r="D838" s="5"/>
      <c r="E838" s="5"/>
      <c r="F838" s="5"/>
      <c r="G838" s="5"/>
      <c r="H838" s="5"/>
      <c r="I838" s="5"/>
      <c r="J838" s="5"/>
      <c r="K838" s="5"/>
      <c r="L838" s="5"/>
      <c r="M838" s="5"/>
      <c r="N838" s="5"/>
      <c r="T838" s="5"/>
      <c r="V838" s="5"/>
      <c r="W838" s="5"/>
    </row>
    <row r="839" spans="1:23">
      <c r="A839" s="5"/>
      <c r="B839" s="5"/>
      <c r="C839" s="5"/>
      <c r="D839" s="5"/>
      <c r="E839" s="5"/>
      <c r="F839" s="5"/>
      <c r="G839" s="5"/>
      <c r="H839" s="5"/>
      <c r="I839" s="5"/>
      <c r="J839" s="5"/>
      <c r="K839" s="5"/>
      <c r="L839" s="5"/>
      <c r="M839" s="5"/>
      <c r="N839" s="5"/>
      <c r="T839" s="5"/>
      <c r="V839" s="5"/>
      <c r="W839" s="5"/>
    </row>
    <row r="840" spans="1:23">
      <c r="A840" s="5"/>
      <c r="B840" s="5"/>
      <c r="C840" s="5"/>
      <c r="D840" s="5"/>
      <c r="E840" s="5"/>
      <c r="F840" s="5"/>
      <c r="G840" s="5"/>
      <c r="H840" s="5"/>
      <c r="I840" s="5"/>
      <c r="J840" s="5"/>
      <c r="K840" s="5"/>
      <c r="L840" s="5"/>
      <c r="M840" s="5"/>
      <c r="N840" s="5"/>
      <c r="T840" s="5"/>
      <c r="V840" s="5"/>
      <c r="W840" s="5"/>
    </row>
    <row r="841" spans="1:23">
      <c r="A841" s="5"/>
      <c r="B841" s="5"/>
      <c r="C841" s="5"/>
      <c r="D841" s="5"/>
      <c r="E841" s="5"/>
      <c r="F841" s="5"/>
      <c r="G841" s="5"/>
      <c r="H841" s="5"/>
      <c r="I841" s="5"/>
      <c r="J841" s="5"/>
      <c r="K841" s="5"/>
      <c r="L841" s="5"/>
      <c r="M841" s="5"/>
      <c r="N841" s="5"/>
      <c r="T841" s="5"/>
      <c r="V841" s="5"/>
      <c r="W841" s="5"/>
    </row>
    <row r="842" spans="1:23">
      <c r="A842" s="5"/>
      <c r="B842" s="5"/>
      <c r="C842" s="5"/>
      <c r="D842" s="5"/>
      <c r="E842" s="5"/>
      <c r="F842" s="5"/>
      <c r="G842" s="5"/>
      <c r="H842" s="5"/>
      <c r="I842" s="5"/>
      <c r="J842" s="5"/>
      <c r="K842" s="5"/>
      <c r="L842" s="5"/>
      <c r="M842" s="5"/>
      <c r="N842" s="5"/>
      <c r="T842" s="5"/>
      <c r="V842" s="5"/>
      <c r="W842" s="5"/>
    </row>
    <row r="843" spans="1:23">
      <c r="A843" s="5"/>
      <c r="B843" s="5"/>
      <c r="C843" s="5"/>
      <c r="D843" s="5"/>
      <c r="E843" s="5"/>
      <c r="F843" s="5"/>
      <c r="G843" s="5"/>
      <c r="H843" s="5"/>
      <c r="I843" s="5"/>
      <c r="J843" s="5"/>
      <c r="K843" s="5"/>
      <c r="L843" s="5"/>
      <c r="M843" s="5"/>
      <c r="N843" s="5"/>
      <c r="T843" s="5"/>
      <c r="V843" s="5"/>
      <c r="W843" s="5"/>
    </row>
    <row r="844" spans="1:23">
      <c r="A844" s="5"/>
      <c r="B844" s="5"/>
      <c r="C844" s="5"/>
      <c r="D844" s="5"/>
      <c r="E844" s="5"/>
      <c r="F844" s="5"/>
      <c r="G844" s="5"/>
      <c r="H844" s="5"/>
      <c r="I844" s="5"/>
      <c r="J844" s="5"/>
      <c r="K844" s="5"/>
      <c r="L844" s="5"/>
      <c r="M844" s="5"/>
      <c r="N844" s="5"/>
      <c r="T844" s="5"/>
      <c r="V844" s="5"/>
      <c r="W844" s="5"/>
    </row>
    <row r="845" spans="1:23">
      <c r="A845" s="5"/>
      <c r="B845" s="5"/>
      <c r="C845" s="5"/>
      <c r="D845" s="5"/>
      <c r="E845" s="5"/>
      <c r="F845" s="5"/>
      <c r="G845" s="5"/>
      <c r="H845" s="5"/>
      <c r="I845" s="5"/>
      <c r="J845" s="5"/>
      <c r="K845" s="5"/>
      <c r="L845" s="5"/>
      <c r="M845" s="5"/>
      <c r="N845" s="5"/>
      <c r="T845" s="5"/>
      <c r="V845" s="5"/>
      <c r="W845" s="5"/>
    </row>
    <row r="846" spans="1:23">
      <c r="A846" s="5"/>
      <c r="B846" s="5"/>
      <c r="C846" s="5"/>
      <c r="D846" s="5"/>
      <c r="E846" s="5"/>
      <c r="F846" s="5"/>
      <c r="G846" s="5"/>
      <c r="H846" s="5"/>
      <c r="I846" s="5"/>
      <c r="J846" s="5"/>
      <c r="K846" s="5"/>
      <c r="L846" s="5"/>
      <c r="M846" s="5"/>
      <c r="N846" s="5"/>
      <c r="T846" s="5"/>
      <c r="V846" s="5"/>
      <c r="W846" s="5"/>
    </row>
    <row r="847" spans="1:23">
      <c r="A847" s="5"/>
      <c r="B847" s="5"/>
      <c r="C847" s="5"/>
      <c r="D847" s="5"/>
      <c r="E847" s="5"/>
      <c r="F847" s="5"/>
      <c r="G847" s="5"/>
      <c r="H847" s="5"/>
      <c r="I847" s="5"/>
      <c r="J847" s="5"/>
      <c r="K847" s="5"/>
      <c r="L847" s="5"/>
      <c r="M847" s="5"/>
      <c r="N847" s="5"/>
      <c r="T847" s="5"/>
      <c r="V847" s="5"/>
      <c r="W847" s="5"/>
    </row>
    <row r="848" spans="1:23">
      <c r="A848" s="5"/>
      <c r="B848" s="5"/>
      <c r="C848" s="5"/>
      <c r="D848" s="5"/>
      <c r="E848" s="5"/>
      <c r="F848" s="5"/>
      <c r="G848" s="5"/>
      <c r="H848" s="5"/>
      <c r="I848" s="5"/>
      <c r="J848" s="5"/>
      <c r="K848" s="5"/>
      <c r="L848" s="5"/>
      <c r="M848" s="5"/>
      <c r="N848" s="5"/>
      <c r="T848" s="5"/>
      <c r="V848" s="5"/>
      <c r="W848" s="5"/>
    </row>
    <row r="849" spans="1:23">
      <c r="A849" s="5"/>
      <c r="B849" s="5"/>
      <c r="C849" s="5"/>
      <c r="D849" s="5"/>
      <c r="E849" s="5"/>
      <c r="F849" s="5"/>
      <c r="G849" s="5"/>
      <c r="H849" s="5"/>
      <c r="I849" s="5"/>
      <c r="J849" s="5"/>
      <c r="K849" s="5"/>
      <c r="L849" s="5"/>
      <c r="M849" s="5"/>
      <c r="N849" s="5"/>
      <c r="T849" s="5"/>
      <c r="V849" s="5"/>
      <c r="W849" s="5"/>
    </row>
    <row r="850" spans="1:23">
      <c r="A850" s="5"/>
      <c r="B850" s="5"/>
      <c r="C850" s="5"/>
      <c r="D850" s="5"/>
      <c r="E850" s="5"/>
      <c r="F850" s="5"/>
      <c r="G850" s="5"/>
      <c r="H850" s="5"/>
      <c r="I850" s="5"/>
      <c r="J850" s="5"/>
      <c r="K850" s="5"/>
      <c r="L850" s="5"/>
      <c r="M850" s="5"/>
      <c r="N850" s="5"/>
      <c r="T850" s="5"/>
      <c r="V850" s="5"/>
      <c r="W850" s="5"/>
    </row>
    <row r="851" spans="1:23">
      <c r="A851" s="5"/>
      <c r="B851" s="5"/>
      <c r="C851" s="5"/>
      <c r="D851" s="5"/>
      <c r="E851" s="5"/>
      <c r="F851" s="5"/>
      <c r="G851" s="5"/>
      <c r="H851" s="5"/>
      <c r="I851" s="5"/>
      <c r="J851" s="5"/>
      <c r="K851" s="5"/>
      <c r="L851" s="5"/>
      <c r="M851" s="5"/>
      <c r="N851" s="5"/>
      <c r="T851" s="5"/>
      <c r="V851" s="5"/>
      <c r="W851" s="5"/>
    </row>
    <row r="852" spans="1:23">
      <c r="A852" s="5"/>
      <c r="B852" s="5"/>
      <c r="C852" s="5"/>
      <c r="D852" s="5"/>
      <c r="E852" s="5"/>
      <c r="F852" s="5"/>
      <c r="G852" s="5"/>
      <c r="H852" s="5"/>
      <c r="I852" s="5"/>
      <c r="J852" s="5"/>
      <c r="K852" s="5"/>
      <c r="L852" s="5"/>
      <c r="M852" s="5"/>
      <c r="N852" s="5"/>
      <c r="T852" s="5"/>
      <c r="V852" s="5"/>
      <c r="W852" s="5"/>
    </row>
    <row r="853" spans="1:23">
      <c r="A853" s="5"/>
      <c r="B853" s="5"/>
      <c r="C853" s="5"/>
      <c r="D853" s="5"/>
      <c r="E853" s="5"/>
      <c r="F853" s="5"/>
      <c r="G853" s="5"/>
      <c r="H853" s="5"/>
      <c r="I853" s="5"/>
      <c r="J853" s="5"/>
      <c r="K853" s="5"/>
      <c r="L853" s="5"/>
      <c r="M853" s="5"/>
      <c r="N853" s="5"/>
      <c r="T853" s="5"/>
      <c r="V853" s="5"/>
      <c r="W853" s="5"/>
    </row>
    <row r="854" spans="1:23">
      <c r="A854" s="5"/>
      <c r="B854" s="5"/>
      <c r="C854" s="5"/>
      <c r="D854" s="5"/>
      <c r="E854" s="5"/>
      <c r="F854" s="5"/>
      <c r="G854" s="5"/>
      <c r="H854" s="5"/>
      <c r="I854" s="5"/>
      <c r="J854" s="5"/>
      <c r="K854" s="5"/>
      <c r="L854" s="5"/>
      <c r="M854" s="5"/>
      <c r="N854" s="5"/>
      <c r="T854" s="5"/>
      <c r="V854" s="5"/>
      <c r="W854" s="5"/>
    </row>
    <row r="855" spans="1:23">
      <c r="A855" s="5"/>
      <c r="B855" s="5"/>
      <c r="C855" s="5"/>
      <c r="D855" s="5"/>
      <c r="E855" s="5"/>
      <c r="F855" s="5"/>
      <c r="G855" s="5"/>
      <c r="H855" s="5"/>
      <c r="I855" s="5"/>
      <c r="J855" s="5"/>
      <c r="K855" s="5"/>
      <c r="L855" s="5"/>
      <c r="M855" s="5"/>
      <c r="N855" s="5"/>
      <c r="T855" s="5"/>
      <c r="V855" s="5"/>
      <c r="W855" s="5"/>
    </row>
    <row r="856" spans="1:23">
      <c r="A856" s="5"/>
      <c r="B856" s="5"/>
      <c r="C856" s="5"/>
      <c r="D856" s="5"/>
      <c r="E856" s="5"/>
      <c r="F856" s="5"/>
      <c r="G856" s="5"/>
      <c r="H856" s="5"/>
      <c r="I856" s="5"/>
      <c r="J856" s="5"/>
      <c r="K856" s="5"/>
      <c r="L856" s="5"/>
      <c r="M856" s="5"/>
      <c r="N856" s="5"/>
      <c r="T856" s="5"/>
      <c r="V856" s="5"/>
      <c r="W856" s="5"/>
    </row>
    <row r="857" spans="1:23">
      <c r="A857" s="5"/>
      <c r="B857" s="5"/>
      <c r="C857" s="5"/>
      <c r="D857" s="5"/>
      <c r="E857" s="5"/>
      <c r="F857" s="5"/>
      <c r="G857" s="5"/>
      <c r="H857" s="5"/>
      <c r="I857" s="5"/>
      <c r="J857" s="5"/>
      <c r="K857" s="5"/>
      <c r="L857" s="5"/>
      <c r="M857" s="5"/>
      <c r="N857" s="5"/>
      <c r="T857" s="5"/>
      <c r="V857" s="5"/>
      <c r="W857" s="5"/>
    </row>
    <row r="858" spans="1:23">
      <c r="A858" s="5"/>
      <c r="B858" s="5"/>
      <c r="C858" s="5"/>
      <c r="D858" s="5"/>
      <c r="E858" s="5"/>
      <c r="F858" s="5"/>
      <c r="G858" s="5"/>
      <c r="H858" s="5"/>
      <c r="I858" s="5"/>
      <c r="J858" s="5"/>
      <c r="K858" s="5"/>
      <c r="L858" s="5"/>
      <c r="M858" s="5"/>
      <c r="N858" s="5"/>
      <c r="T858" s="5"/>
      <c r="V858" s="5"/>
      <c r="W858" s="5"/>
    </row>
    <row r="859" spans="1:23">
      <c r="A859" s="5"/>
      <c r="B859" s="5"/>
      <c r="C859" s="5"/>
      <c r="D859" s="5"/>
      <c r="E859" s="5"/>
      <c r="F859" s="5"/>
      <c r="G859" s="5"/>
      <c r="H859" s="5"/>
      <c r="I859" s="5"/>
      <c r="J859" s="5"/>
      <c r="K859" s="5"/>
      <c r="L859" s="5"/>
      <c r="M859" s="5"/>
      <c r="N859" s="5"/>
      <c r="T859" s="5"/>
      <c r="V859" s="5"/>
      <c r="W859" s="5"/>
    </row>
    <row r="860" spans="1:23">
      <c r="A860" s="5"/>
      <c r="B860" s="5"/>
      <c r="C860" s="5"/>
      <c r="D860" s="5"/>
      <c r="E860" s="5"/>
      <c r="F860" s="5"/>
      <c r="G860" s="5"/>
      <c r="H860" s="5"/>
      <c r="I860" s="5"/>
      <c r="J860" s="5"/>
      <c r="K860" s="5"/>
      <c r="L860" s="5"/>
      <c r="M860" s="5"/>
      <c r="N860" s="5"/>
      <c r="T860" s="5"/>
      <c r="V860" s="5"/>
      <c r="W860" s="5"/>
    </row>
    <row r="861" spans="1:23">
      <c r="A861" s="5"/>
      <c r="B861" s="5"/>
      <c r="C861" s="5"/>
      <c r="D861" s="5"/>
      <c r="E861" s="5"/>
      <c r="F861" s="5"/>
      <c r="G861" s="5"/>
      <c r="H861" s="5"/>
      <c r="I861" s="5"/>
      <c r="J861" s="5"/>
      <c r="K861" s="5"/>
      <c r="L861" s="5"/>
      <c r="M861" s="5"/>
      <c r="N861" s="5"/>
      <c r="T861" s="5"/>
      <c r="V861" s="5"/>
      <c r="W861" s="5"/>
    </row>
    <row r="862" spans="1:23">
      <c r="A862" s="5"/>
      <c r="B862" s="5"/>
      <c r="C862" s="5"/>
      <c r="D862" s="5"/>
      <c r="E862" s="5"/>
      <c r="F862" s="5"/>
      <c r="G862" s="5"/>
      <c r="H862" s="5"/>
      <c r="I862" s="5"/>
      <c r="J862" s="5"/>
      <c r="K862" s="5"/>
      <c r="L862" s="5"/>
      <c r="M862" s="5"/>
      <c r="N862" s="5"/>
      <c r="T862" s="5"/>
      <c r="V862" s="5"/>
      <c r="W862" s="5"/>
    </row>
    <row r="863" spans="1:23">
      <c r="A863" s="5"/>
      <c r="B863" s="5"/>
      <c r="C863" s="5"/>
      <c r="D863" s="5"/>
      <c r="E863" s="5"/>
      <c r="F863" s="5"/>
      <c r="G863" s="5"/>
      <c r="H863" s="5"/>
      <c r="I863" s="5"/>
      <c r="J863" s="5"/>
      <c r="K863" s="5"/>
      <c r="L863" s="5"/>
      <c r="M863" s="5"/>
      <c r="N863" s="5"/>
      <c r="T863" s="5"/>
      <c r="V863" s="5"/>
      <c r="W863" s="5"/>
    </row>
    <row r="864" spans="1:23">
      <c r="A864" s="5"/>
      <c r="B864" s="5"/>
      <c r="C864" s="5"/>
      <c r="D864" s="5"/>
      <c r="E864" s="5"/>
      <c r="F864" s="5"/>
      <c r="G864" s="5"/>
      <c r="H864" s="5"/>
      <c r="I864" s="5"/>
      <c r="J864" s="5"/>
      <c r="K864" s="5"/>
      <c r="L864" s="5"/>
      <c r="M864" s="5"/>
      <c r="N864" s="5"/>
      <c r="T864" s="5"/>
      <c r="V864" s="5"/>
      <c r="W864" s="5"/>
    </row>
    <row r="865" spans="1:23">
      <c r="A865" s="5"/>
      <c r="B865" s="5"/>
      <c r="C865" s="5"/>
      <c r="D865" s="5"/>
      <c r="E865" s="5"/>
      <c r="F865" s="5"/>
      <c r="G865" s="5"/>
      <c r="H865" s="5"/>
      <c r="I865" s="5"/>
      <c r="J865" s="5"/>
      <c r="K865" s="5"/>
      <c r="L865" s="5"/>
      <c r="M865" s="5"/>
      <c r="N865" s="5"/>
      <c r="T865" s="5"/>
      <c r="V865" s="5"/>
      <c r="W865" s="5"/>
    </row>
    <row r="866" spans="1:23">
      <c r="A866" s="5"/>
      <c r="B866" s="5"/>
      <c r="C866" s="5"/>
      <c r="D866" s="5"/>
      <c r="E866" s="5"/>
      <c r="F866" s="5"/>
      <c r="G866" s="5"/>
      <c r="H866" s="5"/>
      <c r="I866" s="5"/>
      <c r="J866" s="5"/>
      <c r="K866" s="5"/>
      <c r="L866" s="5"/>
      <c r="M866" s="5"/>
      <c r="N866" s="5"/>
      <c r="T866" s="5"/>
      <c r="V866" s="5"/>
      <c r="W866" s="5"/>
    </row>
    <row r="867" spans="1:23">
      <c r="A867" s="5"/>
      <c r="B867" s="5"/>
      <c r="C867" s="5"/>
      <c r="D867" s="5"/>
      <c r="E867" s="5"/>
      <c r="F867" s="5"/>
      <c r="G867" s="5"/>
      <c r="H867" s="5"/>
      <c r="I867" s="5"/>
      <c r="J867" s="5"/>
      <c r="K867" s="5"/>
      <c r="L867" s="5"/>
      <c r="M867" s="5"/>
      <c r="N867" s="5"/>
      <c r="T867" s="5"/>
      <c r="V867" s="5"/>
      <c r="W867" s="5"/>
    </row>
    <row r="868" spans="1:23">
      <c r="A868" s="5"/>
      <c r="B868" s="5"/>
      <c r="C868" s="5"/>
      <c r="D868" s="5"/>
      <c r="E868" s="5"/>
      <c r="F868" s="5"/>
      <c r="G868" s="5"/>
      <c r="H868" s="5"/>
      <c r="I868" s="5"/>
      <c r="J868" s="5"/>
      <c r="K868" s="5"/>
      <c r="L868" s="5"/>
      <c r="M868" s="5"/>
      <c r="N868" s="5"/>
      <c r="T868" s="5"/>
      <c r="V868" s="5"/>
      <c r="W868" s="5"/>
    </row>
    <row r="869" spans="1:23">
      <c r="A869" s="5"/>
      <c r="B869" s="5"/>
      <c r="C869" s="5"/>
      <c r="D869" s="5"/>
      <c r="E869" s="5"/>
      <c r="F869" s="5"/>
      <c r="G869" s="5"/>
      <c r="H869" s="5"/>
      <c r="I869" s="5"/>
      <c r="J869" s="5"/>
      <c r="K869" s="5"/>
      <c r="L869" s="5"/>
      <c r="M869" s="5"/>
      <c r="N869" s="5"/>
      <c r="T869" s="5"/>
      <c r="V869" s="5"/>
      <c r="W869" s="5"/>
    </row>
    <row r="870" spans="1:23">
      <c r="A870" s="5"/>
      <c r="B870" s="5"/>
      <c r="C870" s="5"/>
      <c r="D870" s="5"/>
      <c r="E870" s="5"/>
      <c r="F870" s="5"/>
      <c r="G870" s="5"/>
      <c r="H870" s="5"/>
      <c r="I870" s="5"/>
      <c r="J870" s="5"/>
      <c r="K870" s="5"/>
      <c r="L870" s="5"/>
      <c r="M870" s="5"/>
      <c r="N870" s="5"/>
      <c r="T870" s="5"/>
      <c r="V870" s="5"/>
      <c r="W870" s="5"/>
    </row>
    <row r="871" spans="1:23">
      <c r="A871" s="5"/>
      <c r="B871" s="5"/>
      <c r="C871" s="5"/>
      <c r="D871" s="5"/>
      <c r="E871" s="5"/>
      <c r="F871" s="5"/>
      <c r="G871" s="5"/>
      <c r="H871" s="5"/>
      <c r="I871" s="5"/>
      <c r="J871" s="5"/>
      <c r="K871" s="5"/>
      <c r="L871" s="5"/>
      <c r="M871" s="5"/>
      <c r="N871" s="5"/>
      <c r="T871" s="5"/>
      <c r="V871" s="5"/>
      <c r="W871" s="5"/>
    </row>
    <row r="872" spans="1:23">
      <c r="A872" s="5"/>
      <c r="B872" s="5"/>
      <c r="C872" s="5"/>
      <c r="D872" s="5"/>
      <c r="E872" s="5"/>
      <c r="F872" s="5"/>
      <c r="G872" s="5"/>
      <c r="H872" s="5"/>
      <c r="I872" s="5"/>
      <c r="J872" s="5"/>
      <c r="K872" s="5"/>
      <c r="L872" s="5"/>
      <c r="M872" s="5"/>
      <c r="N872" s="5"/>
      <c r="T872" s="5"/>
      <c r="V872" s="5"/>
      <c r="W872" s="5"/>
    </row>
    <row r="873" spans="1:23">
      <c r="A873" s="5"/>
      <c r="B873" s="5"/>
      <c r="C873" s="5"/>
      <c r="D873" s="5"/>
      <c r="E873" s="5"/>
      <c r="F873" s="5"/>
      <c r="G873" s="5"/>
      <c r="H873" s="5"/>
      <c r="I873" s="5"/>
      <c r="J873" s="5"/>
      <c r="K873" s="5"/>
      <c r="L873" s="5"/>
      <c r="M873" s="5"/>
      <c r="N873" s="5"/>
      <c r="T873" s="5"/>
      <c r="V873" s="5"/>
      <c r="W873" s="5"/>
    </row>
    <row r="874" spans="1:23">
      <c r="A874" s="5"/>
      <c r="B874" s="5"/>
      <c r="C874" s="5"/>
      <c r="D874" s="5"/>
      <c r="E874" s="5"/>
      <c r="F874" s="5"/>
      <c r="G874" s="5"/>
      <c r="H874" s="5"/>
      <c r="I874" s="5"/>
      <c r="J874" s="5"/>
      <c r="K874" s="5"/>
      <c r="L874" s="5"/>
      <c r="M874" s="5"/>
      <c r="N874" s="5"/>
      <c r="T874" s="5"/>
      <c r="V874" s="5"/>
      <c r="W874" s="5"/>
    </row>
    <row r="875" spans="1:23">
      <c r="A875" s="5"/>
      <c r="B875" s="5"/>
      <c r="C875" s="5"/>
      <c r="D875" s="5"/>
      <c r="E875" s="5"/>
      <c r="F875" s="5"/>
      <c r="G875" s="5"/>
      <c r="H875" s="5"/>
      <c r="I875" s="5"/>
      <c r="J875" s="5"/>
      <c r="K875" s="5"/>
      <c r="L875" s="5"/>
      <c r="M875" s="5"/>
      <c r="N875" s="5"/>
      <c r="T875" s="5"/>
      <c r="V875" s="5"/>
      <c r="W875" s="5"/>
    </row>
    <row r="876" spans="1:23">
      <c r="A876" s="5"/>
      <c r="B876" s="5"/>
      <c r="C876" s="5"/>
      <c r="D876" s="5"/>
      <c r="E876" s="5"/>
      <c r="F876" s="5"/>
      <c r="G876" s="5"/>
      <c r="H876" s="5"/>
      <c r="I876" s="5"/>
      <c r="J876" s="5"/>
      <c r="K876" s="5"/>
      <c r="L876" s="5"/>
      <c r="M876" s="5"/>
      <c r="N876" s="5"/>
      <c r="T876" s="5"/>
      <c r="V876" s="5"/>
      <c r="W876" s="5"/>
    </row>
    <row r="877" spans="1:23">
      <c r="A877" s="5"/>
      <c r="B877" s="5"/>
      <c r="C877" s="5"/>
      <c r="D877" s="5"/>
      <c r="E877" s="5"/>
      <c r="F877" s="5"/>
      <c r="G877" s="5"/>
      <c r="H877" s="5"/>
      <c r="I877" s="5"/>
      <c r="J877" s="5"/>
      <c r="K877" s="5"/>
      <c r="L877" s="5"/>
      <c r="M877" s="5"/>
      <c r="N877" s="5"/>
      <c r="T877" s="5"/>
      <c r="V877" s="5"/>
      <c r="W877" s="5"/>
    </row>
    <row r="878" spans="1:23">
      <c r="A878" s="5"/>
      <c r="B878" s="5"/>
      <c r="C878" s="5"/>
      <c r="D878" s="5"/>
      <c r="E878" s="5"/>
      <c r="F878" s="5"/>
      <c r="G878" s="5"/>
      <c r="H878" s="5"/>
      <c r="I878" s="5"/>
      <c r="J878" s="5"/>
      <c r="K878" s="5"/>
      <c r="L878" s="5"/>
      <c r="M878" s="5"/>
      <c r="N878" s="5"/>
      <c r="T878" s="5"/>
      <c r="V878" s="5"/>
      <c r="W878" s="5"/>
    </row>
    <row r="879" spans="1:23">
      <c r="A879" s="5"/>
      <c r="B879" s="5"/>
      <c r="C879" s="5"/>
      <c r="D879" s="5"/>
      <c r="E879" s="5"/>
      <c r="F879" s="5"/>
      <c r="G879" s="5"/>
      <c r="H879" s="5"/>
      <c r="I879" s="5"/>
      <c r="J879" s="5"/>
      <c r="K879" s="5"/>
      <c r="L879" s="5"/>
      <c r="M879" s="5"/>
      <c r="N879" s="5"/>
      <c r="T879" s="5"/>
      <c r="V879" s="5"/>
      <c r="W879" s="5"/>
    </row>
    <row r="880" spans="1:23">
      <c r="A880" s="5"/>
      <c r="B880" s="5"/>
      <c r="C880" s="5"/>
      <c r="D880" s="5"/>
      <c r="E880" s="5"/>
      <c r="F880" s="5"/>
      <c r="G880" s="5"/>
      <c r="H880" s="5"/>
      <c r="I880" s="5"/>
      <c r="J880" s="5"/>
      <c r="K880" s="5"/>
      <c r="L880" s="5"/>
      <c r="M880" s="5"/>
      <c r="N880" s="5"/>
      <c r="T880" s="5"/>
      <c r="V880" s="5"/>
      <c r="W880" s="5"/>
    </row>
    <row r="881" spans="1:23">
      <c r="A881" s="5"/>
      <c r="B881" s="5"/>
      <c r="C881" s="5"/>
      <c r="D881" s="5"/>
      <c r="E881" s="5"/>
      <c r="F881" s="5"/>
      <c r="G881" s="5"/>
      <c r="H881" s="5"/>
      <c r="I881" s="5"/>
      <c r="J881" s="5"/>
      <c r="K881" s="5"/>
      <c r="L881" s="5"/>
      <c r="M881" s="5"/>
      <c r="N881" s="5"/>
      <c r="T881" s="5"/>
      <c r="V881" s="5"/>
      <c r="W881" s="5"/>
    </row>
    <row r="882" spans="1:23">
      <c r="A882" s="5"/>
      <c r="B882" s="5"/>
      <c r="C882" s="5"/>
      <c r="D882" s="5"/>
      <c r="E882" s="5"/>
      <c r="F882" s="5"/>
      <c r="G882" s="5"/>
      <c r="H882" s="5"/>
      <c r="I882" s="5"/>
      <c r="J882" s="5"/>
      <c r="K882" s="5"/>
      <c r="L882" s="5"/>
      <c r="M882" s="5"/>
      <c r="N882" s="5"/>
      <c r="T882" s="5"/>
      <c r="V882" s="5"/>
      <c r="W882" s="5"/>
    </row>
    <row r="883" spans="1:23">
      <c r="A883" s="5"/>
      <c r="B883" s="5"/>
      <c r="C883" s="5"/>
      <c r="D883" s="5"/>
      <c r="E883" s="5"/>
      <c r="F883" s="5"/>
      <c r="G883" s="5"/>
      <c r="H883" s="5"/>
      <c r="I883" s="5"/>
      <c r="J883" s="5"/>
      <c r="K883" s="5"/>
      <c r="L883" s="5"/>
      <c r="M883" s="5"/>
      <c r="N883" s="5"/>
      <c r="T883" s="5"/>
      <c r="V883" s="5"/>
      <c r="W883" s="5"/>
    </row>
    <row r="884" spans="1:23">
      <c r="A884" s="5"/>
      <c r="B884" s="5"/>
      <c r="C884" s="5"/>
      <c r="D884" s="5"/>
      <c r="E884" s="5"/>
      <c r="F884" s="5"/>
      <c r="G884" s="5"/>
      <c r="H884" s="5"/>
      <c r="I884" s="5"/>
      <c r="J884" s="5"/>
      <c r="K884" s="5"/>
      <c r="L884" s="5"/>
      <c r="M884" s="5"/>
      <c r="N884" s="5"/>
      <c r="T884" s="5"/>
      <c r="V884" s="5"/>
      <c r="W884" s="5"/>
    </row>
    <row r="885" spans="1:23">
      <c r="A885" s="5"/>
      <c r="B885" s="5"/>
      <c r="C885" s="5"/>
      <c r="D885" s="5"/>
      <c r="E885" s="5"/>
      <c r="F885" s="5"/>
      <c r="G885" s="5"/>
      <c r="H885" s="5"/>
      <c r="I885" s="5"/>
      <c r="J885" s="5"/>
      <c r="K885" s="5"/>
      <c r="L885" s="5"/>
      <c r="M885" s="5"/>
      <c r="N885" s="5"/>
      <c r="T885" s="5"/>
      <c r="V885" s="5"/>
      <c r="W885" s="5"/>
    </row>
    <row r="886" spans="1:23">
      <c r="A886" s="5"/>
      <c r="B886" s="5"/>
      <c r="C886" s="5"/>
      <c r="D886" s="5"/>
      <c r="E886" s="5"/>
      <c r="F886" s="5"/>
      <c r="G886" s="5"/>
      <c r="H886" s="5"/>
      <c r="I886" s="5"/>
      <c r="J886" s="5"/>
      <c r="K886" s="5"/>
      <c r="L886" s="5"/>
      <c r="M886" s="5"/>
      <c r="N886" s="5"/>
      <c r="T886" s="5"/>
      <c r="V886" s="5"/>
      <c r="W886" s="5"/>
    </row>
    <row r="887" spans="1:23">
      <c r="A887" s="5"/>
      <c r="B887" s="5"/>
      <c r="C887" s="5"/>
      <c r="D887" s="5"/>
      <c r="E887" s="5"/>
      <c r="F887" s="5"/>
      <c r="G887" s="5"/>
      <c r="H887" s="5"/>
      <c r="I887" s="5"/>
      <c r="J887" s="5"/>
      <c r="K887" s="5"/>
      <c r="L887" s="5"/>
      <c r="M887" s="5"/>
      <c r="N887" s="5"/>
      <c r="T887" s="5"/>
      <c r="V887" s="5"/>
      <c r="W887" s="5"/>
    </row>
    <row r="888" spans="1:23">
      <c r="A888" s="5"/>
      <c r="B888" s="5"/>
      <c r="C888" s="5"/>
      <c r="D888" s="5"/>
      <c r="E888" s="5"/>
      <c r="F888" s="5"/>
      <c r="G888" s="5"/>
      <c r="H888" s="5"/>
      <c r="I888" s="5"/>
      <c r="J888" s="5"/>
      <c r="K888" s="5"/>
      <c r="L888" s="5"/>
      <c r="M888" s="5"/>
      <c r="N888" s="5"/>
      <c r="T888" s="5"/>
      <c r="V888" s="5"/>
      <c r="W888" s="5"/>
    </row>
    <row r="889" spans="1:23">
      <c r="A889" s="5"/>
      <c r="B889" s="5"/>
      <c r="C889" s="5"/>
      <c r="D889" s="5"/>
      <c r="E889" s="5"/>
      <c r="F889" s="5"/>
      <c r="G889" s="5"/>
      <c r="H889" s="5"/>
      <c r="I889" s="5"/>
      <c r="J889" s="5"/>
      <c r="K889" s="5"/>
      <c r="L889" s="5"/>
      <c r="M889" s="5"/>
      <c r="N889" s="5"/>
      <c r="T889" s="5"/>
      <c r="V889" s="5"/>
      <c r="W889" s="5"/>
    </row>
    <row r="890" spans="1:23">
      <c r="A890" s="5"/>
      <c r="B890" s="5"/>
      <c r="C890" s="5"/>
      <c r="D890" s="5"/>
      <c r="E890" s="5"/>
      <c r="F890" s="5"/>
      <c r="G890" s="5"/>
      <c r="H890" s="5"/>
      <c r="I890" s="5"/>
      <c r="J890" s="5"/>
      <c r="K890" s="5"/>
      <c r="L890" s="5"/>
      <c r="M890" s="5"/>
      <c r="N890" s="5"/>
      <c r="T890" s="5"/>
      <c r="V890" s="5"/>
      <c r="W890" s="5"/>
    </row>
    <row r="891" spans="1:23">
      <c r="A891" s="5"/>
      <c r="B891" s="5"/>
      <c r="C891" s="5"/>
      <c r="D891" s="5"/>
      <c r="E891" s="5"/>
      <c r="F891" s="5"/>
      <c r="G891" s="5"/>
      <c r="H891" s="5"/>
      <c r="I891" s="5"/>
      <c r="J891" s="5"/>
      <c r="K891" s="5"/>
      <c r="L891" s="5"/>
      <c r="M891" s="5"/>
      <c r="N891" s="5"/>
      <c r="T891" s="5"/>
      <c r="V891" s="5"/>
      <c r="W891" s="5"/>
    </row>
    <row r="892" spans="1:23">
      <c r="A892" s="5"/>
      <c r="B892" s="5"/>
      <c r="C892" s="5"/>
      <c r="D892" s="5"/>
      <c r="E892" s="5"/>
      <c r="F892" s="5"/>
      <c r="G892" s="5"/>
      <c r="H892" s="5"/>
      <c r="I892" s="5"/>
      <c r="J892" s="5"/>
      <c r="K892" s="5"/>
      <c r="L892" s="5"/>
      <c r="M892" s="5"/>
      <c r="N892" s="5"/>
      <c r="T892" s="5"/>
      <c r="V892" s="5"/>
      <c r="W892" s="5"/>
    </row>
    <row r="893" spans="1:23">
      <c r="A893" s="5"/>
      <c r="B893" s="5"/>
      <c r="C893" s="5"/>
      <c r="D893" s="5"/>
      <c r="E893" s="5"/>
      <c r="F893" s="5"/>
      <c r="G893" s="5"/>
      <c r="H893" s="5"/>
      <c r="I893" s="5"/>
      <c r="J893" s="5"/>
      <c r="K893" s="5"/>
      <c r="L893" s="5"/>
      <c r="M893" s="5"/>
      <c r="N893" s="5"/>
      <c r="T893" s="5"/>
      <c r="V893" s="5"/>
      <c r="W893" s="5"/>
    </row>
    <row r="894" spans="1:23">
      <c r="A894" s="5"/>
      <c r="B894" s="5"/>
      <c r="C894" s="5"/>
      <c r="D894" s="5"/>
      <c r="E894" s="5"/>
      <c r="F894" s="5"/>
      <c r="G894" s="5"/>
      <c r="H894" s="5"/>
      <c r="I894" s="5"/>
      <c r="J894" s="5"/>
      <c r="K894" s="5"/>
      <c r="L894" s="5"/>
      <c r="M894" s="5"/>
      <c r="N894" s="5"/>
      <c r="T894" s="5"/>
      <c r="V894" s="5"/>
      <c r="W894" s="5"/>
    </row>
    <row r="895" spans="1:23">
      <c r="A895" s="5"/>
      <c r="B895" s="5"/>
      <c r="C895" s="5"/>
      <c r="D895" s="5"/>
      <c r="E895" s="5"/>
      <c r="F895" s="5"/>
      <c r="G895" s="5"/>
      <c r="H895" s="5"/>
      <c r="I895" s="5"/>
      <c r="J895" s="5"/>
      <c r="K895" s="5"/>
      <c r="L895" s="5"/>
      <c r="M895" s="5"/>
      <c r="N895" s="5"/>
      <c r="T895" s="5"/>
      <c r="V895" s="5"/>
      <c r="W895" s="5"/>
    </row>
    <row r="896" spans="1:23">
      <c r="A896" s="5"/>
      <c r="B896" s="5"/>
      <c r="C896" s="5"/>
      <c r="D896" s="5"/>
      <c r="E896" s="5"/>
      <c r="F896" s="5"/>
      <c r="G896" s="5"/>
      <c r="H896" s="5"/>
      <c r="I896" s="5"/>
      <c r="J896" s="5"/>
      <c r="K896" s="5"/>
      <c r="L896" s="5"/>
      <c r="M896" s="5"/>
      <c r="N896" s="5"/>
      <c r="T896" s="5"/>
      <c r="V896" s="5"/>
      <c r="W896" s="5"/>
    </row>
    <row r="897" spans="1:23">
      <c r="A897" s="5"/>
      <c r="B897" s="5"/>
      <c r="C897" s="5"/>
      <c r="D897" s="5"/>
      <c r="E897" s="5"/>
      <c r="F897" s="5"/>
      <c r="G897" s="5"/>
      <c r="H897" s="5"/>
      <c r="I897" s="5"/>
      <c r="J897" s="5"/>
      <c r="K897" s="5"/>
      <c r="L897" s="5"/>
      <c r="M897" s="5"/>
      <c r="N897" s="5"/>
      <c r="T897" s="5"/>
      <c r="V897" s="5"/>
      <c r="W897" s="5"/>
    </row>
    <row r="898" spans="1:23">
      <c r="A898" s="5"/>
      <c r="B898" s="5"/>
      <c r="C898" s="5"/>
      <c r="D898" s="5"/>
      <c r="E898" s="5"/>
      <c r="F898" s="5"/>
      <c r="G898" s="5"/>
      <c r="H898" s="5"/>
      <c r="I898" s="5"/>
      <c r="J898" s="5"/>
      <c r="K898" s="5"/>
      <c r="L898" s="5"/>
      <c r="M898" s="5"/>
      <c r="N898" s="5"/>
      <c r="T898" s="5"/>
      <c r="V898" s="5"/>
      <c r="W898" s="5"/>
    </row>
    <row r="899" spans="1:23">
      <c r="A899" s="5"/>
      <c r="B899" s="5"/>
      <c r="C899" s="5"/>
      <c r="D899" s="5"/>
      <c r="E899" s="5"/>
      <c r="F899" s="5"/>
      <c r="G899" s="5"/>
      <c r="H899" s="5"/>
      <c r="I899" s="5"/>
      <c r="J899" s="5"/>
      <c r="K899" s="5"/>
      <c r="L899" s="5"/>
      <c r="M899" s="5"/>
      <c r="N899" s="5"/>
      <c r="T899" s="5"/>
      <c r="V899" s="5"/>
      <c r="W899" s="5"/>
    </row>
    <row r="900" spans="1:23">
      <c r="A900" s="5"/>
      <c r="B900" s="5"/>
      <c r="C900" s="5"/>
      <c r="D900" s="5"/>
      <c r="E900" s="5"/>
      <c r="F900" s="5"/>
      <c r="G900" s="5"/>
      <c r="H900" s="5"/>
      <c r="I900" s="5"/>
      <c r="J900" s="5"/>
      <c r="K900" s="5"/>
      <c r="L900" s="5"/>
      <c r="M900" s="5"/>
      <c r="N900" s="5"/>
      <c r="T900" s="5"/>
      <c r="V900" s="5"/>
      <c r="W900" s="5"/>
    </row>
    <row r="901" spans="1:23">
      <c r="A901" s="5"/>
      <c r="B901" s="5"/>
      <c r="C901" s="5"/>
      <c r="D901" s="5"/>
      <c r="E901" s="5"/>
      <c r="F901" s="5"/>
      <c r="G901" s="5"/>
      <c r="H901" s="5"/>
      <c r="I901" s="5"/>
      <c r="J901" s="5"/>
      <c r="K901" s="5"/>
      <c r="L901" s="5"/>
      <c r="M901" s="5"/>
      <c r="N901" s="5"/>
      <c r="T901" s="5"/>
      <c r="V901" s="5"/>
      <c r="W901" s="5"/>
    </row>
    <row r="902" spans="1:23">
      <c r="A902" s="5"/>
      <c r="B902" s="5"/>
      <c r="C902" s="5"/>
      <c r="D902" s="5"/>
      <c r="E902" s="5"/>
      <c r="F902" s="5"/>
      <c r="G902" s="5"/>
      <c r="H902" s="5"/>
      <c r="I902" s="5"/>
      <c r="J902" s="5"/>
      <c r="K902" s="5"/>
      <c r="L902" s="5"/>
      <c r="M902" s="5"/>
      <c r="N902" s="5"/>
      <c r="T902" s="5"/>
      <c r="V902" s="5"/>
      <c r="W902" s="5"/>
    </row>
    <row r="903" spans="1:23">
      <c r="A903" s="5"/>
      <c r="B903" s="5"/>
      <c r="C903" s="5"/>
      <c r="D903" s="5"/>
      <c r="E903" s="5"/>
      <c r="F903" s="5"/>
      <c r="G903" s="5"/>
      <c r="H903" s="5"/>
      <c r="I903" s="5"/>
      <c r="J903" s="5"/>
      <c r="K903" s="5"/>
      <c r="L903" s="5"/>
      <c r="M903" s="5"/>
      <c r="N903" s="5"/>
      <c r="T903" s="5"/>
      <c r="V903" s="5"/>
      <c r="W903" s="5"/>
    </row>
    <row r="904" spans="1:23">
      <c r="A904" s="5"/>
      <c r="B904" s="5"/>
      <c r="C904" s="5"/>
      <c r="D904" s="5"/>
      <c r="E904" s="5"/>
      <c r="F904" s="5"/>
      <c r="G904" s="5"/>
      <c r="H904" s="5"/>
      <c r="I904" s="5"/>
      <c r="J904" s="5"/>
      <c r="K904" s="5"/>
      <c r="L904" s="5"/>
      <c r="M904" s="5"/>
      <c r="N904" s="5"/>
      <c r="T904" s="5"/>
      <c r="V904" s="5"/>
      <c r="W904" s="5"/>
    </row>
    <row r="905" spans="1:23">
      <c r="A905" s="5"/>
      <c r="B905" s="5"/>
      <c r="C905" s="5"/>
      <c r="D905" s="5"/>
      <c r="E905" s="5"/>
      <c r="F905" s="5"/>
      <c r="G905" s="5"/>
      <c r="H905" s="5"/>
      <c r="I905" s="5"/>
      <c r="J905" s="5"/>
      <c r="K905" s="5"/>
      <c r="L905" s="5"/>
      <c r="M905" s="5"/>
      <c r="N905" s="5"/>
      <c r="T905" s="5"/>
      <c r="V905" s="5"/>
      <c r="W905" s="5"/>
    </row>
    <row r="906" spans="1:23">
      <c r="A906" s="5"/>
      <c r="B906" s="5"/>
      <c r="C906" s="5"/>
      <c r="D906" s="5"/>
      <c r="E906" s="5"/>
      <c r="F906" s="5"/>
      <c r="G906" s="5"/>
      <c r="H906" s="5"/>
      <c r="I906" s="5"/>
      <c r="J906" s="5"/>
      <c r="K906" s="5"/>
      <c r="L906" s="5"/>
      <c r="M906" s="5"/>
      <c r="N906" s="5"/>
      <c r="T906" s="5"/>
      <c r="V906" s="5"/>
      <c r="W906" s="5"/>
    </row>
    <row r="907" spans="1:23">
      <c r="A907" s="5"/>
      <c r="B907" s="5"/>
      <c r="C907" s="5"/>
      <c r="D907" s="5"/>
      <c r="E907" s="5"/>
      <c r="F907" s="5"/>
      <c r="G907" s="5"/>
      <c r="H907" s="5"/>
      <c r="I907" s="5"/>
      <c r="J907" s="5"/>
      <c r="K907" s="5"/>
      <c r="L907" s="5"/>
      <c r="M907" s="5"/>
      <c r="N907" s="5"/>
      <c r="T907" s="5"/>
      <c r="V907" s="5"/>
      <c r="W907" s="5"/>
    </row>
    <row r="908" spans="1:23">
      <c r="A908" s="5"/>
      <c r="B908" s="5"/>
      <c r="C908" s="5"/>
      <c r="D908" s="5"/>
      <c r="E908" s="5"/>
      <c r="F908" s="5"/>
      <c r="G908" s="5"/>
      <c r="H908" s="5"/>
      <c r="I908" s="5"/>
      <c r="J908" s="5"/>
      <c r="K908" s="5"/>
      <c r="L908" s="5"/>
      <c r="M908" s="5"/>
      <c r="N908" s="5"/>
      <c r="T908" s="5"/>
      <c r="V908" s="5"/>
      <c r="W908" s="5"/>
    </row>
    <row r="909" spans="1:23">
      <c r="A909" s="5"/>
      <c r="B909" s="5"/>
      <c r="C909" s="5"/>
      <c r="D909" s="5"/>
      <c r="E909" s="5"/>
      <c r="F909" s="5"/>
      <c r="G909" s="5"/>
      <c r="H909" s="5"/>
      <c r="I909" s="5"/>
      <c r="J909" s="5"/>
      <c r="K909" s="5"/>
      <c r="L909" s="5"/>
      <c r="M909" s="5"/>
      <c r="N909" s="5"/>
      <c r="T909" s="5"/>
      <c r="V909" s="5"/>
      <c r="W909" s="5"/>
    </row>
    <row r="910" spans="1:23">
      <c r="A910" s="5"/>
      <c r="B910" s="5"/>
      <c r="C910" s="5"/>
      <c r="D910" s="5"/>
      <c r="E910" s="5"/>
      <c r="F910" s="5"/>
      <c r="G910" s="5"/>
      <c r="H910" s="5"/>
      <c r="I910" s="5"/>
      <c r="J910" s="5"/>
      <c r="K910" s="5"/>
      <c r="L910" s="5"/>
      <c r="M910" s="5"/>
      <c r="N910" s="5"/>
      <c r="T910" s="5"/>
      <c r="V910" s="5"/>
      <c r="W910" s="5"/>
    </row>
    <row r="911" spans="1:23">
      <c r="A911" s="5"/>
      <c r="B911" s="5"/>
      <c r="C911" s="5"/>
      <c r="D911" s="5"/>
      <c r="E911" s="5"/>
      <c r="F911" s="5"/>
      <c r="G911" s="5"/>
      <c r="H911" s="5"/>
      <c r="I911" s="5"/>
      <c r="J911" s="5"/>
      <c r="K911" s="5"/>
      <c r="L911" s="5"/>
      <c r="M911" s="5"/>
      <c r="N911" s="5"/>
      <c r="T911" s="5"/>
      <c r="V911" s="5"/>
      <c r="W911" s="5"/>
    </row>
    <row r="912" spans="1:23">
      <c r="A912" s="5"/>
      <c r="B912" s="5"/>
      <c r="C912" s="5"/>
      <c r="D912" s="5"/>
      <c r="E912" s="5"/>
      <c r="F912" s="5"/>
      <c r="G912" s="5"/>
      <c r="H912" s="5"/>
      <c r="I912" s="5"/>
      <c r="J912" s="5"/>
      <c r="K912" s="5"/>
      <c r="L912" s="5"/>
      <c r="M912" s="5"/>
      <c r="N912" s="5"/>
      <c r="T912" s="5"/>
      <c r="V912" s="5"/>
      <c r="W912" s="5"/>
    </row>
    <row r="913" spans="1:23">
      <c r="A913" s="5"/>
      <c r="B913" s="5"/>
      <c r="C913" s="5"/>
      <c r="D913" s="5"/>
      <c r="E913" s="5"/>
      <c r="F913" s="5"/>
      <c r="G913" s="5"/>
      <c r="H913" s="5"/>
      <c r="I913" s="5"/>
      <c r="J913" s="5"/>
      <c r="K913" s="5"/>
      <c r="L913" s="5"/>
      <c r="M913" s="5"/>
      <c r="N913" s="5"/>
      <c r="T913" s="5"/>
      <c r="V913" s="5"/>
      <c r="W913" s="5"/>
    </row>
    <row r="914" spans="1:23">
      <c r="A914" s="5"/>
      <c r="B914" s="5"/>
      <c r="C914" s="5"/>
      <c r="D914" s="5"/>
      <c r="E914" s="5"/>
      <c r="F914" s="5"/>
      <c r="G914" s="5"/>
      <c r="H914" s="5"/>
      <c r="I914" s="5"/>
      <c r="J914" s="5"/>
      <c r="K914" s="5"/>
      <c r="L914" s="5"/>
      <c r="M914" s="5"/>
      <c r="N914" s="5"/>
      <c r="T914" s="5"/>
      <c r="V914" s="5"/>
      <c r="W914" s="5"/>
    </row>
    <row r="915" spans="1:23">
      <c r="A915" s="5"/>
      <c r="B915" s="5"/>
      <c r="C915" s="5"/>
      <c r="D915" s="5"/>
      <c r="E915" s="5"/>
      <c r="F915" s="5"/>
      <c r="G915" s="5"/>
      <c r="H915" s="5"/>
      <c r="I915" s="5"/>
      <c r="J915" s="5"/>
      <c r="K915" s="5"/>
      <c r="L915" s="5"/>
      <c r="M915" s="5"/>
      <c r="N915" s="5"/>
      <c r="T915" s="5"/>
      <c r="V915" s="5"/>
      <c r="W915" s="5"/>
    </row>
    <row r="916" spans="1:23">
      <c r="A916" s="5"/>
      <c r="B916" s="5"/>
      <c r="C916" s="5"/>
      <c r="D916" s="5"/>
      <c r="E916" s="5"/>
      <c r="F916" s="5"/>
      <c r="G916" s="5"/>
      <c r="H916" s="5"/>
      <c r="I916" s="5"/>
      <c r="J916" s="5"/>
      <c r="K916" s="5"/>
      <c r="L916" s="5"/>
      <c r="M916" s="5"/>
      <c r="N916" s="5"/>
      <c r="T916" s="5"/>
      <c r="V916" s="5"/>
      <c r="W916" s="5"/>
    </row>
    <row r="917" spans="1:23">
      <c r="A917" s="5"/>
      <c r="B917" s="5"/>
      <c r="C917" s="5"/>
      <c r="D917" s="5"/>
      <c r="E917" s="5"/>
      <c r="F917" s="5"/>
      <c r="G917" s="5"/>
      <c r="H917" s="5"/>
      <c r="I917" s="5"/>
      <c r="J917" s="5"/>
      <c r="K917" s="5"/>
      <c r="L917" s="5"/>
      <c r="M917" s="5"/>
      <c r="N917" s="5"/>
      <c r="T917" s="5"/>
      <c r="V917" s="5"/>
      <c r="W917" s="5"/>
    </row>
    <row r="918" spans="1:23">
      <c r="A918" s="5"/>
      <c r="B918" s="5"/>
      <c r="C918" s="5"/>
      <c r="D918" s="5"/>
      <c r="E918" s="5"/>
      <c r="F918" s="5"/>
      <c r="G918" s="5"/>
      <c r="H918" s="5"/>
      <c r="I918" s="5"/>
      <c r="J918" s="5"/>
      <c r="K918" s="5"/>
      <c r="L918" s="5"/>
      <c r="M918" s="5"/>
      <c r="N918" s="5"/>
      <c r="T918" s="5"/>
      <c r="V918" s="5"/>
      <c r="W918" s="5"/>
    </row>
    <row r="919" spans="1:23">
      <c r="A919" s="5"/>
      <c r="B919" s="5"/>
      <c r="C919" s="5"/>
      <c r="D919" s="5"/>
      <c r="E919" s="5"/>
      <c r="F919" s="5"/>
      <c r="G919" s="5"/>
      <c r="H919" s="5"/>
      <c r="I919" s="5"/>
      <c r="J919" s="5"/>
      <c r="K919" s="5"/>
      <c r="L919" s="5"/>
      <c r="M919" s="5"/>
      <c r="N919" s="5"/>
      <c r="T919" s="5"/>
      <c r="V919" s="5"/>
      <c r="W919" s="5"/>
    </row>
    <row r="920" spans="1:23">
      <c r="A920" s="5"/>
      <c r="B920" s="5"/>
      <c r="C920" s="5"/>
      <c r="D920" s="5"/>
      <c r="E920" s="5"/>
      <c r="F920" s="5"/>
      <c r="G920" s="5"/>
      <c r="H920" s="5"/>
      <c r="I920" s="5"/>
      <c r="J920" s="5"/>
      <c r="K920" s="5"/>
      <c r="L920" s="5"/>
      <c r="M920" s="5"/>
      <c r="N920" s="5"/>
      <c r="T920" s="5"/>
      <c r="V920" s="5"/>
      <c r="W920" s="5"/>
    </row>
    <row r="921" spans="1:23">
      <c r="A921" s="5"/>
      <c r="B921" s="5"/>
      <c r="C921" s="5"/>
      <c r="D921" s="5"/>
      <c r="E921" s="5"/>
      <c r="F921" s="5"/>
      <c r="G921" s="5"/>
      <c r="H921" s="5"/>
      <c r="I921" s="5"/>
      <c r="J921" s="5"/>
      <c r="K921" s="5"/>
      <c r="L921" s="5"/>
      <c r="M921" s="5"/>
      <c r="N921" s="5"/>
      <c r="T921" s="5"/>
      <c r="V921" s="5"/>
      <c r="W921" s="5"/>
    </row>
    <row r="922" spans="1:23">
      <c r="A922" s="5"/>
      <c r="B922" s="5"/>
      <c r="C922" s="5"/>
      <c r="D922" s="5"/>
      <c r="E922" s="5"/>
      <c r="F922" s="5"/>
      <c r="G922" s="5"/>
      <c r="H922" s="5"/>
      <c r="I922" s="5"/>
      <c r="J922" s="5"/>
      <c r="K922" s="5"/>
      <c r="L922" s="5"/>
      <c r="M922" s="5"/>
      <c r="N922" s="5"/>
      <c r="T922" s="5"/>
      <c r="V922" s="5"/>
      <c r="W922" s="5"/>
    </row>
    <row r="923" spans="1:23">
      <c r="A923" s="5"/>
      <c r="B923" s="5"/>
      <c r="C923" s="5"/>
      <c r="D923" s="5"/>
      <c r="E923" s="5"/>
      <c r="F923" s="5"/>
      <c r="G923" s="5"/>
      <c r="H923" s="5"/>
      <c r="I923" s="5"/>
      <c r="J923" s="5"/>
      <c r="K923" s="5"/>
      <c r="L923" s="5"/>
      <c r="M923" s="5"/>
      <c r="N923" s="5"/>
      <c r="T923" s="5"/>
      <c r="V923" s="5"/>
      <c r="W923" s="5"/>
    </row>
    <row r="924" spans="1:23">
      <c r="A924" s="5"/>
      <c r="B924" s="5"/>
      <c r="C924" s="5"/>
      <c r="D924" s="5"/>
      <c r="E924" s="5"/>
      <c r="F924" s="5"/>
      <c r="G924" s="5"/>
      <c r="H924" s="5"/>
      <c r="I924" s="5"/>
      <c r="J924" s="5"/>
      <c r="K924" s="5"/>
      <c r="L924" s="5"/>
      <c r="M924" s="5"/>
      <c r="N924" s="5"/>
      <c r="T924" s="5"/>
      <c r="V924" s="5"/>
      <c r="W924" s="5"/>
    </row>
    <row r="925" spans="1:23">
      <c r="A925" s="5"/>
      <c r="B925" s="5"/>
      <c r="C925" s="5"/>
      <c r="D925" s="5"/>
      <c r="E925" s="5"/>
      <c r="F925" s="5"/>
      <c r="G925" s="5"/>
      <c r="H925" s="5"/>
      <c r="I925" s="5"/>
      <c r="J925" s="5"/>
      <c r="K925" s="5"/>
      <c r="L925" s="5"/>
      <c r="M925" s="5"/>
      <c r="N925" s="5"/>
      <c r="T925" s="5"/>
      <c r="V925" s="5"/>
      <c r="W925" s="5"/>
    </row>
    <row r="926" spans="1:23">
      <c r="A926" s="5"/>
      <c r="B926" s="5"/>
      <c r="C926" s="5"/>
      <c r="D926" s="5"/>
      <c r="E926" s="5"/>
      <c r="F926" s="5"/>
      <c r="G926" s="5"/>
      <c r="H926" s="5"/>
      <c r="I926" s="5"/>
      <c r="J926" s="5"/>
      <c r="K926" s="5"/>
      <c r="L926" s="5"/>
      <c r="M926" s="5"/>
      <c r="N926" s="5"/>
      <c r="T926" s="5"/>
      <c r="V926" s="5"/>
      <c r="W926" s="5"/>
    </row>
    <row r="927" spans="1:23">
      <c r="A927" s="5"/>
      <c r="B927" s="5"/>
      <c r="C927" s="5"/>
      <c r="D927" s="5"/>
      <c r="E927" s="5"/>
      <c r="F927" s="5"/>
      <c r="G927" s="5"/>
      <c r="H927" s="5"/>
      <c r="I927" s="5"/>
      <c r="J927" s="5"/>
      <c r="K927" s="5"/>
      <c r="L927" s="5"/>
      <c r="M927" s="5"/>
      <c r="N927" s="5"/>
      <c r="T927" s="5"/>
      <c r="V927" s="5"/>
      <c r="W927" s="5"/>
    </row>
    <row r="928" spans="1:23">
      <c r="A928" s="5"/>
      <c r="B928" s="5"/>
      <c r="C928" s="5"/>
      <c r="D928" s="5"/>
      <c r="E928" s="5"/>
      <c r="F928" s="5"/>
      <c r="G928" s="5"/>
      <c r="H928" s="5"/>
      <c r="I928" s="5"/>
      <c r="J928" s="5"/>
      <c r="K928" s="5"/>
      <c r="L928" s="5"/>
      <c r="M928" s="5"/>
      <c r="N928" s="5"/>
      <c r="T928" s="5"/>
      <c r="V928" s="5"/>
      <c r="W928" s="5"/>
    </row>
    <row r="929" spans="1:23">
      <c r="A929" s="5"/>
      <c r="B929" s="5"/>
      <c r="C929" s="5"/>
      <c r="D929" s="5"/>
      <c r="E929" s="5"/>
      <c r="F929" s="5"/>
      <c r="G929" s="5"/>
      <c r="H929" s="5"/>
      <c r="I929" s="5"/>
      <c r="J929" s="5"/>
      <c r="K929" s="5"/>
      <c r="L929" s="5"/>
      <c r="M929" s="5"/>
      <c r="N929" s="5"/>
      <c r="T929" s="5"/>
      <c r="V929" s="5"/>
      <c r="W929" s="5"/>
    </row>
    <row r="930" spans="1:23">
      <c r="A930" s="5"/>
      <c r="B930" s="5"/>
      <c r="C930" s="5"/>
      <c r="D930" s="5"/>
      <c r="E930" s="5"/>
      <c r="F930" s="5"/>
      <c r="G930" s="5"/>
      <c r="H930" s="5"/>
      <c r="I930" s="5"/>
      <c r="J930" s="5"/>
      <c r="K930" s="5"/>
      <c r="L930" s="5"/>
      <c r="M930" s="5"/>
      <c r="N930" s="5"/>
      <c r="T930" s="5"/>
      <c r="V930" s="5"/>
      <c r="W930" s="5"/>
    </row>
    <row r="931" spans="1:23">
      <c r="A931" s="5"/>
      <c r="B931" s="5"/>
      <c r="C931" s="5"/>
      <c r="D931" s="5"/>
      <c r="E931" s="5"/>
      <c r="F931" s="5"/>
      <c r="G931" s="5"/>
      <c r="H931" s="5"/>
      <c r="I931" s="5"/>
      <c r="J931" s="5"/>
      <c r="K931" s="5"/>
      <c r="L931" s="5"/>
      <c r="M931" s="5"/>
      <c r="N931" s="5"/>
      <c r="T931" s="5"/>
      <c r="V931" s="5"/>
      <c r="W931" s="5"/>
    </row>
    <row r="932" spans="1:23">
      <c r="A932" s="5"/>
      <c r="B932" s="5"/>
      <c r="C932" s="5"/>
      <c r="D932" s="5"/>
      <c r="E932" s="5"/>
      <c r="F932" s="5"/>
      <c r="G932" s="5"/>
      <c r="H932" s="5"/>
      <c r="I932" s="5"/>
      <c r="J932" s="5"/>
      <c r="K932" s="5"/>
      <c r="L932" s="5"/>
      <c r="M932" s="5"/>
      <c r="N932" s="5"/>
      <c r="T932" s="5"/>
      <c r="V932" s="5"/>
      <c r="W932" s="5"/>
    </row>
    <row r="933" spans="1:23">
      <c r="A933" s="5"/>
      <c r="B933" s="5"/>
      <c r="C933" s="5"/>
      <c r="D933" s="5"/>
      <c r="E933" s="5"/>
      <c r="F933" s="5"/>
      <c r="G933" s="5"/>
      <c r="H933" s="5"/>
      <c r="I933" s="5"/>
      <c r="J933" s="5"/>
      <c r="K933" s="5"/>
      <c r="L933" s="5"/>
      <c r="M933" s="5"/>
      <c r="N933" s="5"/>
      <c r="T933" s="5"/>
      <c r="V933" s="5"/>
      <c r="W933" s="5"/>
    </row>
    <row r="934" spans="1:23">
      <c r="A934" s="5"/>
      <c r="B934" s="5"/>
      <c r="C934" s="5"/>
      <c r="D934" s="5"/>
      <c r="E934" s="5"/>
      <c r="F934" s="5"/>
      <c r="G934" s="5"/>
      <c r="H934" s="5"/>
      <c r="I934" s="5"/>
      <c r="J934" s="5"/>
      <c r="K934" s="5"/>
      <c r="L934" s="5"/>
      <c r="M934" s="5"/>
      <c r="N934" s="5"/>
      <c r="T934" s="5"/>
      <c r="V934" s="5"/>
      <c r="W934" s="5"/>
    </row>
    <row r="935" spans="1:23">
      <c r="A935" s="5"/>
      <c r="B935" s="5"/>
      <c r="C935" s="5"/>
      <c r="D935" s="5"/>
      <c r="E935" s="5"/>
      <c r="F935" s="5"/>
      <c r="G935" s="5"/>
      <c r="H935" s="5"/>
      <c r="I935" s="5"/>
      <c r="J935" s="5"/>
      <c r="K935" s="5"/>
      <c r="L935" s="5"/>
      <c r="M935" s="5"/>
      <c r="N935" s="5"/>
      <c r="T935" s="5"/>
      <c r="V935" s="5"/>
      <c r="W935" s="5"/>
    </row>
    <row r="936" spans="1:23">
      <c r="A936" s="5"/>
      <c r="B936" s="5"/>
      <c r="C936" s="5"/>
      <c r="D936" s="5"/>
      <c r="E936" s="5"/>
      <c r="F936" s="5"/>
      <c r="G936" s="5"/>
      <c r="H936" s="5"/>
      <c r="I936" s="5"/>
      <c r="J936" s="5"/>
      <c r="K936" s="5"/>
      <c r="L936" s="5"/>
      <c r="M936" s="5"/>
      <c r="N936" s="5"/>
      <c r="T936" s="5"/>
      <c r="V936" s="5"/>
      <c r="W936" s="5"/>
    </row>
    <row r="937" spans="1:23">
      <c r="A937" s="5"/>
      <c r="B937" s="5"/>
      <c r="C937" s="5"/>
      <c r="D937" s="5"/>
      <c r="E937" s="5"/>
      <c r="F937" s="5"/>
      <c r="G937" s="5"/>
      <c r="H937" s="5"/>
      <c r="I937" s="5"/>
      <c r="J937" s="5"/>
      <c r="K937" s="5"/>
      <c r="L937" s="5"/>
      <c r="M937" s="5"/>
      <c r="N937" s="5"/>
      <c r="T937" s="5"/>
      <c r="V937" s="5"/>
      <c r="W937" s="5"/>
    </row>
    <row r="938" spans="1:23">
      <c r="A938" s="5"/>
      <c r="B938" s="5"/>
      <c r="C938" s="5"/>
      <c r="D938" s="5"/>
      <c r="E938" s="5"/>
      <c r="F938" s="5"/>
      <c r="G938" s="5"/>
      <c r="H938" s="5"/>
      <c r="I938" s="5"/>
      <c r="J938" s="5"/>
      <c r="K938" s="5"/>
      <c r="L938" s="5"/>
      <c r="M938" s="5"/>
      <c r="N938" s="5"/>
      <c r="T938" s="5"/>
      <c r="V938" s="5"/>
      <c r="W938" s="5"/>
    </row>
    <row r="939" spans="1:23">
      <c r="A939" s="5"/>
      <c r="B939" s="5"/>
      <c r="C939" s="5"/>
      <c r="D939" s="5"/>
      <c r="E939" s="5"/>
      <c r="F939" s="5"/>
      <c r="G939" s="5"/>
      <c r="H939" s="5"/>
      <c r="I939" s="5"/>
      <c r="J939" s="5"/>
      <c r="K939" s="5"/>
      <c r="L939" s="5"/>
      <c r="M939" s="5"/>
      <c r="N939" s="5"/>
      <c r="T939" s="5"/>
      <c r="V939" s="5"/>
      <c r="W939" s="5"/>
    </row>
    <row r="940" spans="1:23">
      <c r="A940" s="5"/>
      <c r="B940" s="5"/>
      <c r="C940" s="5"/>
      <c r="D940" s="5"/>
      <c r="E940" s="5"/>
      <c r="F940" s="5"/>
      <c r="G940" s="5"/>
      <c r="H940" s="5"/>
      <c r="I940" s="5"/>
      <c r="J940" s="5"/>
      <c r="K940" s="5"/>
      <c r="L940" s="5"/>
      <c r="M940" s="5"/>
      <c r="N940" s="5"/>
      <c r="T940" s="5"/>
      <c r="V940" s="5"/>
      <c r="W940" s="5"/>
    </row>
    <row r="941" spans="1:23">
      <c r="A941" s="5"/>
      <c r="B941" s="5"/>
      <c r="C941" s="5"/>
      <c r="D941" s="5"/>
      <c r="E941" s="5"/>
      <c r="F941" s="5"/>
      <c r="G941" s="5"/>
      <c r="H941" s="5"/>
      <c r="I941" s="5"/>
      <c r="J941" s="5"/>
      <c r="K941" s="5"/>
      <c r="L941" s="5"/>
      <c r="M941" s="5"/>
      <c r="N941" s="5"/>
      <c r="T941" s="5"/>
      <c r="V941" s="5"/>
      <c r="W941" s="5"/>
    </row>
    <row r="942" spans="1:23">
      <c r="A942" s="5"/>
      <c r="B942" s="5"/>
      <c r="C942" s="5"/>
      <c r="D942" s="5"/>
      <c r="E942" s="5"/>
      <c r="F942" s="5"/>
      <c r="G942" s="5"/>
      <c r="H942" s="5"/>
      <c r="I942" s="5"/>
      <c r="J942" s="5"/>
      <c r="K942" s="5"/>
      <c r="L942" s="5"/>
      <c r="M942" s="5"/>
      <c r="N942" s="5"/>
      <c r="T942" s="5"/>
      <c r="V942" s="5"/>
      <c r="W942" s="5"/>
    </row>
    <row r="943" spans="1:23">
      <c r="A943" s="5"/>
      <c r="B943" s="5"/>
      <c r="C943" s="5"/>
      <c r="D943" s="5"/>
      <c r="E943" s="5"/>
      <c r="F943" s="5"/>
      <c r="G943" s="5"/>
      <c r="H943" s="5"/>
      <c r="I943" s="5"/>
      <c r="J943" s="5"/>
      <c r="K943" s="5"/>
      <c r="L943" s="5"/>
      <c r="M943" s="5"/>
      <c r="N943" s="5"/>
      <c r="T943" s="5"/>
      <c r="V943" s="5"/>
      <c r="W943" s="5"/>
    </row>
    <row r="944" spans="1:23">
      <c r="A944" s="5"/>
      <c r="B944" s="5"/>
      <c r="C944" s="5"/>
      <c r="D944" s="5"/>
      <c r="E944" s="5"/>
      <c r="F944" s="5"/>
      <c r="G944" s="5"/>
      <c r="H944" s="5"/>
      <c r="I944" s="5"/>
      <c r="J944" s="5"/>
      <c r="K944" s="5"/>
      <c r="L944" s="5"/>
      <c r="M944" s="5"/>
      <c r="N944" s="5"/>
      <c r="T944" s="5"/>
      <c r="V944" s="5"/>
      <c r="W944" s="5"/>
    </row>
    <row r="945" spans="1:23">
      <c r="A945" s="5"/>
      <c r="B945" s="5"/>
      <c r="C945" s="5"/>
      <c r="D945" s="5"/>
      <c r="E945" s="5"/>
      <c r="F945" s="5"/>
      <c r="G945" s="5"/>
      <c r="H945" s="5"/>
      <c r="I945" s="5"/>
      <c r="J945" s="5"/>
      <c r="K945" s="5"/>
      <c r="L945" s="5"/>
      <c r="M945" s="5"/>
      <c r="N945" s="5"/>
      <c r="T945" s="5"/>
      <c r="V945" s="5"/>
      <c r="W945" s="5"/>
    </row>
    <row r="946" spans="1:23">
      <c r="A946" s="5"/>
      <c r="B946" s="5"/>
      <c r="C946" s="5"/>
      <c r="D946" s="5"/>
      <c r="E946" s="5"/>
      <c r="F946" s="5"/>
      <c r="G946" s="5"/>
      <c r="H946" s="5"/>
      <c r="I946" s="5"/>
      <c r="J946" s="5"/>
      <c r="K946" s="5"/>
      <c r="L946" s="5"/>
      <c r="M946" s="5"/>
      <c r="N946" s="5"/>
      <c r="T946" s="5"/>
      <c r="V946" s="5"/>
      <c r="W946" s="5"/>
    </row>
    <row r="947" spans="1:23">
      <c r="A947" s="5"/>
      <c r="B947" s="5"/>
      <c r="C947" s="5"/>
      <c r="D947" s="5"/>
      <c r="E947" s="5"/>
      <c r="F947" s="5"/>
      <c r="G947" s="5"/>
      <c r="H947" s="5"/>
      <c r="I947" s="5"/>
      <c r="J947" s="5"/>
      <c r="K947" s="5"/>
      <c r="L947" s="5"/>
      <c r="M947" s="5"/>
      <c r="N947" s="5"/>
      <c r="T947" s="5"/>
      <c r="V947" s="5"/>
      <c r="W947" s="5"/>
    </row>
    <row r="948" spans="1:23">
      <c r="A948" s="5"/>
      <c r="B948" s="5"/>
      <c r="C948" s="5"/>
      <c r="D948" s="5"/>
      <c r="E948" s="5"/>
      <c r="F948" s="5"/>
      <c r="G948" s="5"/>
      <c r="H948" s="5"/>
      <c r="I948" s="5"/>
      <c r="J948" s="5"/>
      <c r="K948" s="5"/>
      <c r="L948" s="5"/>
      <c r="M948" s="5"/>
      <c r="N948" s="5"/>
      <c r="T948" s="5"/>
      <c r="V948" s="5"/>
      <c r="W948" s="5"/>
    </row>
    <row r="949" spans="1:23">
      <c r="A949" s="5"/>
      <c r="B949" s="5"/>
      <c r="C949" s="5"/>
      <c r="D949" s="5"/>
      <c r="E949" s="5"/>
      <c r="F949" s="5"/>
      <c r="G949" s="5"/>
      <c r="H949" s="5"/>
      <c r="I949" s="5"/>
      <c r="J949" s="5"/>
      <c r="K949" s="5"/>
      <c r="L949" s="5"/>
      <c r="M949" s="5"/>
      <c r="N949" s="5"/>
      <c r="T949" s="5"/>
      <c r="V949" s="5"/>
      <c r="W949" s="5"/>
    </row>
    <row r="950" spans="1:23">
      <c r="A950" s="5"/>
      <c r="B950" s="5"/>
      <c r="C950" s="5"/>
      <c r="D950" s="5"/>
      <c r="E950" s="5"/>
      <c r="F950" s="5"/>
      <c r="G950" s="5"/>
      <c r="H950" s="5"/>
      <c r="I950" s="5"/>
      <c r="J950" s="5"/>
      <c r="K950" s="5"/>
      <c r="L950" s="5"/>
      <c r="M950" s="5"/>
      <c r="N950" s="5"/>
      <c r="T950" s="5"/>
      <c r="V950" s="5"/>
      <c r="W950" s="5"/>
    </row>
    <row r="951" spans="1:23">
      <c r="A951" s="5"/>
      <c r="B951" s="5"/>
      <c r="C951" s="5"/>
      <c r="D951" s="5"/>
      <c r="E951" s="5"/>
      <c r="F951" s="5"/>
      <c r="G951" s="5"/>
      <c r="H951" s="5"/>
      <c r="I951" s="5"/>
      <c r="J951" s="5"/>
      <c r="K951" s="5"/>
      <c r="L951" s="5"/>
      <c r="M951" s="5"/>
      <c r="N951" s="5"/>
      <c r="T951" s="5"/>
      <c r="V951" s="5"/>
      <c r="W951" s="5"/>
    </row>
    <row r="952" spans="1:23">
      <c r="A952" s="5"/>
      <c r="B952" s="5"/>
      <c r="C952" s="5"/>
      <c r="D952" s="5"/>
      <c r="E952" s="5"/>
      <c r="F952" s="5"/>
      <c r="G952" s="5"/>
      <c r="H952" s="5"/>
      <c r="I952" s="5"/>
      <c r="J952" s="5"/>
      <c r="K952" s="5"/>
      <c r="L952" s="5"/>
      <c r="M952" s="5"/>
      <c r="N952" s="5"/>
      <c r="T952" s="5"/>
      <c r="V952" s="5"/>
      <c r="W952" s="5"/>
    </row>
    <row r="953" spans="1:23">
      <c r="A953" s="5"/>
      <c r="B953" s="5"/>
      <c r="C953" s="5"/>
      <c r="D953" s="5"/>
      <c r="E953" s="5"/>
      <c r="F953" s="5"/>
      <c r="G953" s="5"/>
      <c r="H953" s="5"/>
      <c r="I953" s="5"/>
      <c r="J953" s="5"/>
      <c r="K953" s="5"/>
      <c r="L953" s="5"/>
      <c r="M953" s="5"/>
      <c r="N953" s="5"/>
      <c r="T953" s="5"/>
      <c r="V953" s="5"/>
      <c r="W953" s="5"/>
    </row>
    <row r="954" spans="1:23">
      <c r="A954" s="5"/>
      <c r="B954" s="5"/>
      <c r="C954" s="5"/>
      <c r="D954" s="5"/>
      <c r="E954" s="5"/>
      <c r="F954" s="5"/>
      <c r="G954" s="5"/>
      <c r="H954" s="5"/>
      <c r="I954" s="5"/>
      <c r="J954" s="5"/>
      <c r="K954" s="5"/>
      <c r="L954" s="5"/>
      <c r="M954" s="5"/>
      <c r="N954" s="5"/>
      <c r="T954" s="5"/>
      <c r="V954" s="5"/>
      <c r="W954" s="5"/>
    </row>
    <row r="955" spans="1:23">
      <c r="A955" s="5"/>
      <c r="B955" s="5"/>
      <c r="C955" s="5"/>
      <c r="D955" s="5"/>
      <c r="E955" s="5"/>
      <c r="F955" s="5"/>
      <c r="G955" s="5"/>
      <c r="H955" s="5"/>
      <c r="I955" s="5"/>
      <c r="J955" s="5"/>
      <c r="K955" s="5"/>
      <c r="L955" s="5"/>
      <c r="M955" s="5"/>
      <c r="N955" s="5"/>
      <c r="T955" s="5"/>
      <c r="V955" s="5"/>
      <c r="W955" s="5"/>
    </row>
    <row r="956" spans="1:23">
      <c r="A956" s="5"/>
      <c r="B956" s="5"/>
      <c r="C956" s="5"/>
      <c r="D956" s="5"/>
      <c r="E956" s="5"/>
      <c r="F956" s="5"/>
      <c r="G956" s="5"/>
      <c r="H956" s="5"/>
      <c r="I956" s="5"/>
      <c r="J956" s="5"/>
      <c r="K956" s="5"/>
      <c r="L956" s="5"/>
      <c r="M956" s="5"/>
      <c r="N956" s="5"/>
      <c r="T956" s="5"/>
      <c r="V956" s="5"/>
      <c r="W956" s="5"/>
    </row>
    <row r="957" spans="1:23">
      <c r="A957" s="5"/>
      <c r="B957" s="5"/>
      <c r="C957" s="5"/>
      <c r="D957" s="5"/>
      <c r="E957" s="5"/>
      <c r="F957" s="5"/>
      <c r="G957" s="5"/>
      <c r="H957" s="5"/>
      <c r="I957" s="5"/>
      <c r="J957" s="5"/>
      <c r="K957" s="5"/>
      <c r="L957" s="5"/>
      <c r="M957" s="5"/>
      <c r="N957" s="5"/>
      <c r="T957" s="5"/>
      <c r="V957" s="5"/>
      <c r="W957" s="5"/>
    </row>
    <row r="958" spans="1:23">
      <c r="A958" s="5"/>
      <c r="B958" s="5"/>
      <c r="C958" s="5"/>
      <c r="D958" s="5"/>
      <c r="E958" s="5"/>
      <c r="F958" s="5"/>
      <c r="G958" s="5"/>
      <c r="H958" s="5"/>
      <c r="I958" s="5"/>
      <c r="J958" s="5"/>
      <c r="K958" s="5"/>
      <c r="L958" s="5"/>
      <c r="M958" s="5"/>
      <c r="N958" s="5"/>
      <c r="T958" s="5"/>
      <c r="V958" s="5"/>
      <c r="W958" s="5"/>
    </row>
    <row r="959" spans="1:23">
      <c r="A959" s="5"/>
      <c r="B959" s="5"/>
      <c r="C959" s="5"/>
      <c r="D959" s="5"/>
      <c r="E959" s="5"/>
      <c r="F959" s="5"/>
      <c r="G959" s="5"/>
      <c r="H959" s="5"/>
      <c r="I959" s="5"/>
      <c r="J959" s="5"/>
      <c r="K959" s="5"/>
      <c r="L959" s="5"/>
      <c r="M959" s="5"/>
      <c r="N959" s="5"/>
      <c r="T959" s="5"/>
      <c r="V959" s="5"/>
      <c r="W959" s="5"/>
    </row>
    <row r="960" spans="1:23">
      <c r="A960" s="5"/>
      <c r="B960" s="5"/>
      <c r="C960" s="5"/>
      <c r="D960" s="5"/>
      <c r="E960" s="5"/>
      <c r="F960" s="5"/>
      <c r="G960" s="5"/>
      <c r="H960" s="5"/>
      <c r="I960" s="5"/>
      <c r="J960" s="5"/>
      <c r="K960" s="5"/>
      <c r="L960" s="5"/>
      <c r="M960" s="5"/>
      <c r="N960" s="5"/>
      <c r="T960" s="5"/>
      <c r="V960" s="5"/>
      <c r="W960" s="5"/>
    </row>
    <row r="961" spans="1:23">
      <c r="A961" s="5"/>
      <c r="B961" s="5"/>
      <c r="C961" s="5"/>
      <c r="D961" s="5"/>
      <c r="E961" s="5"/>
      <c r="F961" s="5"/>
      <c r="G961" s="5"/>
      <c r="H961" s="5"/>
      <c r="I961" s="5"/>
      <c r="J961" s="5"/>
      <c r="K961" s="5"/>
      <c r="L961" s="5"/>
      <c r="M961" s="5"/>
      <c r="N961" s="5"/>
      <c r="T961" s="5"/>
      <c r="V961" s="5"/>
      <c r="W961" s="5"/>
    </row>
    <row r="962" spans="1:23">
      <c r="A962" s="5"/>
      <c r="B962" s="5"/>
      <c r="C962" s="5"/>
      <c r="D962" s="5"/>
      <c r="E962" s="5"/>
      <c r="F962" s="5"/>
      <c r="G962" s="5"/>
      <c r="H962" s="5"/>
      <c r="I962" s="5"/>
      <c r="J962" s="5"/>
      <c r="K962" s="5"/>
      <c r="L962" s="5"/>
      <c r="M962" s="5"/>
      <c r="N962" s="5"/>
      <c r="T962" s="5"/>
      <c r="V962" s="5"/>
      <c r="W962" s="5"/>
    </row>
    <row r="963" spans="1:23">
      <c r="A963" s="5"/>
      <c r="B963" s="5"/>
      <c r="C963" s="5"/>
      <c r="D963" s="5"/>
      <c r="E963" s="5"/>
      <c r="F963" s="5"/>
      <c r="G963" s="5"/>
      <c r="H963" s="5"/>
      <c r="I963" s="5"/>
      <c r="J963" s="5"/>
      <c r="K963" s="5"/>
      <c r="L963" s="5"/>
      <c r="M963" s="5"/>
      <c r="N963" s="5"/>
      <c r="T963" s="5"/>
      <c r="V963" s="5"/>
      <c r="W963" s="5"/>
    </row>
    <row r="964" spans="1:23">
      <c r="A964" s="5"/>
      <c r="B964" s="5"/>
      <c r="C964" s="5"/>
      <c r="D964" s="5"/>
      <c r="E964" s="5"/>
      <c r="F964" s="5"/>
      <c r="G964" s="5"/>
      <c r="H964" s="5"/>
      <c r="I964" s="5"/>
      <c r="J964" s="5"/>
      <c r="K964" s="5"/>
      <c r="L964" s="5"/>
      <c r="M964" s="5"/>
      <c r="N964" s="5"/>
      <c r="T964" s="5"/>
      <c r="V964" s="5"/>
      <c r="W964" s="5"/>
    </row>
    <row r="965" spans="1:23">
      <c r="A965" s="5"/>
      <c r="B965" s="5"/>
      <c r="C965" s="5"/>
      <c r="D965" s="5"/>
      <c r="E965" s="5"/>
      <c r="F965" s="5"/>
      <c r="G965" s="5"/>
      <c r="H965" s="5"/>
      <c r="I965" s="5"/>
      <c r="J965" s="5"/>
      <c r="K965" s="5"/>
      <c r="L965" s="5"/>
      <c r="M965" s="5"/>
      <c r="N965" s="5"/>
      <c r="T965" s="5"/>
      <c r="V965" s="5"/>
      <c r="W965" s="5"/>
    </row>
    <row r="966" spans="1:23">
      <c r="A966" s="5"/>
      <c r="B966" s="5"/>
      <c r="C966" s="5"/>
      <c r="D966" s="5"/>
      <c r="E966" s="5"/>
      <c r="F966" s="5"/>
      <c r="G966" s="5"/>
      <c r="H966" s="5"/>
      <c r="I966" s="5"/>
      <c r="J966" s="5"/>
      <c r="K966" s="5"/>
      <c r="L966" s="5"/>
      <c r="M966" s="5"/>
      <c r="N966" s="5"/>
      <c r="T966" s="5"/>
      <c r="V966" s="5"/>
      <c r="W966" s="5"/>
    </row>
    <row r="967" spans="1:23">
      <c r="A967" s="5"/>
      <c r="B967" s="5"/>
      <c r="C967" s="5"/>
      <c r="D967" s="5"/>
      <c r="E967" s="5"/>
      <c r="F967" s="5"/>
      <c r="G967" s="5"/>
      <c r="H967" s="5"/>
      <c r="I967" s="5"/>
      <c r="J967" s="5"/>
      <c r="K967" s="5"/>
      <c r="L967" s="5"/>
      <c r="M967" s="5"/>
      <c r="N967" s="5"/>
      <c r="T967" s="5"/>
      <c r="V967" s="5"/>
      <c r="W967" s="5"/>
    </row>
    <row r="968" spans="1:23">
      <c r="A968" s="5"/>
      <c r="B968" s="5"/>
      <c r="C968" s="5"/>
      <c r="D968" s="5"/>
      <c r="E968" s="5"/>
      <c r="F968" s="5"/>
      <c r="G968" s="5"/>
      <c r="H968" s="5"/>
      <c r="I968" s="5"/>
      <c r="J968" s="5"/>
      <c r="K968" s="5"/>
      <c r="L968" s="5"/>
      <c r="M968" s="5"/>
      <c r="N968" s="5"/>
      <c r="T968" s="5"/>
      <c r="V968" s="5"/>
      <c r="W968" s="5"/>
    </row>
    <row r="969" spans="1:23">
      <c r="A969" s="5"/>
      <c r="B969" s="5"/>
      <c r="C969" s="5"/>
      <c r="D969" s="5"/>
      <c r="E969" s="5"/>
      <c r="F969" s="5"/>
      <c r="G969" s="5"/>
      <c r="H969" s="5"/>
      <c r="I969" s="5"/>
      <c r="J969" s="5"/>
      <c r="K969" s="5"/>
      <c r="L969" s="5"/>
      <c r="M969" s="5"/>
      <c r="N969" s="5"/>
      <c r="T969" s="5"/>
      <c r="V969" s="5"/>
      <c r="W969" s="5"/>
    </row>
    <row r="970" spans="1:23">
      <c r="A970" s="5"/>
      <c r="B970" s="5"/>
      <c r="C970" s="5"/>
      <c r="D970" s="5"/>
      <c r="E970" s="5"/>
      <c r="F970" s="5"/>
      <c r="G970" s="5"/>
      <c r="H970" s="5"/>
      <c r="I970" s="5"/>
      <c r="J970" s="5"/>
      <c r="K970" s="5"/>
      <c r="L970" s="5"/>
      <c r="M970" s="5"/>
      <c r="N970" s="5"/>
      <c r="T970" s="5"/>
      <c r="V970" s="5"/>
      <c r="W970" s="5"/>
    </row>
    <row r="971" spans="1:23">
      <c r="A971" s="5"/>
      <c r="B971" s="5"/>
      <c r="C971" s="5"/>
      <c r="D971" s="5"/>
      <c r="E971" s="5"/>
      <c r="F971" s="5"/>
      <c r="G971" s="5"/>
      <c r="H971" s="5"/>
      <c r="I971" s="5"/>
      <c r="J971" s="5"/>
      <c r="K971" s="5"/>
      <c r="L971" s="5"/>
      <c r="M971" s="5"/>
      <c r="N971" s="5"/>
      <c r="T971" s="5"/>
      <c r="V971" s="5"/>
      <c r="W971" s="5"/>
    </row>
    <row r="972" spans="1:23">
      <c r="A972" s="5"/>
      <c r="B972" s="5"/>
      <c r="C972" s="5"/>
      <c r="D972" s="5"/>
      <c r="E972" s="5"/>
      <c r="F972" s="5"/>
      <c r="G972" s="5"/>
      <c r="H972" s="5"/>
      <c r="I972" s="5"/>
      <c r="J972" s="5"/>
      <c r="K972" s="5"/>
      <c r="L972" s="5"/>
      <c r="M972" s="5"/>
      <c r="N972" s="5"/>
      <c r="T972" s="5"/>
      <c r="V972" s="5"/>
      <c r="W972" s="5"/>
    </row>
    <row r="973" spans="1:23">
      <c r="A973" s="5"/>
      <c r="B973" s="5"/>
      <c r="C973" s="5"/>
      <c r="D973" s="5"/>
      <c r="E973" s="5"/>
      <c r="F973" s="5"/>
      <c r="G973" s="5"/>
      <c r="H973" s="5"/>
      <c r="I973" s="5"/>
      <c r="J973" s="5"/>
      <c r="K973" s="5"/>
      <c r="L973" s="5"/>
      <c r="M973" s="5"/>
      <c r="N973" s="5"/>
      <c r="T973" s="5"/>
      <c r="V973" s="5"/>
      <c r="W973" s="5"/>
    </row>
    <row r="974" spans="1:23">
      <c r="A974" s="5"/>
      <c r="B974" s="5"/>
      <c r="C974" s="5"/>
      <c r="D974" s="5"/>
      <c r="E974" s="5"/>
      <c r="F974" s="5"/>
      <c r="G974" s="5"/>
      <c r="H974" s="5"/>
      <c r="I974" s="5"/>
      <c r="J974" s="5"/>
      <c r="K974" s="5"/>
      <c r="L974" s="5"/>
      <c r="M974" s="5"/>
      <c r="N974" s="5"/>
      <c r="T974" s="5"/>
      <c r="V974" s="5"/>
      <c r="W974" s="5"/>
    </row>
    <row r="975" spans="1:23">
      <c r="A975" s="5"/>
      <c r="B975" s="5"/>
      <c r="C975" s="5"/>
      <c r="D975" s="5"/>
      <c r="E975" s="5"/>
      <c r="F975" s="5"/>
      <c r="G975" s="5"/>
      <c r="H975" s="5"/>
      <c r="I975" s="5"/>
      <c r="J975" s="5"/>
      <c r="K975" s="5"/>
      <c r="L975" s="5"/>
      <c r="M975" s="5"/>
      <c r="N975" s="5"/>
      <c r="T975" s="5"/>
      <c r="V975" s="5"/>
      <c r="W975" s="5"/>
    </row>
    <row r="976" spans="1:23">
      <c r="A976" s="5"/>
      <c r="B976" s="5"/>
      <c r="C976" s="5"/>
      <c r="D976" s="5"/>
      <c r="E976" s="5"/>
      <c r="F976" s="5"/>
      <c r="G976" s="5"/>
      <c r="H976" s="5"/>
      <c r="I976" s="5"/>
      <c r="J976" s="5"/>
      <c r="K976" s="5"/>
      <c r="L976" s="5"/>
      <c r="M976" s="5"/>
      <c r="N976" s="5"/>
      <c r="T976" s="5"/>
      <c r="V976" s="5"/>
      <c r="W976" s="5"/>
    </row>
    <row r="977" spans="1:23">
      <c r="A977" s="5"/>
      <c r="B977" s="5"/>
      <c r="C977" s="5"/>
      <c r="D977" s="5"/>
      <c r="E977" s="5"/>
      <c r="F977" s="5"/>
      <c r="G977" s="5"/>
      <c r="H977" s="5"/>
      <c r="I977" s="5"/>
      <c r="J977" s="5"/>
      <c r="K977" s="5"/>
      <c r="L977" s="5"/>
      <c r="M977" s="5"/>
      <c r="N977" s="5"/>
      <c r="T977" s="5"/>
      <c r="V977" s="5"/>
      <c r="W977" s="5"/>
    </row>
    <row r="978" spans="1:23">
      <c r="A978" s="5"/>
      <c r="B978" s="5"/>
      <c r="C978" s="5"/>
      <c r="D978" s="5"/>
      <c r="E978" s="5"/>
      <c r="F978" s="5"/>
      <c r="G978" s="5"/>
      <c r="H978" s="5"/>
      <c r="I978" s="5"/>
      <c r="J978" s="5"/>
      <c r="K978" s="5"/>
      <c r="L978" s="5"/>
      <c r="M978" s="5"/>
      <c r="N978" s="5"/>
      <c r="T978" s="5"/>
      <c r="V978" s="5"/>
      <c r="W978" s="5"/>
    </row>
    <row r="979" spans="1:23">
      <c r="A979" s="5"/>
      <c r="B979" s="5"/>
      <c r="C979" s="5"/>
      <c r="D979" s="5"/>
      <c r="E979" s="5"/>
      <c r="F979" s="5"/>
      <c r="G979" s="5"/>
      <c r="H979" s="5"/>
      <c r="I979" s="5"/>
      <c r="J979" s="5"/>
      <c r="K979" s="5"/>
      <c r="L979" s="5"/>
      <c r="M979" s="5"/>
      <c r="N979" s="5"/>
      <c r="T979" s="5"/>
      <c r="V979" s="5"/>
      <c r="W979" s="5"/>
    </row>
    <row r="980" spans="1:23">
      <c r="A980" s="5"/>
      <c r="B980" s="5"/>
      <c r="C980" s="5"/>
      <c r="D980" s="5"/>
      <c r="E980" s="5"/>
      <c r="F980" s="5"/>
      <c r="G980" s="5"/>
      <c r="H980" s="5"/>
      <c r="I980" s="5"/>
      <c r="J980" s="5"/>
      <c r="K980" s="5"/>
      <c r="L980" s="5"/>
      <c r="M980" s="5"/>
      <c r="N980" s="5"/>
      <c r="T980" s="5"/>
      <c r="V980" s="5"/>
      <c r="W980" s="5"/>
    </row>
    <row r="981" spans="1:23">
      <c r="A981" s="5"/>
      <c r="B981" s="5"/>
      <c r="C981" s="5"/>
      <c r="D981" s="5"/>
      <c r="E981" s="5"/>
      <c r="F981" s="5"/>
      <c r="G981" s="5"/>
      <c r="H981" s="5"/>
      <c r="I981" s="5"/>
      <c r="J981" s="5"/>
      <c r="K981" s="5"/>
      <c r="L981" s="5"/>
      <c r="M981" s="5"/>
      <c r="N981" s="5"/>
      <c r="T981" s="5"/>
      <c r="V981" s="5"/>
      <c r="W981" s="5"/>
    </row>
    <row r="982" spans="1:23">
      <c r="A982" s="5"/>
      <c r="B982" s="5"/>
      <c r="C982" s="5"/>
      <c r="D982" s="5"/>
      <c r="E982" s="5"/>
      <c r="F982" s="5"/>
      <c r="G982" s="5"/>
      <c r="H982" s="5"/>
      <c r="I982" s="5"/>
      <c r="J982" s="5"/>
      <c r="K982" s="5"/>
      <c r="L982" s="5"/>
      <c r="M982" s="5"/>
      <c r="N982" s="5"/>
      <c r="T982" s="5"/>
      <c r="V982" s="5"/>
      <c r="W982" s="5"/>
    </row>
    <row r="983" spans="1:23">
      <c r="A983" s="5"/>
      <c r="B983" s="5"/>
      <c r="C983" s="5"/>
      <c r="D983" s="5"/>
      <c r="E983" s="5"/>
      <c r="F983" s="5"/>
      <c r="G983" s="5"/>
      <c r="H983" s="5"/>
      <c r="I983" s="5"/>
      <c r="J983" s="5"/>
      <c r="K983" s="5"/>
      <c r="L983" s="5"/>
      <c r="M983" s="5"/>
      <c r="N983" s="5"/>
      <c r="T983" s="5"/>
      <c r="V983" s="5"/>
      <c r="W983" s="5"/>
    </row>
    <row r="984" spans="1:23">
      <c r="A984" s="5"/>
      <c r="B984" s="5"/>
      <c r="C984" s="5"/>
      <c r="D984" s="5"/>
      <c r="E984" s="5"/>
      <c r="F984" s="5"/>
      <c r="G984" s="5"/>
      <c r="H984" s="5"/>
      <c r="I984" s="5"/>
      <c r="J984" s="5"/>
      <c r="K984" s="5"/>
      <c r="L984" s="5"/>
      <c r="M984" s="5"/>
      <c r="N984" s="5"/>
      <c r="T984" s="5"/>
      <c r="V984" s="5"/>
      <c r="W984" s="5"/>
    </row>
    <row r="985" spans="1:23">
      <c r="A985" s="5"/>
      <c r="B985" s="5"/>
      <c r="C985" s="5"/>
      <c r="D985" s="5"/>
      <c r="E985" s="5"/>
      <c r="F985" s="5"/>
      <c r="G985" s="5"/>
      <c r="H985" s="5"/>
      <c r="I985" s="5"/>
      <c r="J985" s="5"/>
      <c r="K985" s="5"/>
      <c r="L985" s="5"/>
      <c r="M985" s="5"/>
      <c r="N985" s="5"/>
      <c r="T985" s="5"/>
      <c r="V985" s="5"/>
      <c r="W985" s="5"/>
    </row>
    <row r="986" spans="1:23">
      <c r="A986" s="5"/>
      <c r="B986" s="5"/>
      <c r="C986" s="5"/>
      <c r="D986" s="5"/>
      <c r="E986" s="5"/>
      <c r="F986" s="5"/>
      <c r="G986" s="5"/>
      <c r="H986" s="5"/>
      <c r="I986" s="5"/>
      <c r="J986" s="5"/>
      <c r="K986" s="5"/>
      <c r="L986" s="5"/>
      <c r="M986" s="5"/>
      <c r="N986" s="5"/>
      <c r="T986" s="5"/>
      <c r="V986" s="5"/>
      <c r="W986" s="5"/>
    </row>
    <row r="987" spans="1:23">
      <c r="A987" s="5"/>
      <c r="B987" s="5"/>
      <c r="C987" s="5"/>
      <c r="D987" s="5"/>
      <c r="E987" s="5"/>
      <c r="F987" s="5"/>
      <c r="G987" s="5"/>
      <c r="H987" s="5"/>
      <c r="I987" s="5"/>
      <c r="J987" s="5"/>
      <c r="K987" s="5"/>
      <c r="L987" s="5"/>
      <c r="M987" s="5"/>
      <c r="N987" s="5"/>
      <c r="T987" s="5"/>
      <c r="V987" s="5"/>
      <c r="W987" s="5"/>
    </row>
    <row r="988" spans="1:23">
      <c r="A988" s="5"/>
      <c r="B988" s="5"/>
      <c r="C988" s="5"/>
      <c r="D988" s="5"/>
      <c r="E988" s="5"/>
      <c r="F988" s="5"/>
      <c r="G988" s="5"/>
      <c r="H988" s="5"/>
      <c r="I988" s="5"/>
      <c r="J988" s="5"/>
      <c r="K988" s="5"/>
      <c r="L988" s="5"/>
      <c r="M988" s="5"/>
      <c r="N988" s="5"/>
      <c r="T988" s="5"/>
      <c r="V988" s="5"/>
      <c r="W988" s="5"/>
    </row>
    <row r="989" spans="1:23">
      <c r="A989" s="5"/>
      <c r="B989" s="5"/>
      <c r="C989" s="5"/>
      <c r="D989" s="5"/>
      <c r="E989" s="5"/>
      <c r="F989" s="5"/>
      <c r="G989" s="5"/>
      <c r="H989" s="5"/>
      <c r="I989" s="5"/>
      <c r="J989" s="5"/>
      <c r="K989" s="5"/>
      <c r="L989" s="5"/>
      <c r="M989" s="5"/>
      <c r="N989" s="5"/>
      <c r="T989" s="5"/>
      <c r="V989" s="5"/>
      <c r="W989" s="5"/>
    </row>
    <row r="990" spans="1:23">
      <c r="A990" s="5"/>
      <c r="B990" s="5"/>
      <c r="C990" s="5"/>
      <c r="D990" s="5"/>
      <c r="E990" s="5"/>
      <c r="F990" s="5"/>
      <c r="G990" s="5"/>
      <c r="H990" s="5"/>
      <c r="I990" s="5"/>
      <c r="J990" s="5"/>
      <c r="K990" s="5"/>
      <c r="L990" s="5"/>
      <c r="M990" s="5"/>
      <c r="N990" s="5"/>
      <c r="T990" s="5"/>
      <c r="V990" s="5"/>
      <c r="W990" s="5"/>
    </row>
    <row r="991" spans="1:23">
      <c r="A991" s="5"/>
      <c r="B991" s="5"/>
      <c r="C991" s="5"/>
      <c r="D991" s="5"/>
      <c r="E991" s="5"/>
      <c r="F991" s="5"/>
      <c r="G991" s="5"/>
      <c r="H991" s="5"/>
      <c r="I991" s="5"/>
      <c r="J991" s="5"/>
      <c r="K991" s="5"/>
      <c r="L991" s="5"/>
      <c r="M991" s="5"/>
      <c r="N991" s="5"/>
      <c r="T991" s="5"/>
      <c r="V991" s="5"/>
      <c r="W991" s="5"/>
    </row>
    <row r="992" spans="1:23">
      <c r="A992" s="5"/>
      <c r="B992" s="5"/>
      <c r="C992" s="5"/>
      <c r="D992" s="5"/>
      <c r="E992" s="5"/>
      <c r="F992" s="5"/>
      <c r="G992" s="5"/>
      <c r="H992" s="5"/>
      <c r="I992" s="5"/>
      <c r="J992" s="5"/>
      <c r="K992" s="5"/>
      <c r="L992" s="5"/>
      <c r="M992" s="5"/>
      <c r="N992" s="5"/>
      <c r="T992" s="5"/>
      <c r="V992" s="5"/>
      <c r="W992" s="5"/>
    </row>
    <row r="993" spans="1:23">
      <c r="A993" s="5"/>
      <c r="B993" s="5"/>
      <c r="C993" s="5"/>
      <c r="D993" s="5"/>
      <c r="E993" s="5"/>
      <c r="F993" s="5"/>
      <c r="G993" s="5"/>
      <c r="H993" s="5"/>
      <c r="I993" s="5"/>
      <c r="J993" s="5"/>
      <c r="K993" s="5"/>
      <c r="L993" s="5"/>
      <c r="M993" s="5"/>
      <c r="N993" s="5"/>
      <c r="T993" s="5"/>
      <c r="V993" s="5"/>
      <c r="W993" s="5"/>
    </row>
    <row r="994" spans="1:23">
      <c r="A994" s="5"/>
      <c r="B994" s="5"/>
      <c r="C994" s="5"/>
      <c r="D994" s="5"/>
      <c r="E994" s="5"/>
      <c r="F994" s="5"/>
      <c r="G994" s="5"/>
      <c r="H994" s="5"/>
      <c r="I994" s="5"/>
      <c r="J994" s="5"/>
      <c r="K994" s="5"/>
      <c r="L994" s="5"/>
      <c r="M994" s="5"/>
      <c r="N994" s="5"/>
      <c r="T994" s="5"/>
      <c r="V994" s="5"/>
      <c r="W994" s="5"/>
    </row>
    <row r="995" spans="1:23">
      <c r="A995" s="5"/>
      <c r="B995" s="5"/>
      <c r="C995" s="5"/>
      <c r="D995" s="5"/>
      <c r="E995" s="5"/>
      <c r="F995" s="5"/>
      <c r="G995" s="5"/>
      <c r="H995" s="5"/>
      <c r="I995" s="5"/>
      <c r="J995" s="5"/>
      <c r="K995" s="5"/>
      <c r="L995" s="5"/>
      <c r="M995" s="5"/>
      <c r="N995" s="5"/>
      <c r="T995" s="5"/>
      <c r="V995" s="5"/>
      <c r="W995" s="5"/>
    </row>
    <row r="996" spans="1:23">
      <c r="A996" s="5"/>
      <c r="B996" s="5"/>
      <c r="C996" s="5"/>
      <c r="D996" s="5"/>
      <c r="E996" s="5"/>
      <c r="F996" s="5"/>
      <c r="G996" s="5"/>
      <c r="H996" s="5"/>
      <c r="I996" s="5"/>
      <c r="J996" s="5"/>
      <c r="K996" s="5"/>
      <c r="L996" s="5"/>
      <c r="M996" s="5"/>
      <c r="N996" s="5"/>
      <c r="T996" s="5"/>
      <c r="V996" s="5"/>
      <c r="W996" s="5"/>
    </row>
    <row r="997" spans="1:23">
      <c r="A997" s="5"/>
      <c r="B997" s="5"/>
      <c r="C997" s="5"/>
      <c r="D997" s="5"/>
      <c r="E997" s="5"/>
      <c r="F997" s="5"/>
      <c r="G997" s="5"/>
      <c r="H997" s="5"/>
      <c r="I997" s="5"/>
      <c r="J997" s="5"/>
      <c r="K997" s="5"/>
      <c r="L997" s="5"/>
      <c r="M997" s="5"/>
      <c r="N997" s="5"/>
      <c r="T997" s="5"/>
      <c r="V997" s="5"/>
      <c r="W997" s="5"/>
    </row>
    <row r="998" spans="1:23">
      <c r="A998" s="5"/>
      <c r="B998" s="5"/>
      <c r="C998" s="5"/>
      <c r="D998" s="5"/>
      <c r="E998" s="5"/>
      <c r="F998" s="5"/>
      <c r="G998" s="5"/>
      <c r="H998" s="5"/>
      <c r="I998" s="5"/>
      <c r="J998" s="5"/>
      <c r="K998" s="5"/>
      <c r="L998" s="5"/>
      <c r="M998" s="5"/>
      <c r="N998" s="5"/>
      <c r="T998" s="5"/>
      <c r="V998" s="5"/>
      <c r="W998" s="5"/>
    </row>
    <row r="999" spans="1:23">
      <c r="A999" s="5"/>
      <c r="B999" s="5"/>
      <c r="C999" s="5"/>
      <c r="D999" s="5"/>
      <c r="E999" s="5"/>
      <c r="F999" s="5"/>
      <c r="G999" s="5"/>
      <c r="H999" s="5"/>
      <c r="I999" s="5"/>
      <c r="J999" s="5"/>
      <c r="K999" s="5"/>
      <c r="L999" s="5"/>
      <c r="M999" s="5"/>
      <c r="N999" s="5"/>
      <c r="T999" s="5"/>
      <c r="V999" s="5"/>
      <c r="W999" s="5"/>
    </row>
    <row r="1000" spans="1:23">
      <c r="A1000" s="5"/>
      <c r="B1000" s="5"/>
      <c r="C1000" s="5"/>
      <c r="D1000" s="5"/>
      <c r="E1000" s="5"/>
      <c r="F1000" s="5"/>
      <c r="G1000" s="5"/>
      <c r="H1000" s="5"/>
      <c r="I1000" s="5"/>
      <c r="J1000" s="5"/>
      <c r="K1000" s="5"/>
      <c r="L1000" s="5"/>
      <c r="M1000" s="5"/>
      <c r="N1000" s="5"/>
      <c r="T1000" s="5"/>
      <c r="V1000" s="5"/>
      <c r="W1000" s="5"/>
    </row>
    <row r="1001" spans="1:23">
      <c r="A1001" s="5"/>
      <c r="B1001" s="5"/>
      <c r="C1001" s="5"/>
      <c r="D1001" s="5"/>
      <c r="E1001" s="5"/>
      <c r="F1001" s="5"/>
      <c r="G1001" s="5"/>
      <c r="H1001" s="5"/>
      <c r="I1001" s="5"/>
      <c r="J1001" s="5"/>
      <c r="K1001" s="5"/>
      <c r="L1001" s="5"/>
      <c r="M1001" s="5"/>
      <c r="N1001" s="5"/>
      <c r="T1001" s="5"/>
      <c r="V1001" s="5"/>
      <c r="W1001" s="5"/>
    </row>
    <row r="1002" spans="1:23">
      <c r="A1002" s="5"/>
      <c r="B1002" s="5"/>
      <c r="C1002" s="5"/>
      <c r="D1002" s="5"/>
      <c r="E1002" s="5"/>
      <c r="F1002" s="5"/>
      <c r="G1002" s="5"/>
      <c r="H1002" s="5"/>
      <c r="I1002" s="5"/>
      <c r="J1002" s="5"/>
      <c r="K1002" s="5"/>
      <c r="L1002" s="5"/>
      <c r="M1002" s="5"/>
      <c r="N1002" s="5"/>
      <c r="T1002" s="5"/>
      <c r="V1002" s="5"/>
      <c r="W1002" s="5"/>
    </row>
  </sheetData>
  <mergeCells count="5">
    <mergeCell ref="A3:I3"/>
    <mergeCell ref="A33:B33"/>
    <mergeCell ref="K69:M69"/>
    <mergeCell ref="F68:I68"/>
    <mergeCell ref="A2:I2"/>
  </mergeCells>
  <hyperlinks>
    <hyperlink ref="J5" r:id="rId1" display="http://livingwage.mit.edu/places/5303363000"/>
    <hyperlink ref="J6" r:id="rId2" display="http://www.epi.org/resources/budget/"/>
    <hyperlink ref="J7" r:id="rId3" display="http://www.selfsufficiencystandard.org/docs/Washington2011.pdf"/>
  </hyperlinks>
  <pageMargins left="0.7" right="0.7" top="0.75" bottom="0.75" header="0.3" footer="0.3"/>
  <drawing r:id="rId4"/>
</worksheet>
</file>

<file path=xl/worksheets/sheet14.xml><?xml version="1.0" encoding="utf-8"?>
<worksheet xmlns="http://schemas.openxmlformats.org/spreadsheetml/2006/main" xmlns:r="http://schemas.openxmlformats.org/officeDocument/2006/relationships">
  <sheetPr>
    <tabColor rgb="FFCC6600"/>
  </sheetPr>
  <dimension ref="A1:Z1002"/>
  <sheetViews>
    <sheetView workbookViewId="0"/>
  </sheetViews>
  <sheetFormatPr defaultColWidth="15.140625" defaultRowHeight="15" customHeight="1"/>
  <cols>
    <col min="1" max="1" width="31.140625" customWidth="1"/>
    <col min="2" max="2" width="14.140625" customWidth="1"/>
    <col min="3" max="3" width="7.140625" customWidth="1"/>
    <col min="4" max="4" width="9.28515625" customWidth="1"/>
    <col min="5" max="5" width="17.7109375" customWidth="1"/>
    <col min="6" max="6" width="11.42578125" customWidth="1"/>
    <col min="7" max="7" width="10.28515625" customWidth="1"/>
    <col min="8" max="8" width="8.7109375" customWidth="1"/>
    <col min="9" max="9" width="10.140625" customWidth="1"/>
    <col min="10" max="26" width="7.5703125" customWidth="1"/>
  </cols>
  <sheetData>
    <row r="1" spans="1:26" ht="21" customHeight="1">
      <c r="A1" s="4" t="s">
        <v>40</v>
      </c>
      <c r="B1" s="13"/>
      <c r="C1" s="13"/>
      <c r="D1" s="13"/>
      <c r="E1" s="58"/>
      <c r="F1" s="13"/>
      <c r="G1" s="13"/>
      <c r="H1" s="13"/>
      <c r="I1" s="13"/>
      <c r="J1" s="13"/>
      <c r="K1" s="13"/>
      <c r="L1" s="13"/>
      <c r="M1" s="13"/>
      <c r="N1" s="13"/>
      <c r="O1" s="13"/>
      <c r="P1" s="13"/>
      <c r="Q1" s="13"/>
      <c r="R1" s="13"/>
      <c r="S1" s="13"/>
      <c r="T1" s="13"/>
      <c r="U1" s="13"/>
      <c r="V1" s="13"/>
      <c r="W1" s="13"/>
      <c r="X1" s="13"/>
      <c r="Y1" s="13"/>
      <c r="Z1" s="13"/>
    </row>
    <row r="2" spans="1:26" ht="32.25" customHeight="1">
      <c r="A2" s="7" t="s">
        <v>149</v>
      </c>
      <c r="B2" s="13"/>
      <c r="C2" s="13"/>
      <c r="D2" s="13"/>
      <c r="E2" s="58"/>
      <c r="F2" s="13"/>
      <c r="G2" s="13"/>
      <c r="H2" s="13"/>
      <c r="I2" s="13"/>
      <c r="J2" s="13"/>
      <c r="K2" s="13"/>
      <c r="L2" s="13"/>
      <c r="M2" s="13"/>
      <c r="N2" s="13"/>
      <c r="O2" s="13"/>
      <c r="P2" s="13"/>
      <c r="Q2" s="13"/>
      <c r="R2" s="13"/>
      <c r="S2" s="13"/>
      <c r="T2" s="13"/>
      <c r="U2" s="13"/>
      <c r="V2" s="13"/>
      <c r="W2" s="13"/>
      <c r="X2" s="13"/>
      <c r="Y2" s="13"/>
      <c r="Z2" s="13"/>
    </row>
    <row r="3" spans="1:26" ht="60" customHeight="1">
      <c r="A3" s="58" t="s">
        <v>150</v>
      </c>
      <c r="B3" s="13"/>
      <c r="C3" s="13"/>
      <c r="D3" s="13"/>
      <c r="E3" s="58" t="s">
        <v>151</v>
      </c>
      <c r="F3" s="13" t="s">
        <v>152</v>
      </c>
      <c r="G3" s="13" t="s">
        <v>153</v>
      </c>
      <c r="H3" s="13" t="s">
        <v>154</v>
      </c>
      <c r="I3" s="13" t="s">
        <v>155</v>
      </c>
      <c r="J3" s="13"/>
      <c r="K3" s="13"/>
      <c r="L3" s="13"/>
      <c r="M3" s="13"/>
      <c r="N3" s="13"/>
      <c r="O3" s="13"/>
      <c r="P3" s="13"/>
      <c r="Q3" s="13"/>
      <c r="R3" s="13"/>
      <c r="S3" s="13"/>
      <c r="T3" s="13"/>
      <c r="U3" s="13"/>
      <c r="V3" s="13"/>
      <c r="W3" s="13"/>
      <c r="X3" s="13"/>
      <c r="Y3" s="13"/>
      <c r="Z3" s="13"/>
    </row>
    <row r="4" spans="1:26" ht="51.75" customHeight="1">
      <c r="A4" s="19" t="s">
        <v>156</v>
      </c>
      <c r="B4" s="59" t="s">
        <v>157</v>
      </c>
      <c r="C4" s="13" t="s">
        <v>158</v>
      </c>
      <c r="D4" s="13" t="s">
        <v>159</v>
      </c>
      <c r="E4" s="56" t="s">
        <v>160</v>
      </c>
      <c r="F4" s="13">
        <v>2014</v>
      </c>
      <c r="G4" s="13">
        <v>63</v>
      </c>
      <c r="H4" s="13">
        <v>2.06</v>
      </c>
      <c r="I4" s="60">
        <f>G4/H4</f>
        <v>30.582524271844658</v>
      </c>
      <c r="J4" s="13"/>
      <c r="K4" s="13"/>
      <c r="L4" s="13"/>
      <c r="M4" s="13"/>
      <c r="N4" s="13"/>
      <c r="O4" s="13"/>
      <c r="P4" s="13"/>
      <c r="Q4" s="13"/>
      <c r="R4" s="13"/>
      <c r="S4" s="13"/>
      <c r="T4" s="13"/>
      <c r="U4" s="13"/>
      <c r="V4" s="13"/>
      <c r="W4" s="13"/>
      <c r="X4" s="13"/>
      <c r="Y4" s="13"/>
      <c r="Z4" s="13"/>
    </row>
    <row r="5" spans="1:26" ht="26.25" customHeight="1">
      <c r="A5" s="11" t="s">
        <v>161</v>
      </c>
      <c r="B5" s="61">
        <v>20.6</v>
      </c>
      <c r="C5" s="18">
        <v>20</v>
      </c>
      <c r="D5" s="62">
        <f t="shared" ref="D5:D9" si="0">B5/C5</f>
        <v>1.03</v>
      </c>
      <c r="E5" s="18"/>
      <c r="F5" s="18"/>
      <c r="G5" s="18"/>
      <c r="H5" s="18"/>
      <c r="I5" s="18"/>
    </row>
    <row r="6" spans="1:26">
      <c r="A6" s="18" t="str">
        <f>HYPERLINK("javascript:newwin('micro/index.htm')","mini-can")</f>
        <v>mini-can</v>
      </c>
      <c r="B6" s="74">
        <v>25.25</v>
      </c>
      <c r="C6" s="14">
        <v>30</v>
      </c>
      <c r="D6" s="62">
        <f t="shared" si="0"/>
        <v>0.84166666666666667</v>
      </c>
      <c r="E6" s="18"/>
      <c r="F6" s="18"/>
      <c r="G6" s="18"/>
      <c r="H6" s="18"/>
      <c r="I6" s="18"/>
    </row>
    <row r="7" spans="1:26">
      <c r="A7" s="18" t="s">
        <v>174</v>
      </c>
      <c r="B7" s="74">
        <v>32.9</v>
      </c>
      <c r="C7" s="18">
        <v>60</v>
      </c>
      <c r="D7" s="62">
        <f t="shared" si="0"/>
        <v>0.54833333333333334</v>
      </c>
      <c r="E7" s="18"/>
      <c r="F7" s="18"/>
      <c r="G7" s="18"/>
      <c r="H7" s="18"/>
      <c r="I7" s="18"/>
    </row>
    <row r="8" spans="1:26">
      <c r="A8" s="18" t="s">
        <v>176</v>
      </c>
      <c r="B8" s="74">
        <v>65.75</v>
      </c>
      <c r="C8" s="18">
        <v>120</v>
      </c>
      <c r="D8" s="62">
        <f t="shared" si="0"/>
        <v>0.54791666666666672</v>
      </c>
      <c r="E8" s="18"/>
      <c r="F8" s="18"/>
      <c r="G8" s="18"/>
      <c r="H8" s="18"/>
      <c r="I8" s="18"/>
    </row>
    <row r="9" spans="1:26">
      <c r="A9" s="18" t="s">
        <v>177</v>
      </c>
      <c r="B9" s="74">
        <v>98.65</v>
      </c>
      <c r="C9" s="18">
        <v>180</v>
      </c>
      <c r="D9" s="62">
        <f t="shared" si="0"/>
        <v>0.54805555555555563</v>
      </c>
      <c r="E9" s="18"/>
      <c r="F9" s="18"/>
      <c r="G9" s="18"/>
      <c r="H9" s="18"/>
      <c r="I9" s="18"/>
    </row>
    <row r="10" spans="1:26">
      <c r="A10" s="18"/>
      <c r="B10" s="18"/>
      <c r="C10" s="18"/>
      <c r="D10" s="18"/>
      <c r="E10" s="18"/>
      <c r="F10" s="18"/>
      <c r="G10" s="18"/>
      <c r="H10" s="18"/>
      <c r="I10" s="18"/>
    </row>
    <row r="11" spans="1:26" ht="30" customHeight="1">
      <c r="A11" s="18" t="s">
        <v>59</v>
      </c>
      <c r="B11" s="10" t="s">
        <v>60</v>
      </c>
      <c r="C11" s="10" t="s">
        <v>61</v>
      </c>
      <c r="D11" s="10" t="s">
        <v>62</v>
      </c>
      <c r="E11" s="10" t="s">
        <v>63</v>
      </c>
      <c r="F11" s="10" t="s">
        <v>64</v>
      </c>
      <c r="G11" s="10" t="s">
        <v>65</v>
      </c>
      <c r="H11" s="10" t="s">
        <v>66</v>
      </c>
      <c r="I11" s="10" t="s">
        <v>67</v>
      </c>
    </row>
    <row r="12" spans="1:26">
      <c r="A12" s="18" t="s">
        <v>168</v>
      </c>
      <c r="B12" s="74">
        <v>1</v>
      </c>
      <c r="C12" s="18">
        <v>2</v>
      </c>
      <c r="D12" s="18">
        <v>3</v>
      </c>
      <c r="E12" s="18">
        <v>4</v>
      </c>
      <c r="F12" s="18">
        <v>2</v>
      </c>
      <c r="G12" s="18">
        <v>3</v>
      </c>
      <c r="H12" s="18">
        <v>4</v>
      </c>
      <c r="I12" s="18">
        <v>5</v>
      </c>
    </row>
    <row r="13" spans="1:26" ht="30">
      <c r="A13" s="13" t="s">
        <v>179</v>
      </c>
      <c r="B13" s="60">
        <f t="shared" ref="B13:I13" si="1">B12*30.5</f>
        <v>30.5</v>
      </c>
      <c r="C13" s="60">
        <f t="shared" si="1"/>
        <v>61</v>
      </c>
      <c r="D13" s="60">
        <f t="shared" si="1"/>
        <v>91.5</v>
      </c>
      <c r="E13" s="60">
        <f t="shared" si="1"/>
        <v>122</v>
      </c>
      <c r="F13" s="60">
        <f t="shared" si="1"/>
        <v>61</v>
      </c>
      <c r="G13" s="60">
        <f t="shared" si="1"/>
        <v>91.5</v>
      </c>
      <c r="H13" s="60">
        <f t="shared" si="1"/>
        <v>122</v>
      </c>
      <c r="I13" s="60">
        <f t="shared" si="1"/>
        <v>152.5</v>
      </c>
      <c r="J13" s="13"/>
      <c r="K13" s="13"/>
      <c r="L13" s="13"/>
      <c r="M13" s="13"/>
      <c r="N13" s="13"/>
      <c r="O13" s="13"/>
      <c r="P13" s="13"/>
      <c r="Q13" s="13"/>
      <c r="R13" s="13"/>
      <c r="S13" s="13"/>
      <c r="T13" s="13"/>
      <c r="U13" s="13"/>
      <c r="V13" s="13"/>
      <c r="W13" s="13"/>
      <c r="X13" s="13"/>
      <c r="Y13" s="13"/>
      <c r="Z13" s="13"/>
    </row>
    <row r="14" spans="1:26">
      <c r="A14" s="18" t="s">
        <v>182</v>
      </c>
      <c r="B14" s="114">
        <f t="shared" ref="B14:I14" si="2">B13*$D$9</f>
        <v>16.715694444444448</v>
      </c>
      <c r="C14" s="114">
        <f t="shared" si="2"/>
        <v>33.431388888888897</v>
      </c>
      <c r="D14" s="114">
        <f t="shared" si="2"/>
        <v>50.147083333333342</v>
      </c>
      <c r="E14" s="114">
        <f t="shared" si="2"/>
        <v>66.862777777777794</v>
      </c>
      <c r="F14" s="114">
        <f t="shared" si="2"/>
        <v>33.431388888888897</v>
      </c>
      <c r="G14" s="114">
        <f t="shared" si="2"/>
        <v>50.147083333333342</v>
      </c>
      <c r="H14" s="114">
        <f t="shared" si="2"/>
        <v>66.862777777777794</v>
      </c>
      <c r="I14" s="114">
        <f t="shared" si="2"/>
        <v>83.578472222222231</v>
      </c>
    </row>
    <row r="15" spans="1:26">
      <c r="A15" s="18" t="s">
        <v>261</v>
      </c>
      <c r="B15" s="114">
        <f t="shared" ref="B15:I15" si="3">B14*0.7</f>
        <v>11.700986111111114</v>
      </c>
      <c r="C15" s="114">
        <f t="shared" si="3"/>
        <v>23.401972222222227</v>
      </c>
      <c r="D15" s="114">
        <f t="shared" si="3"/>
        <v>35.102958333333333</v>
      </c>
      <c r="E15" s="114">
        <f t="shared" si="3"/>
        <v>46.803944444444454</v>
      </c>
      <c r="F15" s="114">
        <f t="shared" si="3"/>
        <v>23.401972222222227</v>
      </c>
      <c r="G15" s="114">
        <f t="shared" si="3"/>
        <v>35.102958333333333</v>
      </c>
      <c r="H15" s="114">
        <f t="shared" si="3"/>
        <v>46.803944444444454</v>
      </c>
      <c r="I15" s="114">
        <f t="shared" si="3"/>
        <v>58.504930555555561</v>
      </c>
    </row>
    <row r="16" spans="1:26">
      <c r="A16" s="18" t="s">
        <v>265</v>
      </c>
      <c r="B16" s="114">
        <f t="shared" ref="B16:I16" si="4">B14*0.2</f>
        <v>3.3431388888888898</v>
      </c>
      <c r="C16" s="114">
        <f t="shared" si="4"/>
        <v>6.6862777777777795</v>
      </c>
      <c r="D16" s="114">
        <f t="shared" si="4"/>
        <v>10.02941666666667</v>
      </c>
      <c r="E16" s="114">
        <f t="shared" si="4"/>
        <v>13.372555555555559</v>
      </c>
      <c r="F16" s="114">
        <f t="shared" si="4"/>
        <v>6.6862777777777795</v>
      </c>
      <c r="G16" s="114">
        <f t="shared" si="4"/>
        <v>10.02941666666667</v>
      </c>
      <c r="H16" s="114">
        <f t="shared" si="4"/>
        <v>13.372555555555559</v>
      </c>
      <c r="I16" s="114">
        <f t="shared" si="4"/>
        <v>16.715694444444448</v>
      </c>
    </row>
    <row r="17" spans="1:9">
      <c r="A17" s="5"/>
      <c r="B17" s="5"/>
      <c r="C17" s="5"/>
      <c r="D17" s="5"/>
      <c r="E17" s="5"/>
      <c r="F17" s="5"/>
      <c r="G17" s="5"/>
      <c r="H17" s="5"/>
      <c r="I17" s="5"/>
    </row>
    <row r="18" spans="1:9">
      <c r="A18" s="5"/>
      <c r="B18" s="5"/>
      <c r="C18" s="5"/>
      <c r="D18" s="5"/>
      <c r="E18" s="5"/>
      <c r="F18" s="5"/>
      <c r="G18" s="5"/>
      <c r="H18" s="5"/>
      <c r="I18" s="5"/>
    </row>
    <row r="19" spans="1:9">
      <c r="A19" s="5"/>
      <c r="B19" s="5"/>
      <c r="C19" s="5"/>
      <c r="D19" s="5"/>
      <c r="E19" s="5"/>
      <c r="F19" s="5"/>
      <c r="G19" s="5"/>
      <c r="H19" s="5"/>
      <c r="I19" s="5"/>
    </row>
    <row r="20" spans="1:9">
      <c r="A20" s="5"/>
      <c r="B20" s="5"/>
      <c r="C20" s="5"/>
      <c r="D20" s="5"/>
      <c r="E20" s="5"/>
      <c r="F20" s="5"/>
      <c r="G20" s="5"/>
      <c r="H20" s="5"/>
      <c r="I20" s="5"/>
    </row>
    <row r="21" spans="1:9">
      <c r="A21" s="5"/>
      <c r="B21" s="5"/>
      <c r="C21" s="5"/>
      <c r="D21" s="5"/>
      <c r="E21" s="5"/>
      <c r="F21" s="5"/>
      <c r="G21" s="5"/>
      <c r="H21" s="5"/>
      <c r="I21" s="5"/>
    </row>
    <row r="22" spans="1:9">
      <c r="A22" s="5"/>
      <c r="B22" s="5"/>
      <c r="C22" s="5"/>
      <c r="D22" s="5"/>
      <c r="E22" s="5"/>
      <c r="F22" s="5"/>
      <c r="G22" s="5"/>
      <c r="H22" s="5"/>
      <c r="I22" s="5"/>
    </row>
    <row r="23" spans="1:9">
      <c r="A23" s="5"/>
      <c r="B23" s="5"/>
      <c r="C23" s="5"/>
      <c r="D23" s="5"/>
      <c r="E23" s="5"/>
      <c r="F23" s="5"/>
      <c r="G23" s="5"/>
      <c r="H23" s="5"/>
      <c r="I23" s="5"/>
    </row>
    <row r="24" spans="1:9">
      <c r="A24" s="5"/>
      <c r="B24" s="5"/>
      <c r="C24" s="5"/>
      <c r="D24" s="5"/>
      <c r="E24" s="5"/>
      <c r="F24" s="5"/>
      <c r="G24" s="5"/>
      <c r="H24" s="5"/>
      <c r="I24" s="5"/>
    </row>
    <row r="25" spans="1:9">
      <c r="A25" s="5"/>
      <c r="B25" s="5"/>
      <c r="C25" s="5"/>
      <c r="D25" s="5"/>
      <c r="E25" s="5"/>
      <c r="F25" s="5"/>
      <c r="G25" s="5"/>
      <c r="H25" s="5"/>
      <c r="I25" s="5"/>
    </row>
    <row r="26" spans="1:9">
      <c r="A26" s="5"/>
      <c r="B26" s="5"/>
      <c r="C26" s="5"/>
      <c r="D26" s="5"/>
      <c r="E26" s="5"/>
      <c r="F26" s="5"/>
      <c r="G26" s="5"/>
      <c r="H26" s="5"/>
      <c r="I26" s="5"/>
    </row>
    <row r="27" spans="1:9">
      <c r="A27" s="5"/>
      <c r="B27" s="5"/>
      <c r="C27" s="5"/>
      <c r="D27" s="5"/>
      <c r="E27" s="5"/>
      <c r="F27" s="5"/>
      <c r="G27" s="5"/>
      <c r="H27" s="5"/>
      <c r="I27" s="5"/>
    </row>
    <row r="28" spans="1:9">
      <c r="A28" s="5"/>
      <c r="B28" s="5"/>
      <c r="C28" s="5"/>
      <c r="D28" s="5"/>
      <c r="E28" s="5"/>
      <c r="F28" s="5"/>
      <c r="G28" s="5"/>
      <c r="H28" s="5"/>
      <c r="I28" s="5"/>
    </row>
    <row r="29" spans="1:9">
      <c r="A29" s="5"/>
      <c r="B29" s="5"/>
      <c r="C29" s="5"/>
      <c r="D29" s="5"/>
      <c r="E29" s="5"/>
      <c r="F29" s="5"/>
      <c r="G29" s="5"/>
      <c r="H29" s="5"/>
      <c r="I29" s="5"/>
    </row>
    <row r="30" spans="1:9">
      <c r="A30" s="5"/>
      <c r="B30" s="5"/>
      <c r="C30" s="5"/>
      <c r="D30" s="5"/>
      <c r="E30" s="5"/>
      <c r="F30" s="5"/>
      <c r="G30" s="5"/>
      <c r="H30" s="5"/>
      <c r="I30" s="5"/>
    </row>
    <row r="31" spans="1:9">
      <c r="A31" s="5"/>
      <c r="B31" s="5"/>
      <c r="C31" s="5"/>
      <c r="D31" s="5"/>
      <c r="E31" s="5"/>
      <c r="F31" s="5"/>
      <c r="G31" s="5"/>
      <c r="H31" s="5"/>
      <c r="I31" s="5"/>
    </row>
    <row r="32" spans="1:9">
      <c r="A32" s="5"/>
      <c r="B32" s="5"/>
      <c r="C32" s="5"/>
      <c r="D32" s="5"/>
      <c r="E32" s="5"/>
      <c r="F32" s="5"/>
      <c r="G32" s="5"/>
      <c r="H32" s="5"/>
      <c r="I32" s="5"/>
    </row>
    <row r="33" spans="1:9">
      <c r="A33" s="5"/>
      <c r="B33" s="5"/>
      <c r="C33" s="5"/>
      <c r="D33" s="5"/>
      <c r="E33" s="5"/>
      <c r="F33" s="5"/>
      <c r="G33" s="5"/>
      <c r="H33" s="5"/>
      <c r="I33" s="5"/>
    </row>
    <row r="34" spans="1:9">
      <c r="A34" s="5"/>
      <c r="B34" s="5"/>
      <c r="C34" s="5"/>
      <c r="D34" s="5"/>
      <c r="E34" s="5"/>
      <c r="F34" s="5"/>
      <c r="G34" s="5"/>
      <c r="H34" s="5"/>
      <c r="I34" s="5"/>
    </row>
    <row r="35" spans="1:9">
      <c r="A35" s="5"/>
      <c r="B35" s="5"/>
      <c r="C35" s="5"/>
      <c r="D35" s="5"/>
      <c r="E35" s="5"/>
      <c r="F35" s="5"/>
      <c r="G35" s="5"/>
      <c r="H35" s="5"/>
      <c r="I35" s="5"/>
    </row>
    <row r="36" spans="1:9">
      <c r="A36" s="5"/>
      <c r="B36" s="5"/>
      <c r="C36" s="5"/>
      <c r="D36" s="5"/>
      <c r="E36" s="5"/>
      <c r="F36" s="5"/>
      <c r="G36" s="5"/>
      <c r="H36" s="5"/>
      <c r="I36" s="5"/>
    </row>
    <row r="37" spans="1:9">
      <c r="A37" s="5"/>
      <c r="B37" s="5"/>
      <c r="C37" s="5"/>
      <c r="D37" s="5"/>
      <c r="E37" s="5"/>
      <c r="F37" s="5"/>
      <c r="G37" s="5"/>
      <c r="H37" s="5"/>
      <c r="I37" s="5"/>
    </row>
    <row r="38" spans="1:9">
      <c r="A38" s="5"/>
      <c r="B38" s="5"/>
      <c r="C38" s="5"/>
      <c r="D38" s="5"/>
      <c r="E38" s="5"/>
      <c r="F38" s="5"/>
      <c r="G38" s="5"/>
      <c r="H38" s="5"/>
      <c r="I38" s="5"/>
    </row>
    <row r="39" spans="1:9">
      <c r="A39" s="5"/>
      <c r="B39" s="5"/>
      <c r="C39" s="5"/>
      <c r="D39" s="5"/>
      <c r="E39" s="5"/>
      <c r="F39" s="5"/>
      <c r="G39" s="5"/>
      <c r="H39" s="5"/>
      <c r="I39" s="5"/>
    </row>
    <row r="40" spans="1:9">
      <c r="A40" s="5"/>
      <c r="B40" s="5"/>
      <c r="C40" s="5"/>
      <c r="D40" s="5"/>
      <c r="E40" s="5"/>
      <c r="F40" s="5"/>
      <c r="G40" s="5"/>
      <c r="H40" s="5"/>
      <c r="I40" s="5"/>
    </row>
    <row r="41" spans="1:9">
      <c r="A41" s="5"/>
      <c r="B41" s="5"/>
      <c r="C41" s="5"/>
      <c r="D41" s="5"/>
      <c r="E41" s="5"/>
      <c r="F41" s="5"/>
      <c r="G41" s="5"/>
      <c r="H41" s="5"/>
      <c r="I41" s="5"/>
    </row>
    <row r="42" spans="1:9">
      <c r="A42" s="5"/>
      <c r="B42" s="5"/>
      <c r="C42" s="5"/>
      <c r="D42" s="5"/>
      <c r="E42" s="5"/>
      <c r="F42" s="5"/>
      <c r="G42" s="5"/>
      <c r="H42" s="5"/>
      <c r="I42" s="5"/>
    </row>
    <row r="43" spans="1:9">
      <c r="A43" s="5"/>
      <c r="B43" s="5"/>
      <c r="C43" s="5"/>
      <c r="D43" s="5"/>
      <c r="E43" s="5"/>
      <c r="F43" s="5"/>
      <c r="G43" s="5"/>
      <c r="H43" s="5"/>
      <c r="I43" s="5"/>
    </row>
    <row r="44" spans="1:9">
      <c r="A44" s="5"/>
      <c r="B44" s="5"/>
      <c r="C44" s="5"/>
      <c r="D44" s="5"/>
      <c r="E44" s="5"/>
      <c r="F44" s="5"/>
      <c r="G44" s="5"/>
      <c r="H44" s="5"/>
      <c r="I44" s="5"/>
    </row>
    <row r="45" spans="1:9">
      <c r="A45" s="5"/>
      <c r="B45" s="5"/>
      <c r="C45" s="5"/>
      <c r="D45" s="5"/>
      <c r="E45" s="5"/>
      <c r="F45" s="5"/>
      <c r="G45" s="5"/>
      <c r="H45" s="5"/>
      <c r="I45" s="5"/>
    </row>
    <row r="46" spans="1:9">
      <c r="A46" s="5"/>
      <c r="B46" s="5"/>
      <c r="C46" s="5"/>
      <c r="D46" s="5"/>
      <c r="E46" s="5"/>
      <c r="F46" s="5"/>
      <c r="G46" s="5"/>
      <c r="H46" s="5"/>
      <c r="I46" s="5"/>
    </row>
    <row r="47" spans="1:9">
      <c r="A47" s="5"/>
      <c r="B47" s="5"/>
      <c r="C47" s="5"/>
      <c r="D47" s="5"/>
      <c r="E47" s="5"/>
      <c r="F47" s="5"/>
      <c r="G47" s="5"/>
      <c r="H47" s="5"/>
      <c r="I47" s="5"/>
    </row>
    <row r="48" spans="1:9">
      <c r="A48" s="5"/>
      <c r="B48" s="5"/>
      <c r="C48" s="5"/>
      <c r="D48" s="5"/>
      <c r="E48" s="5"/>
      <c r="F48" s="5"/>
      <c r="G48" s="5"/>
      <c r="H48" s="5"/>
      <c r="I48" s="5"/>
    </row>
    <row r="49" spans="1:9">
      <c r="A49" s="5"/>
      <c r="B49" s="5"/>
      <c r="C49" s="5"/>
      <c r="D49" s="5"/>
      <c r="E49" s="5"/>
      <c r="F49" s="5"/>
      <c r="G49" s="5"/>
      <c r="H49" s="5"/>
      <c r="I49" s="5"/>
    </row>
    <row r="50" spans="1:9">
      <c r="A50" s="5"/>
      <c r="B50" s="5"/>
      <c r="C50" s="5"/>
      <c r="D50" s="5"/>
      <c r="E50" s="5"/>
      <c r="F50" s="5"/>
      <c r="G50" s="5"/>
      <c r="H50" s="5"/>
      <c r="I50" s="5"/>
    </row>
    <row r="51" spans="1:9">
      <c r="A51" s="5"/>
      <c r="B51" s="5"/>
      <c r="C51" s="5"/>
      <c r="D51" s="5"/>
      <c r="E51" s="5"/>
      <c r="F51" s="5"/>
      <c r="G51" s="5"/>
      <c r="H51" s="5"/>
      <c r="I51" s="5"/>
    </row>
    <row r="52" spans="1:9">
      <c r="A52" s="5"/>
      <c r="B52" s="5"/>
      <c r="C52" s="5"/>
      <c r="D52" s="5"/>
      <c r="E52" s="5"/>
      <c r="F52" s="5"/>
      <c r="G52" s="5"/>
      <c r="H52" s="5"/>
      <c r="I52" s="5"/>
    </row>
    <row r="53" spans="1:9">
      <c r="A53" s="5"/>
      <c r="B53" s="5"/>
      <c r="C53" s="5"/>
      <c r="D53" s="5"/>
      <c r="E53" s="5"/>
      <c r="F53" s="5"/>
      <c r="G53" s="5"/>
      <c r="H53" s="5"/>
      <c r="I53" s="5"/>
    </row>
    <row r="54" spans="1:9">
      <c r="A54" s="5"/>
      <c r="B54" s="5"/>
      <c r="C54" s="5"/>
      <c r="D54" s="5"/>
      <c r="E54" s="5"/>
      <c r="F54" s="5"/>
      <c r="G54" s="5"/>
      <c r="H54" s="5"/>
      <c r="I54" s="5"/>
    </row>
    <row r="55" spans="1:9">
      <c r="A55" s="5"/>
      <c r="B55" s="5"/>
      <c r="C55" s="5"/>
      <c r="D55" s="5"/>
      <c r="E55" s="5"/>
      <c r="F55" s="5"/>
      <c r="G55" s="5"/>
      <c r="H55" s="5"/>
      <c r="I55" s="5"/>
    </row>
    <row r="56" spans="1:9">
      <c r="A56" s="5"/>
      <c r="B56" s="5"/>
      <c r="C56" s="5"/>
      <c r="D56" s="5"/>
      <c r="E56" s="5"/>
      <c r="F56" s="5"/>
      <c r="G56" s="5"/>
      <c r="H56" s="5"/>
      <c r="I56" s="5"/>
    </row>
    <row r="57" spans="1:9">
      <c r="A57" s="5"/>
      <c r="B57" s="5"/>
      <c r="C57" s="5"/>
      <c r="D57" s="5"/>
      <c r="E57" s="5"/>
      <c r="F57" s="5"/>
      <c r="G57" s="5"/>
      <c r="H57" s="5"/>
      <c r="I57" s="5"/>
    </row>
    <row r="58" spans="1:9">
      <c r="A58" s="5"/>
      <c r="B58" s="5"/>
      <c r="C58" s="5"/>
      <c r="D58" s="5"/>
      <c r="E58" s="5"/>
      <c r="F58" s="5"/>
      <c r="G58" s="5"/>
      <c r="H58" s="5"/>
      <c r="I58" s="5"/>
    </row>
    <row r="59" spans="1:9">
      <c r="A59" s="5"/>
      <c r="B59" s="5"/>
      <c r="C59" s="5"/>
      <c r="D59" s="5"/>
      <c r="E59" s="5"/>
      <c r="F59" s="5"/>
      <c r="G59" s="5"/>
      <c r="H59" s="5"/>
      <c r="I59" s="5"/>
    </row>
    <row r="60" spans="1:9">
      <c r="A60" s="5"/>
      <c r="B60" s="5"/>
      <c r="C60" s="5"/>
      <c r="D60" s="5"/>
      <c r="E60" s="5"/>
      <c r="F60" s="5"/>
      <c r="G60" s="5"/>
      <c r="H60" s="5"/>
      <c r="I60" s="5"/>
    </row>
    <row r="61" spans="1:9">
      <c r="A61" s="5"/>
      <c r="B61" s="5"/>
      <c r="C61" s="5"/>
      <c r="D61" s="5"/>
      <c r="E61" s="5"/>
      <c r="F61" s="5"/>
      <c r="G61" s="5"/>
      <c r="H61" s="5"/>
      <c r="I61" s="5"/>
    </row>
    <row r="62" spans="1:9">
      <c r="A62" s="5"/>
      <c r="B62" s="5"/>
      <c r="C62" s="5"/>
      <c r="D62" s="5"/>
      <c r="E62" s="5"/>
      <c r="F62" s="5"/>
      <c r="G62" s="5"/>
      <c r="H62" s="5"/>
      <c r="I62" s="5"/>
    </row>
    <row r="63" spans="1:9">
      <c r="A63" s="5"/>
      <c r="B63" s="5"/>
      <c r="C63" s="5"/>
      <c r="D63" s="5"/>
      <c r="E63" s="5"/>
      <c r="F63" s="5"/>
      <c r="G63" s="5"/>
      <c r="H63" s="5"/>
      <c r="I63" s="5"/>
    </row>
    <row r="64" spans="1:9">
      <c r="A64" s="5"/>
      <c r="B64" s="5"/>
      <c r="C64" s="5"/>
      <c r="D64" s="5"/>
      <c r="E64" s="5"/>
      <c r="F64" s="5"/>
      <c r="G64" s="5"/>
      <c r="H64" s="5"/>
      <c r="I64" s="5"/>
    </row>
    <row r="65" spans="1:9">
      <c r="A65" s="5"/>
      <c r="B65" s="5"/>
      <c r="C65" s="5"/>
      <c r="D65" s="5"/>
      <c r="E65" s="5"/>
      <c r="F65" s="5"/>
      <c r="G65" s="5"/>
      <c r="H65" s="5"/>
      <c r="I65" s="5"/>
    </row>
    <row r="66" spans="1:9">
      <c r="A66" s="5"/>
      <c r="B66" s="5"/>
      <c r="C66" s="5"/>
      <c r="D66" s="5"/>
      <c r="E66" s="5"/>
      <c r="F66" s="5"/>
      <c r="G66" s="5"/>
      <c r="H66" s="5"/>
      <c r="I66" s="5"/>
    </row>
    <row r="67" spans="1:9">
      <c r="A67" s="5"/>
      <c r="B67" s="5"/>
      <c r="C67" s="5"/>
      <c r="D67" s="5"/>
      <c r="E67" s="5"/>
      <c r="F67" s="5"/>
      <c r="G67" s="5"/>
      <c r="H67" s="5"/>
      <c r="I67" s="5"/>
    </row>
    <row r="68" spans="1:9">
      <c r="A68" s="5"/>
      <c r="B68" s="5"/>
      <c r="C68" s="5"/>
      <c r="D68" s="5"/>
      <c r="E68" s="5"/>
      <c r="F68" s="5"/>
      <c r="G68" s="5"/>
      <c r="H68" s="5"/>
      <c r="I68" s="5"/>
    </row>
    <row r="69" spans="1:9">
      <c r="A69" s="5"/>
      <c r="B69" s="5"/>
      <c r="C69" s="5"/>
      <c r="D69" s="5"/>
      <c r="E69" s="5"/>
      <c r="F69" s="5"/>
      <c r="G69" s="5"/>
      <c r="H69" s="5"/>
      <c r="I69" s="5"/>
    </row>
    <row r="70" spans="1:9">
      <c r="A70" s="5"/>
      <c r="B70" s="5"/>
      <c r="C70" s="5"/>
      <c r="D70" s="5"/>
      <c r="E70" s="5"/>
      <c r="F70" s="5"/>
      <c r="G70" s="5"/>
      <c r="H70" s="5"/>
      <c r="I70" s="5"/>
    </row>
    <row r="71" spans="1:9">
      <c r="A71" s="5"/>
      <c r="B71" s="5"/>
      <c r="C71" s="5"/>
      <c r="D71" s="5"/>
      <c r="E71" s="5"/>
      <c r="F71" s="5"/>
      <c r="G71" s="5"/>
      <c r="H71" s="5"/>
      <c r="I71" s="5"/>
    </row>
    <row r="72" spans="1:9">
      <c r="A72" s="5"/>
      <c r="B72" s="5"/>
      <c r="C72" s="5"/>
      <c r="D72" s="5"/>
      <c r="E72" s="5"/>
      <c r="F72" s="5"/>
      <c r="G72" s="5"/>
      <c r="H72" s="5"/>
      <c r="I72" s="5"/>
    </row>
    <row r="73" spans="1:9">
      <c r="A73" s="5"/>
      <c r="B73" s="5"/>
      <c r="C73" s="5"/>
      <c r="D73" s="5"/>
      <c r="E73" s="5"/>
      <c r="F73" s="5"/>
      <c r="G73" s="5"/>
      <c r="H73" s="5"/>
      <c r="I73" s="5"/>
    </row>
    <row r="74" spans="1:9">
      <c r="A74" s="5"/>
      <c r="B74" s="5"/>
      <c r="C74" s="5"/>
      <c r="D74" s="5"/>
      <c r="E74" s="5"/>
      <c r="F74" s="5"/>
      <c r="G74" s="5"/>
      <c r="H74" s="5"/>
      <c r="I74" s="5"/>
    </row>
    <row r="75" spans="1:9">
      <c r="A75" s="5"/>
      <c r="B75" s="5"/>
      <c r="C75" s="5"/>
      <c r="D75" s="5"/>
      <c r="E75" s="5"/>
      <c r="F75" s="5"/>
      <c r="G75" s="5"/>
      <c r="H75" s="5"/>
      <c r="I75" s="5"/>
    </row>
    <row r="76" spans="1:9">
      <c r="A76" s="5"/>
      <c r="B76" s="5"/>
      <c r="C76" s="5"/>
      <c r="D76" s="5"/>
      <c r="E76" s="5"/>
      <c r="F76" s="5"/>
      <c r="G76" s="5"/>
      <c r="H76" s="5"/>
      <c r="I76" s="5"/>
    </row>
    <row r="77" spans="1:9">
      <c r="A77" s="5"/>
      <c r="B77" s="5"/>
      <c r="C77" s="5"/>
      <c r="D77" s="5"/>
      <c r="E77" s="5"/>
      <c r="F77" s="5"/>
      <c r="G77" s="5"/>
      <c r="H77" s="5"/>
      <c r="I77" s="5"/>
    </row>
    <row r="78" spans="1:9">
      <c r="A78" s="5"/>
      <c r="B78" s="5"/>
      <c r="C78" s="5"/>
      <c r="D78" s="5"/>
      <c r="E78" s="5"/>
      <c r="F78" s="5"/>
      <c r="G78" s="5"/>
      <c r="H78" s="5"/>
      <c r="I78" s="5"/>
    </row>
    <row r="79" spans="1:9">
      <c r="A79" s="5"/>
      <c r="B79" s="5"/>
      <c r="C79" s="5"/>
      <c r="D79" s="5"/>
      <c r="E79" s="5"/>
      <c r="F79" s="5"/>
      <c r="G79" s="5"/>
      <c r="H79" s="5"/>
      <c r="I79" s="5"/>
    </row>
    <row r="80" spans="1:9">
      <c r="A80" s="5"/>
      <c r="B80" s="5"/>
      <c r="C80" s="5"/>
      <c r="D80" s="5"/>
      <c r="E80" s="5"/>
      <c r="F80" s="5"/>
      <c r="G80" s="5"/>
      <c r="H80" s="5"/>
      <c r="I80" s="5"/>
    </row>
    <row r="81" spans="1:9">
      <c r="A81" s="5"/>
      <c r="B81" s="5"/>
      <c r="C81" s="5"/>
      <c r="D81" s="5"/>
      <c r="E81" s="5"/>
      <c r="F81" s="5"/>
      <c r="G81" s="5"/>
      <c r="H81" s="5"/>
      <c r="I81" s="5"/>
    </row>
    <row r="82" spans="1:9">
      <c r="A82" s="5"/>
      <c r="B82" s="5"/>
      <c r="C82" s="5"/>
      <c r="D82" s="5"/>
      <c r="E82" s="5"/>
      <c r="F82" s="5"/>
      <c r="G82" s="5"/>
      <c r="H82" s="5"/>
      <c r="I82" s="5"/>
    </row>
    <row r="83" spans="1:9">
      <c r="A83" s="5"/>
      <c r="B83" s="5"/>
      <c r="C83" s="5"/>
      <c r="D83" s="5"/>
      <c r="E83" s="5"/>
      <c r="F83" s="5"/>
      <c r="G83" s="5"/>
      <c r="H83" s="5"/>
      <c r="I83" s="5"/>
    </row>
    <row r="84" spans="1:9">
      <c r="A84" s="5"/>
      <c r="B84" s="5"/>
      <c r="C84" s="5"/>
      <c r="D84" s="5"/>
      <c r="E84" s="5"/>
      <c r="F84" s="5"/>
      <c r="G84" s="5"/>
      <c r="H84" s="5"/>
      <c r="I84" s="5"/>
    </row>
    <row r="85" spans="1:9">
      <c r="A85" s="5"/>
      <c r="B85" s="5"/>
      <c r="C85" s="5"/>
      <c r="D85" s="5"/>
      <c r="E85" s="5"/>
      <c r="F85" s="5"/>
      <c r="G85" s="5"/>
      <c r="H85" s="5"/>
      <c r="I85" s="5"/>
    </row>
    <row r="86" spans="1:9">
      <c r="A86" s="5"/>
      <c r="B86" s="5"/>
      <c r="C86" s="5"/>
      <c r="D86" s="5"/>
      <c r="E86" s="5"/>
      <c r="F86" s="5"/>
      <c r="G86" s="5"/>
      <c r="H86" s="5"/>
      <c r="I86" s="5"/>
    </row>
    <row r="87" spans="1:9">
      <c r="A87" s="5"/>
      <c r="B87" s="5"/>
      <c r="C87" s="5"/>
      <c r="D87" s="5"/>
      <c r="E87" s="5"/>
      <c r="F87" s="5"/>
      <c r="G87" s="5"/>
      <c r="H87" s="5"/>
      <c r="I87" s="5"/>
    </row>
    <row r="88" spans="1:9">
      <c r="A88" s="5"/>
      <c r="B88" s="5"/>
      <c r="C88" s="5"/>
      <c r="D88" s="5"/>
      <c r="E88" s="5"/>
      <c r="F88" s="5"/>
      <c r="G88" s="5"/>
      <c r="H88" s="5"/>
      <c r="I88" s="5"/>
    </row>
    <row r="89" spans="1:9">
      <c r="A89" s="5"/>
      <c r="B89" s="5"/>
      <c r="C89" s="5"/>
      <c r="D89" s="5"/>
      <c r="E89" s="5"/>
      <c r="F89" s="5"/>
      <c r="G89" s="5"/>
      <c r="H89" s="5"/>
      <c r="I89" s="5"/>
    </row>
    <row r="90" spans="1:9">
      <c r="A90" s="5"/>
      <c r="B90" s="5"/>
      <c r="C90" s="5"/>
      <c r="D90" s="5"/>
      <c r="E90" s="5"/>
      <c r="F90" s="5"/>
      <c r="G90" s="5"/>
      <c r="H90" s="5"/>
      <c r="I90" s="5"/>
    </row>
    <row r="91" spans="1:9">
      <c r="A91" s="5"/>
      <c r="B91" s="5"/>
      <c r="C91" s="5"/>
      <c r="D91" s="5"/>
      <c r="E91" s="5"/>
      <c r="F91" s="5"/>
      <c r="G91" s="5"/>
      <c r="H91" s="5"/>
      <c r="I91" s="5"/>
    </row>
    <row r="92" spans="1:9">
      <c r="A92" s="5"/>
      <c r="B92" s="5"/>
      <c r="C92" s="5"/>
      <c r="D92" s="5"/>
      <c r="E92" s="5"/>
      <c r="F92" s="5"/>
      <c r="G92" s="5"/>
      <c r="H92" s="5"/>
      <c r="I92" s="5"/>
    </row>
    <row r="93" spans="1:9">
      <c r="A93" s="5"/>
      <c r="B93" s="5"/>
      <c r="C93" s="5"/>
      <c r="D93" s="5"/>
      <c r="E93" s="5"/>
      <c r="F93" s="5"/>
      <c r="G93" s="5"/>
      <c r="H93" s="5"/>
      <c r="I93" s="5"/>
    </row>
    <row r="94" spans="1:9">
      <c r="A94" s="5"/>
      <c r="B94" s="5"/>
      <c r="C94" s="5"/>
      <c r="D94" s="5"/>
      <c r="E94" s="5"/>
      <c r="F94" s="5"/>
      <c r="G94" s="5"/>
      <c r="H94" s="5"/>
      <c r="I94" s="5"/>
    </row>
    <row r="95" spans="1:9">
      <c r="A95" s="5"/>
      <c r="B95" s="5"/>
      <c r="C95" s="5"/>
      <c r="D95" s="5"/>
      <c r="E95" s="5"/>
      <c r="F95" s="5"/>
      <c r="G95" s="5"/>
      <c r="H95" s="5"/>
      <c r="I95" s="5"/>
    </row>
    <row r="96" spans="1:9">
      <c r="A96" s="5"/>
      <c r="B96" s="5"/>
      <c r="C96" s="5"/>
      <c r="D96" s="5"/>
      <c r="E96" s="5"/>
      <c r="F96" s="5"/>
      <c r="G96" s="5"/>
      <c r="H96" s="5"/>
      <c r="I96" s="5"/>
    </row>
    <row r="97" spans="1:9">
      <c r="A97" s="5"/>
      <c r="B97" s="5"/>
      <c r="C97" s="5"/>
      <c r="D97" s="5"/>
      <c r="E97" s="5"/>
      <c r="F97" s="5"/>
      <c r="G97" s="5"/>
      <c r="H97" s="5"/>
      <c r="I97" s="5"/>
    </row>
    <row r="98" spans="1:9">
      <c r="A98" s="5"/>
      <c r="B98" s="5"/>
      <c r="C98" s="5"/>
      <c r="D98" s="5"/>
      <c r="E98" s="5"/>
      <c r="F98" s="5"/>
      <c r="G98" s="5"/>
      <c r="H98" s="5"/>
      <c r="I98" s="5"/>
    </row>
    <row r="99" spans="1:9">
      <c r="A99" s="5"/>
      <c r="B99" s="5"/>
      <c r="C99" s="5"/>
      <c r="D99" s="5"/>
      <c r="E99" s="5"/>
      <c r="F99" s="5"/>
      <c r="G99" s="5"/>
      <c r="H99" s="5"/>
      <c r="I99" s="5"/>
    </row>
    <row r="100" spans="1:9">
      <c r="A100" s="5"/>
      <c r="B100" s="5"/>
      <c r="C100" s="5"/>
      <c r="D100" s="5"/>
      <c r="E100" s="5"/>
      <c r="F100" s="5"/>
      <c r="G100" s="5"/>
      <c r="H100" s="5"/>
      <c r="I100" s="5"/>
    </row>
    <row r="101" spans="1:9">
      <c r="A101" s="5"/>
      <c r="B101" s="5"/>
      <c r="C101" s="5"/>
      <c r="D101" s="5"/>
      <c r="E101" s="5"/>
      <c r="F101" s="5"/>
      <c r="G101" s="5"/>
      <c r="H101" s="5"/>
      <c r="I101" s="5"/>
    </row>
    <row r="102" spans="1:9">
      <c r="A102" s="5"/>
      <c r="B102" s="5"/>
      <c r="C102" s="5"/>
      <c r="D102" s="5"/>
      <c r="E102" s="5"/>
      <c r="F102" s="5"/>
      <c r="G102" s="5"/>
      <c r="H102" s="5"/>
      <c r="I102" s="5"/>
    </row>
    <row r="103" spans="1:9">
      <c r="A103" s="5"/>
      <c r="B103" s="5"/>
      <c r="C103" s="5"/>
      <c r="D103" s="5"/>
      <c r="E103" s="5"/>
      <c r="F103" s="5"/>
      <c r="G103" s="5"/>
      <c r="H103" s="5"/>
      <c r="I103" s="5"/>
    </row>
    <row r="104" spans="1:9">
      <c r="A104" s="5"/>
      <c r="B104" s="5"/>
      <c r="C104" s="5"/>
      <c r="D104" s="5"/>
      <c r="E104" s="5"/>
      <c r="F104" s="5"/>
      <c r="G104" s="5"/>
      <c r="H104" s="5"/>
      <c r="I104" s="5"/>
    </row>
    <row r="105" spans="1:9">
      <c r="A105" s="5"/>
      <c r="B105" s="5"/>
      <c r="C105" s="5"/>
      <c r="D105" s="5"/>
      <c r="E105" s="5"/>
      <c r="F105" s="5"/>
      <c r="G105" s="5"/>
      <c r="H105" s="5"/>
      <c r="I105" s="5"/>
    </row>
    <row r="106" spans="1:9">
      <c r="A106" s="5"/>
      <c r="B106" s="5"/>
      <c r="C106" s="5"/>
      <c r="D106" s="5"/>
      <c r="E106" s="5"/>
      <c r="F106" s="5"/>
      <c r="G106" s="5"/>
      <c r="H106" s="5"/>
      <c r="I106" s="5"/>
    </row>
    <row r="107" spans="1:9">
      <c r="A107" s="5"/>
      <c r="B107" s="5"/>
      <c r="C107" s="5"/>
      <c r="D107" s="5"/>
      <c r="E107" s="5"/>
      <c r="F107" s="5"/>
      <c r="G107" s="5"/>
      <c r="H107" s="5"/>
      <c r="I107" s="5"/>
    </row>
    <row r="108" spans="1:9">
      <c r="A108" s="5"/>
      <c r="B108" s="5"/>
      <c r="C108" s="5"/>
      <c r="D108" s="5"/>
      <c r="E108" s="5"/>
      <c r="F108" s="5"/>
      <c r="G108" s="5"/>
      <c r="H108" s="5"/>
      <c r="I108" s="5"/>
    </row>
    <row r="109" spans="1:9">
      <c r="A109" s="5"/>
      <c r="B109" s="5"/>
      <c r="C109" s="5"/>
      <c r="D109" s="5"/>
      <c r="E109" s="5"/>
      <c r="F109" s="5"/>
      <c r="G109" s="5"/>
      <c r="H109" s="5"/>
      <c r="I109" s="5"/>
    </row>
    <row r="110" spans="1:9">
      <c r="A110" s="5"/>
      <c r="B110" s="5"/>
      <c r="C110" s="5"/>
      <c r="D110" s="5"/>
      <c r="E110" s="5"/>
      <c r="F110" s="5"/>
      <c r="G110" s="5"/>
      <c r="H110" s="5"/>
      <c r="I110" s="5"/>
    </row>
    <row r="111" spans="1:9">
      <c r="A111" s="5"/>
      <c r="B111" s="5"/>
      <c r="C111" s="5"/>
      <c r="D111" s="5"/>
      <c r="E111" s="5"/>
      <c r="F111" s="5"/>
      <c r="G111" s="5"/>
      <c r="H111" s="5"/>
      <c r="I111" s="5"/>
    </row>
    <row r="112" spans="1:9">
      <c r="A112" s="5"/>
      <c r="B112" s="5"/>
      <c r="C112" s="5"/>
      <c r="D112" s="5"/>
      <c r="E112" s="5"/>
      <c r="F112" s="5"/>
      <c r="G112" s="5"/>
      <c r="H112" s="5"/>
      <c r="I112" s="5"/>
    </row>
    <row r="113" spans="1:9">
      <c r="A113" s="5"/>
      <c r="B113" s="5"/>
      <c r="C113" s="5"/>
      <c r="D113" s="5"/>
      <c r="E113" s="5"/>
      <c r="F113" s="5"/>
      <c r="G113" s="5"/>
      <c r="H113" s="5"/>
      <c r="I113" s="5"/>
    </row>
    <row r="114" spans="1:9">
      <c r="A114" s="5"/>
      <c r="B114" s="5"/>
      <c r="C114" s="5"/>
      <c r="D114" s="5"/>
      <c r="E114" s="5"/>
      <c r="F114" s="5"/>
      <c r="G114" s="5"/>
      <c r="H114" s="5"/>
      <c r="I114" s="5"/>
    </row>
    <row r="115" spans="1:9">
      <c r="A115" s="5"/>
      <c r="B115" s="5"/>
      <c r="C115" s="5"/>
      <c r="D115" s="5"/>
      <c r="E115" s="5"/>
      <c r="F115" s="5"/>
      <c r="G115" s="5"/>
      <c r="H115" s="5"/>
      <c r="I115" s="5"/>
    </row>
    <row r="116" spans="1:9">
      <c r="A116" s="5"/>
      <c r="B116" s="5"/>
      <c r="C116" s="5"/>
      <c r="D116" s="5"/>
      <c r="E116" s="5"/>
      <c r="F116" s="5"/>
      <c r="G116" s="5"/>
      <c r="H116" s="5"/>
      <c r="I116" s="5"/>
    </row>
    <row r="117" spans="1:9">
      <c r="A117" s="5"/>
      <c r="B117" s="5"/>
      <c r="C117" s="5"/>
      <c r="D117" s="5"/>
      <c r="E117" s="5"/>
      <c r="F117" s="5"/>
      <c r="G117" s="5"/>
      <c r="H117" s="5"/>
      <c r="I117" s="5"/>
    </row>
    <row r="118" spans="1:9">
      <c r="A118" s="5"/>
      <c r="B118" s="5"/>
      <c r="C118" s="5"/>
      <c r="D118" s="5"/>
      <c r="E118" s="5"/>
      <c r="F118" s="5"/>
      <c r="G118" s="5"/>
      <c r="H118" s="5"/>
      <c r="I118" s="5"/>
    </row>
    <row r="119" spans="1:9">
      <c r="A119" s="5"/>
      <c r="B119" s="5"/>
      <c r="C119" s="5"/>
      <c r="D119" s="5"/>
      <c r="E119" s="5"/>
      <c r="F119" s="5"/>
      <c r="G119" s="5"/>
      <c r="H119" s="5"/>
      <c r="I119" s="5"/>
    </row>
    <row r="120" spans="1:9">
      <c r="A120" s="5"/>
      <c r="B120" s="5"/>
      <c r="C120" s="5"/>
      <c r="D120" s="5"/>
      <c r="E120" s="5"/>
      <c r="F120" s="5"/>
      <c r="G120" s="5"/>
      <c r="H120" s="5"/>
      <c r="I120" s="5"/>
    </row>
    <row r="121" spans="1:9">
      <c r="A121" s="5"/>
      <c r="B121" s="5"/>
      <c r="C121" s="5"/>
      <c r="D121" s="5"/>
      <c r="E121" s="5"/>
      <c r="F121" s="5"/>
      <c r="G121" s="5"/>
      <c r="H121" s="5"/>
      <c r="I121" s="5"/>
    </row>
    <row r="122" spans="1:9">
      <c r="A122" s="5"/>
      <c r="B122" s="5"/>
      <c r="C122" s="5"/>
      <c r="D122" s="5"/>
      <c r="E122" s="5"/>
      <c r="F122" s="5"/>
      <c r="G122" s="5"/>
      <c r="H122" s="5"/>
      <c r="I122" s="5"/>
    </row>
    <row r="123" spans="1:9">
      <c r="A123" s="5"/>
      <c r="B123" s="5"/>
      <c r="C123" s="5"/>
      <c r="D123" s="5"/>
      <c r="E123" s="5"/>
      <c r="F123" s="5"/>
      <c r="G123" s="5"/>
      <c r="H123" s="5"/>
      <c r="I123" s="5"/>
    </row>
    <row r="124" spans="1:9">
      <c r="A124" s="5"/>
      <c r="B124" s="5"/>
      <c r="C124" s="5"/>
      <c r="D124" s="5"/>
      <c r="E124" s="5"/>
      <c r="F124" s="5"/>
      <c r="G124" s="5"/>
      <c r="H124" s="5"/>
      <c r="I124" s="5"/>
    </row>
    <row r="125" spans="1:9">
      <c r="A125" s="5"/>
      <c r="B125" s="5"/>
      <c r="C125" s="5"/>
      <c r="D125" s="5"/>
      <c r="E125" s="5"/>
      <c r="F125" s="5"/>
      <c r="G125" s="5"/>
      <c r="H125" s="5"/>
      <c r="I125" s="5"/>
    </row>
    <row r="126" spans="1:9">
      <c r="A126" s="5"/>
      <c r="B126" s="5"/>
      <c r="C126" s="5"/>
      <c r="D126" s="5"/>
      <c r="E126" s="5"/>
      <c r="F126" s="5"/>
      <c r="G126" s="5"/>
      <c r="H126" s="5"/>
      <c r="I126" s="5"/>
    </row>
    <row r="127" spans="1:9">
      <c r="A127" s="5"/>
      <c r="B127" s="5"/>
      <c r="C127" s="5"/>
      <c r="D127" s="5"/>
      <c r="E127" s="5"/>
      <c r="F127" s="5"/>
      <c r="G127" s="5"/>
      <c r="H127" s="5"/>
      <c r="I127" s="5"/>
    </row>
    <row r="128" spans="1:9">
      <c r="A128" s="5"/>
      <c r="B128" s="5"/>
      <c r="C128" s="5"/>
      <c r="D128" s="5"/>
      <c r="E128" s="5"/>
      <c r="F128" s="5"/>
      <c r="G128" s="5"/>
      <c r="H128" s="5"/>
      <c r="I128" s="5"/>
    </row>
    <row r="129" spans="1:9">
      <c r="A129" s="5"/>
      <c r="B129" s="5"/>
      <c r="C129" s="5"/>
      <c r="D129" s="5"/>
      <c r="E129" s="5"/>
      <c r="F129" s="5"/>
      <c r="G129" s="5"/>
      <c r="H129" s="5"/>
      <c r="I129" s="5"/>
    </row>
    <row r="130" spans="1:9">
      <c r="A130" s="5"/>
      <c r="B130" s="5"/>
      <c r="C130" s="5"/>
      <c r="D130" s="5"/>
      <c r="E130" s="5"/>
      <c r="F130" s="5"/>
      <c r="G130" s="5"/>
      <c r="H130" s="5"/>
      <c r="I130" s="5"/>
    </row>
    <row r="131" spans="1:9">
      <c r="A131" s="5"/>
      <c r="B131" s="5"/>
      <c r="C131" s="5"/>
      <c r="D131" s="5"/>
      <c r="E131" s="5"/>
      <c r="F131" s="5"/>
      <c r="G131" s="5"/>
      <c r="H131" s="5"/>
      <c r="I131" s="5"/>
    </row>
    <row r="132" spans="1:9">
      <c r="A132" s="5"/>
      <c r="B132" s="5"/>
      <c r="C132" s="5"/>
      <c r="D132" s="5"/>
      <c r="E132" s="5"/>
      <c r="F132" s="5"/>
      <c r="G132" s="5"/>
      <c r="H132" s="5"/>
      <c r="I132" s="5"/>
    </row>
    <row r="133" spans="1:9">
      <c r="A133" s="5"/>
      <c r="B133" s="5"/>
      <c r="C133" s="5"/>
      <c r="D133" s="5"/>
      <c r="E133" s="5"/>
      <c r="F133" s="5"/>
      <c r="G133" s="5"/>
      <c r="H133" s="5"/>
      <c r="I133" s="5"/>
    </row>
    <row r="134" spans="1:9">
      <c r="A134" s="5"/>
      <c r="B134" s="5"/>
      <c r="C134" s="5"/>
      <c r="D134" s="5"/>
      <c r="E134" s="5"/>
      <c r="F134" s="5"/>
      <c r="G134" s="5"/>
      <c r="H134" s="5"/>
      <c r="I134" s="5"/>
    </row>
    <row r="135" spans="1:9">
      <c r="A135" s="5"/>
      <c r="B135" s="5"/>
      <c r="C135" s="5"/>
      <c r="D135" s="5"/>
      <c r="E135" s="5"/>
      <c r="F135" s="5"/>
      <c r="G135" s="5"/>
      <c r="H135" s="5"/>
      <c r="I135" s="5"/>
    </row>
    <row r="136" spans="1:9">
      <c r="A136" s="5"/>
      <c r="B136" s="5"/>
      <c r="C136" s="5"/>
      <c r="D136" s="5"/>
      <c r="E136" s="5"/>
      <c r="F136" s="5"/>
      <c r="G136" s="5"/>
      <c r="H136" s="5"/>
      <c r="I136" s="5"/>
    </row>
    <row r="137" spans="1:9">
      <c r="A137" s="5"/>
      <c r="B137" s="5"/>
      <c r="C137" s="5"/>
      <c r="D137" s="5"/>
      <c r="E137" s="5"/>
      <c r="F137" s="5"/>
      <c r="G137" s="5"/>
      <c r="H137" s="5"/>
      <c r="I137" s="5"/>
    </row>
    <row r="138" spans="1:9">
      <c r="A138" s="5"/>
      <c r="B138" s="5"/>
      <c r="C138" s="5"/>
      <c r="D138" s="5"/>
      <c r="E138" s="5"/>
      <c r="F138" s="5"/>
      <c r="G138" s="5"/>
      <c r="H138" s="5"/>
      <c r="I138" s="5"/>
    </row>
    <row r="139" spans="1:9">
      <c r="A139" s="5"/>
      <c r="B139" s="5"/>
      <c r="C139" s="5"/>
      <c r="D139" s="5"/>
      <c r="E139" s="5"/>
      <c r="F139" s="5"/>
      <c r="G139" s="5"/>
      <c r="H139" s="5"/>
      <c r="I139" s="5"/>
    </row>
    <row r="140" spans="1:9">
      <c r="A140" s="5"/>
      <c r="B140" s="5"/>
      <c r="C140" s="5"/>
      <c r="D140" s="5"/>
      <c r="E140" s="5"/>
      <c r="F140" s="5"/>
      <c r="G140" s="5"/>
      <c r="H140" s="5"/>
      <c r="I140" s="5"/>
    </row>
    <row r="141" spans="1:9">
      <c r="A141" s="5"/>
      <c r="B141" s="5"/>
      <c r="C141" s="5"/>
      <c r="D141" s="5"/>
      <c r="E141" s="5"/>
      <c r="F141" s="5"/>
      <c r="G141" s="5"/>
      <c r="H141" s="5"/>
      <c r="I141" s="5"/>
    </row>
    <row r="142" spans="1:9">
      <c r="A142" s="5"/>
      <c r="B142" s="5"/>
      <c r="C142" s="5"/>
      <c r="D142" s="5"/>
      <c r="E142" s="5"/>
      <c r="F142" s="5"/>
      <c r="G142" s="5"/>
      <c r="H142" s="5"/>
      <c r="I142" s="5"/>
    </row>
    <row r="143" spans="1:9">
      <c r="A143" s="5"/>
      <c r="B143" s="5"/>
      <c r="C143" s="5"/>
      <c r="D143" s="5"/>
      <c r="E143" s="5"/>
      <c r="F143" s="5"/>
      <c r="G143" s="5"/>
      <c r="H143" s="5"/>
      <c r="I143" s="5"/>
    </row>
    <row r="144" spans="1:9">
      <c r="A144" s="5"/>
      <c r="B144" s="5"/>
      <c r="C144" s="5"/>
      <c r="D144" s="5"/>
      <c r="E144" s="5"/>
      <c r="F144" s="5"/>
      <c r="G144" s="5"/>
      <c r="H144" s="5"/>
      <c r="I144" s="5"/>
    </row>
    <row r="145" spans="1:9">
      <c r="A145" s="5"/>
      <c r="B145" s="5"/>
      <c r="C145" s="5"/>
      <c r="D145" s="5"/>
      <c r="E145" s="5"/>
      <c r="F145" s="5"/>
      <c r="G145" s="5"/>
      <c r="H145" s="5"/>
      <c r="I145" s="5"/>
    </row>
    <row r="146" spans="1:9">
      <c r="A146" s="5"/>
      <c r="B146" s="5"/>
      <c r="C146" s="5"/>
      <c r="D146" s="5"/>
      <c r="E146" s="5"/>
      <c r="F146" s="5"/>
      <c r="G146" s="5"/>
      <c r="H146" s="5"/>
      <c r="I146" s="5"/>
    </row>
    <row r="147" spans="1:9">
      <c r="A147" s="5"/>
      <c r="B147" s="5"/>
      <c r="C147" s="5"/>
      <c r="D147" s="5"/>
      <c r="E147" s="5"/>
      <c r="F147" s="5"/>
      <c r="G147" s="5"/>
      <c r="H147" s="5"/>
      <c r="I147" s="5"/>
    </row>
    <row r="148" spans="1:9">
      <c r="A148" s="5"/>
      <c r="B148" s="5"/>
      <c r="C148" s="5"/>
      <c r="D148" s="5"/>
      <c r="E148" s="5"/>
      <c r="F148" s="5"/>
      <c r="G148" s="5"/>
      <c r="H148" s="5"/>
      <c r="I148" s="5"/>
    </row>
    <row r="149" spans="1:9">
      <c r="A149" s="5"/>
      <c r="B149" s="5"/>
      <c r="C149" s="5"/>
      <c r="D149" s="5"/>
      <c r="E149" s="5"/>
      <c r="F149" s="5"/>
      <c r="G149" s="5"/>
      <c r="H149" s="5"/>
      <c r="I149" s="5"/>
    </row>
    <row r="150" spans="1:9">
      <c r="A150" s="5"/>
      <c r="B150" s="5"/>
      <c r="C150" s="5"/>
      <c r="D150" s="5"/>
      <c r="E150" s="5"/>
      <c r="F150" s="5"/>
      <c r="G150" s="5"/>
      <c r="H150" s="5"/>
      <c r="I150" s="5"/>
    </row>
    <row r="151" spans="1:9">
      <c r="A151" s="5"/>
      <c r="B151" s="5"/>
      <c r="C151" s="5"/>
      <c r="D151" s="5"/>
      <c r="E151" s="5"/>
      <c r="F151" s="5"/>
      <c r="G151" s="5"/>
      <c r="H151" s="5"/>
      <c r="I151" s="5"/>
    </row>
    <row r="152" spans="1:9">
      <c r="A152" s="5"/>
      <c r="B152" s="5"/>
      <c r="C152" s="5"/>
      <c r="D152" s="5"/>
      <c r="E152" s="5"/>
      <c r="F152" s="5"/>
      <c r="G152" s="5"/>
      <c r="H152" s="5"/>
      <c r="I152" s="5"/>
    </row>
    <row r="153" spans="1:9">
      <c r="A153" s="5"/>
      <c r="B153" s="5"/>
      <c r="C153" s="5"/>
      <c r="D153" s="5"/>
      <c r="E153" s="5"/>
      <c r="F153" s="5"/>
      <c r="G153" s="5"/>
      <c r="H153" s="5"/>
      <c r="I153" s="5"/>
    </row>
    <row r="154" spans="1:9">
      <c r="A154" s="5"/>
      <c r="B154" s="5"/>
      <c r="C154" s="5"/>
      <c r="D154" s="5"/>
      <c r="E154" s="5"/>
      <c r="F154" s="5"/>
      <c r="G154" s="5"/>
      <c r="H154" s="5"/>
      <c r="I154" s="5"/>
    </row>
    <row r="155" spans="1:9">
      <c r="A155" s="5"/>
      <c r="B155" s="5"/>
      <c r="C155" s="5"/>
      <c r="D155" s="5"/>
      <c r="E155" s="5"/>
      <c r="F155" s="5"/>
      <c r="G155" s="5"/>
      <c r="H155" s="5"/>
      <c r="I155" s="5"/>
    </row>
    <row r="156" spans="1:9">
      <c r="A156" s="5"/>
      <c r="B156" s="5"/>
      <c r="C156" s="5"/>
      <c r="D156" s="5"/>
      <c r="E156" s="5"/>
      <c r="F156" s="5"/>
      <c r="G156" s="5"/>
      <c r="H156" s="5"/>
      <c r="I156" s="5"/>
    </row>
    <row r="157" spans="1:9">
      <c r="A157" s="5"/>
      <c r="B157" s="5"/>
      <c r="C157" s="5"/>
      <c r="D157" s="5"/>
      <c r="E157" s="5"/>
      <c r="F157" s="5"/>
      <c r="G157" s="5"/>
      <c r="H157" s="5"/>
      <c r="I157" s="5"/>
    </row>
    <row r="158" spans="1:9">
      <c r="A158" s="5"/>
      <c r="B158" s="5"/>
      <c r="C158" s="5"/>
      <c r="D158" s="5"/>
      <c r="E158" s="5"/>
      <c r="F158" s="5"/>
      <c r="G158" s="5"/>
      <c r="H158" s="5"/>
      <c r="I158" s="5"/>
    </row>
    <row r="159" spans="1:9">
      <c r="A159" s="5"/>
      <c r="B159" s="5"/>
      <c r="C159" s="5"/>
      <c r="D159" s="5"/>
      <c r="E159" s="5"/>
      <c r="F159" s="5"/>
      <c r="G159" s="5"/>
      <c r="H159" s="5"/>
      <c r="I159" s="5"/>
    </row>
    <row r="160" spans="1:9">
      <c r="A160" s="5"/>
      <c r="B160" s="5"/>
      <c r="C160" s="5"/>
      <c r="D160" s="5"/>
      <c r="E160" s="5"/>
      <c r="F160" s="5"/>
      <c r="G160" s="5"/>
      <c r="H160" s="5"/>
      <c r="I160" s="5"/>
    </row>
    <row r="161" spans="1:9">
      <c r="A161" s="5"/>
      <c r="B161" s="5"/>
      <c r="C161" s="5"/>
      <c r="D161" s="5"/>
      <c r="E161" s="5"/>
      <c r="F161" s="5"/>
      <c r="G161" s="5"/>
      <c r="H161" s="5"/>
      <c r="I161" s="5"/>
    </row>
    <row r="162" spans="1:9">
      <c r="A162" s="5"/>
      <c r="B162" s="5"/>
      <c r="C162" s="5"/>
      <c r="D162" s="5"/>
      <c r="E162" s="5"/>
      <c r="F162" s="5"/>
      <c r="G162" s="5"/>
      <c r="H162" s="5"/>
      <c r="I162" s="5"/>
    </row>
    <row r="163" spans="1:9">
      <c r="A163" s="5"/>
      <c r="B163" s="5"/>
      <c r="C163" s="5"/>
      <c r="D163" s="5"/>
      <c r="E163" s="5"/>
      <c r="F163" s="5"/>
      <c r="G163" s="5"/>
      <c r="H163" s="5"/>
      <c r="I163" s="5"/>
    </row>
    <row r="164" spans="1:9">
      <c r="A164" s="5"/>
      <c r="B164" s="5"/>
      <c r="C164" s="5"/>
      <c r="D164" s="5"/>
      <c r="E164" s="5"/>
      <c r="F164" s="5"/>
      <c r="G164" s="5"/>
      <c r="H164" s="5"/>
      <c r="I164" s="5"/>
    </row>
    <row r="165" spans="1:9">
      <c r="A165" s="5"/>
      <c r="B165" s="5"/>
      <c r="C165" s="5"/>
      <c r="D165" s="5"/>
      <c r="E165" s="5"/>
      <c r="F165" s="5"/>
      <c r="G165" s="5"/>
      <c r="H165" s="5"/>
      <c r="I165" s="5"/>
    </row>
    <row r="166" spans="1:9">
      <c r="A166" s="5"/>
      <c r="B166" s="5"/>
      <c r="C166" s="5"/>
      <c r="D166" s="5"/>
      <c r="E166" s="5"/>
      <c r="F166" s="5"/>
      <c r="G166" s="5"/>
      <c r="H166" s="5"/>
      <c r="I166" s="5"/>
    </row>
    <row r="167" spans="1:9">
      <c r="A167" s="5"/>
      <c r="B167" s="5"/>
      <c r="C167" s="5"/>
      <c r="D167" s="5"/>
      <c r="E167" s="5"/>
      <c r="F167" s="5"/>
      <c r="G167" s="5"/>
      <c r="H167" s="5"/>
      <c r="I167" s="5"/>
    </row>
    <row r="168" spans="1:9">
      <c r="A168" s="5"/>
      <c r="B168" s="5"/>
      <c r="C168" s="5"/>
      <c r="D168" s="5"/>
      <c r="E168" s="5"/>
      <c r="F168" s="5"/>
      <c r="G168" s="5"/>
      <c r="H168" s="5"/>
      <c r="I168" s="5"/>
    </row>
    <row r="169" spans="1:9">
      <c r="A169" s="5"/>
      <c r="B169" s="5"/>
      <c r="C169" s="5"/>
      <c r="D169" s="5"/>
      <c r="E169" s="5"/>
      <c r="F169" s="5"/>
      <c r="G169" s="5"/>
      <c r="H169" s="5"/>
      <c r="I169" s="5"/>
    </row>
    <row r="170" spans="1:9">
      <c r="A170" s="5"/>
      <c r="B170" s="5"/>
      <c r="C170" s="5"/>
      <c r="D170" s="5"/>
      <c r="E170" s="5"/>
      <c r="F170" s="5"/>
      <c r="G170" s="5"/>
      <c r="H170" s="5"/>
      <c r="I170" s="5"/>
    </row>
    <row r="171" spans="1:9">
      <c r="A171" s="5"/>
      <c r="B171" s="5"/>
      <c r="C171" s="5"/>
      <c r="D171" s="5"/>
      <c r="E171" s="5"/>
      <c r="F171" s="5"/>
      <c r="G171" s="5"/>
      <c r="H171" s="5"/>
      <c r="I171" s="5"/>
    </row>
    <row r="172" spans="1:9">
      <c r="A172" s="5"/>
      <c r="B172" s="5"/>
      <c r="C172" s="5"/>
      <c r="D172" s="5"/>
      <c r="E172" s="5"/>
      <c r="F172" s="5"/>
      <c r="G172" s="5"/>
      <c r="H172" s="5"/>
      <c r="I172" s="5"/>
    </row>
    <row r="173" spans="1:9">
      <c r="A173" s="5"/>
      <c r="B173" s="5"/>
      <c r="C173" s="5"/>
      <c r="D173" s="5"/>
      <c r="E173" s="5"/>
      <c r="F173" s="5"/>
      <c r="G173" s="5"/>
      <c r="H173" s="5"/>
      <c r="I173" s="5"/>
    </row>
    <row r="174" spans="1:9">
      <c r="A174" s="5"/>
      <c r="B174" s="5"/>
      <c r="C174" s="5"/>
      <c r="D174" s="5"/>
      <c r="E174" s="5"/>
      <c r="F174" s="5"/>
      <c r="G174" s="5"/>
      <c r="H174" s="5"/>
      <c r="I174" s="5"/>
    </row>
    <row r="175" spans="1:9">
      <c r="A175" s="5"/>
      <c r="B175" s="5"/>
      <c r="C175" s="5"/>
      <c r="D175" s="5"/>
      <c r="E175" s="5"/>
      <c r="F175" s="5"/>
      <c r="G175" s="5"/>
      <c r="H175" s="5"/>
      <c r="I175" s="5"/>
    </row>
    <row r="176" spans="1:9">
      <c r="A176" s="5"/>
      <c r="B176" s="5"/>
      <c r="C176" s="5"/>
      <c r="D176" s="5"/>
      <c r="E176" s="5"/>
      <c r="F176" s="5"/>
      <c r="G176" s="5"/>
      <c r="H176" s="5"/>
      <c r="I176" s="5"/>
    </row>
    <row r="177" spans="1:9">
      <c r="A177" s="5"/>
      <c r="B177" s="5"/>
      <c r="C177" s="5"/>
      <c r="D177" s="5"/>
      <c r="E177" s="5"/>
      <c r="F177" s="5"/>
      <c r="G177" s="5"/>
      <c r="H177" s="5"/>
      <c r="I177" s="5"/>
    </row>
    <row r="178" spans="1:9">
      <c r="A178" s="5"/>
      <c r="B178" s="5"/>
      <c r="C178" s="5"/>
      <c r="D178" s="5"/>
      <c r="E178" s="5"/>
      <c r="F178" s="5"/>
      <c r="G178" s="5"/>
      <c r="H178" s="5"/>
      <c r="I178" s="5"/>
    </row>
    <row r="179" spans="1:9">
      <c r="A179" s="5"/>
      <c r="B179" s="5"/>
      <c r="C179" s="5"/>
      <c r="D179" s="5"/>
      <c r="E179" s="5"/>
      <c r="F179" s="5"/>
      <c r="G179" s="5"/>
      <c r="H179" s="5"/>
      <c r="I179" s="5"/>
    </row>
    <row r="180" spans="1:9">
      <c r="A180" s="5"/>
      <c r="B180" s="5"/>
      <c r="C180" s="5"/>
      <c r="D180" s="5"/>
      <c r="E180" s="5"/>
      <c r="F180" s="5"/>
      <c r="G180" s="5"/>
      <c r="H180" s="5"/>
      <c r="I180" s="5"/>
    </row>
    <row r="181" spans="1:9">
      <c r="A181" s="5"/>
      <c r="B181" s="5"/>
      <c r="C181" s="5"/>
      <c r="D181" s="5"/>
      <c r="E181" s="5"/>
      <c r="F181" s="5"/>
      <c r="G181" s="5"/>
      <c r="H181" s="5"/>
      <c r="I181" s="5"/>
    </row>
    <row r="182" spans="1:9">
      <c r="A182" s="5"/>
      <c r="B182" s="5"/>
      <c r="C182" s="5"/>
      <c r="D182" s="5"/>
      <c r="E182" s="5"/>
      <c r="F182" s="5"/>
      <c r="G182" s="5"/>
      <c r="H182" s="5"/>
      <c r="I182" s="5"/>
    </row>
    <row r="183" spans="1:9">
      <c r="A183" s="5"/>
      <c r="B183" s="5"/>
      <c r="C183" s="5"/>
      <c r="D183" s="5"/>
      <c r="E183" s="5"/>
      <c r="F183" s="5"/>
      <c r="G183" s="5"/>
      <c r="H183" s="5"/>
      <c r="I183" s="5"/>
    </row>
    <row r="184" spans="1:9">
      <c r="A184" s="5"/>
      <c r="B184" s="5"/>
      <c r="C184" s="5"/>
      <c r="D184" s="5"/>
      <c r="E184" s="5"/>
      <c r="F184" s="5"/>
      <c r="G184" s="5"/>
      <c r="H184" s="5"/>
      <c r="I184" s="5"/>
    </row>
    <row r="185" spans="1:9">
      <c r="A185" s="5"/>
      <c r="B185" s="5"/>
      <c r="C185" s="5"/>
      <c r="D185" s="5"/>
      <c r="E185" s="5"/>
      <c r="F185" s="5"/>
      <c r="G185" s="5"/>
      <c r="H185" s="5"/>
      <c r="I185" s="5"/>
    </row>
    <row r="186" spans="1:9">
      <c r="A186" s="5"/>
      <c r="B186" s="5"/>
      <c r="C186" s="5"/>
      <c r="D186" s="5"/>
      <c r="E186" s="5"/>
      <c r="F186" s="5"/>
      <c r="G186" s="5"/>
      <c r="H186" s="5"/>
      <c r="I186" s="5"/>
    </row>
    <row r="187" spans="1:9">
      <c r="A187" s="5"/>
      <c r="B187" s="5"/>
      <c r="C187" s="5"/>
      <c r="D187" s="5"/>
      <c r="E187" s="5"/>
      <c r="F187" s="5"/>
      <c r="G187" s="5"/>
      <c r="H187" s="5"/>
      <c r="I187" s="5"/>
    </row>
    <row r="188" spans="1:9">
      <c r="A188" s="5"/>
      <c r="B188" s="5"/>
      <c r="C188" s="5"/>
      <c r="D188" s="5"/>
      <c r="E188" s="5"/>
      <c r="F188" s="5"/>
      <c r="G188" s="5"/>
      <c r="H188" s="5"/>
      <c r="I188" s="5"/>
    </row>
    <row r="189" spans="1:9">
      <c r="A189" s="5"/>
      <c r="B189" s="5"/>
      <c r="C189" s="5"/>
      <c r="D189" s="5"/>
      <c r="E189" s="5"/>
      <c r="F189" s="5"/>
      <c r="G189" s="5"/>
      <c r="H189" s="5"/>
      <c r="I189" s="5"/>
    </row>
    <row r="190" spans="1:9">
      <c r="A190" s="5"/>
      <c r="B190" s="5"/>
      <c r="C190" s="5"/>
      <c r="D190" s="5"/>
      <c r="E190" s="5"/>
      <c r="F190" s="5"/>
      <c r="G190" s="5"/>
      <c r="H190" s="5"/>
      <c r="I190" s="5"/>
    </row>
    <row r="191" spans="1:9">
      <c r="A191" s="5"/>
      <c r="B191" s="5"/>
      <c r="C191" s="5"/>
      <c r="D191" s="5"/>
      <c r="E191" s="5"/>
      <c r="F191" s="5"/>
      <c r="G191" s="5"/>
      <c r="H191" s="5"/>
      <c r="I191" s="5"/>
    </row>
    <row r="192" spans="1:9">
      <c r="A192" s="5"/>
      <c r="B192" s="5"/>
      <c r="C192" s="5"/>
      <c r="D192" s="5"/>
      <c r="E192" s="5"/>
      <c r="F192" s="5"/>
      <c r="G192" s="5"/>
      <c r="H192" s="5"/>
      <c r="I192" s="5"/>
    </row>
    <row r="193" spans="1:9">
      <c r="A193" s="5"/>
      <c r="B193" s="5"/>
      <c r="C193" s="5"/>
      <c r="D193" s="5"/>
      <c r="E193" s="5"/>
      <c r="F193" s="5"/>
      <c r="G193" s="5"/>
      <c r="H193" s="5"/>
      <c r="I193" s="5"/>
    </row>
    <row r="194" spans="1:9">
      <c r="A194" s="5"/>
      <c r="B194" s="5"/>
      <c r="C194" s="5"/>
      <c r="D194" s="5"/>
      <c r="E194" s="5"/>
      <c r="F194" s="5"/>
      <c r="G194" s="5"/>
      <c r="H194" s="5"/>
      <c r="I194" s="5"/>
    </row>
    <row r="195" spans="1:9">
      <c r="A195" s="5"/>
      <c r="B195" s="5"/>
      <c r="C195" s="5"/>
      <c r="D195" s="5"/>
      <c r="E195" s="5"/>
      <c r="F195" s="5"/>
      <c r="G195" s="5"/>
      <c r="H195" s="5"/>
      <c r="I195" s="5"/>
    </row>
    <row r="196" spans="1:9">
      <c r="A196" s="5"/>
      <c r="B196" s="5"/>
      <c r="C196" s="5"/>
      <c r="D196" s="5"/>
      <c r="E196" s="5"/>
      <c r="F196" s="5"/>
      <c r="G196" s="5"/>
      <c r="H196" s="5"/>
      <c r="I196" s="5"/>
    </row>
    <row r="197" spans="1:9">
      <c r="A197" s="5"/>
      <c r="B197" s="5"/>
      <c r="C197" s="5"/>
      <c r="D197" s="5"/>
      <c r="E197" s="5"/>
      <c r="F197" s="5"/>
      <c r="G197" s="5"/>
      <c r="H197" s="5"/>
      <c r="I197" s="5"/>
    </row>
    <row r="198" spans="1:9">
      <c r="A198" s="5"/>
      <c r="B198" s="5"/>
      <c r="C198" s="5"/>
      <c r="D198" s="5"/>
      <c r="E198" s="5"/>
      <c r="F198" s="5"/>
      <c r="G198" s="5"/>
      <c r="H198" s="5"/>
      <c r="I198" s="5"/>
    </row>
    <row r="199" spans="1:9">
      <c r="A199" s="5"/>
      <c r="B199" s="5"/>
      <c r="C199" s="5"/>
      <c r="D199" s="5"/>
      <c r="E199" s="5"/>
      <c r="F199" s="5"/>
      <c r="G199" s="5"/>
      <c r="H199" s="5"/>
      <c r="I199" s="5"/>
    </row>
    <row r="200" spans="1:9">
      <c r="A200" s="5"/>
      <c r="B200" s="5"/>
      <c r="C200" s="5"/>
      <c r="D200" s="5"/>
      <c r="E200" s="5"/>
      <c r="F200" s="5"/>
      <c r="G200" s="5"/>
      <c r="H200" s="5"/>
      <c r="I200" s="5"/>
    </row>
    <row r="201" spans="1:9">
      <c r="A201" s="5"/>
      <c r="B201" s="5"/>
      <c r="C201" s="5"/>
      <c r="D201" s="5"/>
      <c r="E201" s="5"/>
      <c r="F201" s="5"/>
      <c r="G201" s="5"/>
      <c r="H201" s="5"/>
      <c r="I201" s="5"/>
    </row>
    <row r="202" spans="1:9">
      <c r="A202" s="5"/>
      <c r="B202" s="5"/>
      <c r="C202" s="5"/>
      <c r="D202" s="5"/>
      <c r="E202" s="5"/>
      <c r="F202" s="5"/>
      <c r="G202" s="5"/>
      <c r="H202" s="5"/>
      <c r="I202" s="5"/>
    </row>
    <row r="203" spans="1:9">
      <c r="A203" s="5"/>
      <c r="B203" s="5"/>
      <c r="C203" s="5"/>
      <c r="D203" s="5"/>
      <c r="E203" s="5"/>
      <c r="F203" s="5"/>
      <c r="G203" s="5"/>
      <c r="H203" s="5"/>
      <c r="I203" s="5"/>
    </row>
    <row r="204" spans="1:9">
      <c r="A204" s="5"/>
      <c r="B204" s="5"/>
      <c r="C204" s="5"/>
      <c r="D204" s="5"/>
      <c r="E204" s="5"/>
      <c r="F204" s="5"/>
      <c r="G204" s="5"/>
      <c r="H204" s="5"/>
      <c r="I204" s="5"/>
    </row>
    <row r="205" spans="1:9">
      <c r="A205" s="5"/>
      <c r="B205" s="5"/>
      <c r="C205" s="5"/>
      <c r="D205" s="5"/>
      <c r="E205" s="5"/>
      <c r="F205" s="5"/>
      <c r="G205" s="5"/>
      <c r="H205" s="5"/>
      <c r="I205" s="5"/>
    </row>
    <row r="206" spans="1:9">
      <c r="A206" s="5"/>
      <c r="B206" s="5"/>
      <c r="C206" s="5"/>
      <c r="D206" s="5"/>
      <c r="E206" s="5"/>
      <c r="F206" s="5"/>
      <c r="G206" s="5"/>
      <c r="H206" s="5"/>
      <c r="I206" s="5"/>
    </row>
    <row r="207" spans="1:9">
      <c r="A207" s="5"/>
      <c r="B207" s="5"/>
      <c r="C207" s="5"/>
      <c r="D207" s="5"/>
      <c r="E207" s="5"/>
      <c r="F207" s="5"/>
      <c r="G207" s="5"/>
      <c r="H207" s="5"/>
      <c r="I207" s="5"/>
    </row>
    <row r="208" spans="1:9">
      <c r="A208" s="5"/>
      <c r="B208" s="5"/>
      <c r="C208" s="5"/>
      <c r="D208" s="5"/>
      <c r="E208" s="5"/>
      <c r="F208" s="5"/>
      <c r="G208" s="5"/>
      <c r="H208" s="5"/>
      <c r="I208" s="5"/>
    </row>
    <row r="209" spans="1:9">
      <c r="A209" s="5"/>
      <c r="B209" s="5"/>
      <c r="C209" s="5"/>
      <c r="D209" s="5"/>
      <c r="E209" s="5"/>
      <c r="F209" s="5"/>
      <c r="G209" s="5"/>
      <c r="H209" s="5"/>
      <c r="I209" s="5"/>
    </row>
    <row r="210" spans="1:9">
      <c r="A210" s="5"/>
      <c r="B210" s="5"/>
      <c r="C210" s="5"/>
      <c r="D210" s="5"/>
      <c r="E210" s="5"/>
      <c r="F210" s="5"/>
      <c r="G210" s="5"/>
      <c r="H210" s="5"/>
      <c r="I210" s="5"/>
    </row>
    <row r="211" spans="1:9">
      <c r="A211" s="5"/>
      <c r="B211" s="5"/>
      <c r="C211" s="5"/>
      <c r="D211" s="5"/>
      <c r="E211" s="5"/>
      <c r="F211" s="5"/>
      <c r="G211" s="5"/>
      <c r="H211" s="5"/>
      <c r="I211" s="5"/>
    </row>
    <row r="212" spans="1:9">
      <c r="A212" s="5"/>
      <c r="B212" s="5"/>
      <c r="C212" s="5"/>
      <c r="D212" s="5"/>
      <c r="E212" s="5"/>
      <c r="F212" s="5"/>
      <c r="G212" s="5"/>
      <c r="H212" s="5"/>
      <c r="I212" s="5"/>
    </row>
    <row r="213" spans="1:9">
      <c r="A213" s="5"/>
      <c r="B213" s="5"/>
      <c r="C213" s="5"/>
      <c r="D213" s="5"/>
      <c r="E213" s="5"/>
      <c r="F213" s="5"/>
      <c r="G213" s="5"/>
      <c r="H213" s="5"/>
      <c r="I213" s="5"/>
    </row>
    <row r="214" spans="1:9">
      <c r="A214" s="5"/>
      <c r="B214" s="5"/>
      <c r="C214" s="5"/>
      <c r="D214" s="5"/>
      <c r="E214" s="5"/>
      <c r="F214" s="5"/>
      <c r="G214" s="5"/>
      <c r="H214" s="5"/>
      <c r="I214" s="5"/>
    </row>
    <row r="215" spans="1:9">
      <c r="A215" s="5"/>
      <c r="B215" s="5"/>
      <c r="C215" s="5"/>
      <c r="D215" s="5"/>
      <c r="E215" s="5"/>
      <c r="F215" s="5"/>
      <c r="G215" s="5"/>
      <c r="H215" s="5"/>
      <c r="I215" s="5"/>
    </row>
    <row r="216" spans="1:9">
      <c r="A216" s="5"/>
      <c r="B216" s="5"/>
      <c r="C216" s="5"/>
      <c r="D216" s="5"/>
      <c r="E216" s="5"/>
      <c r="F216" s="5"/>
      <c r="G216" s="5"/>
      <c r="H216" s="5"/>
      <c r="I216" s="5"/>
    </row>
    <row r="217" spans="1:9">
      <c r="A217" s="5"/>
      <c r="B217" s="5"/>
      <c r="C217" s="5"/>
      <c r="D217" s="5"/>
      <c r="E217" s="5"/>
      <c r="F217" s="5"/>
      <c r="G217" s="5"/>
      <c r="H217" s="5"/>
      <c r="I217" s="5"/>
    </row>
    <row r="218" spans="1:9">
      <c r="A218" s="5"/>
      <c r="B218" s="5"/>
      <c r="C218" s="5"/>
      <c r="D218" s="5"/>
      <c r="E218" s="5"/>
      <c r="F218" s="5"/>
      <c r="G218" s="5"/>
      <c r="H218" s="5"/>
      <c r="I218" s="5"/>
    </row>
    <row r="219" spans="1:9">
      <c r="A219" s="5"/>
      <c r="B219" s="5"/>
      <c r="C219" s="5"/>
      <c r="D219" s="5"/>
      <c r="E219" s="5"/>
      <c r="F219" s="5"/>
      <c r="G219" s="5"/>
      <c r="H219" s="5"/>
      <c r="I219" s="5"/>
    </row>
    <row r="220" spans="1:9">
      <c r="A220" s="5"/>
      <c r="B220" s="5"/>
      <c r="C220" s="5"/>
      <c r="D220" s="5"/>
      <c r="E220" s="5"/>
      <c r="F220" s="5"/>
      <c r="G220" s="5"/>
      <c r="H220" s="5"/>
      <c r="I220" s="5"/>
    </row>
    <row r="221" spans="1:9">
      <c r="A221" s="5"/>
      <c r="B221" s="5"/>
      <c r="C221" s="5"/>
      <c r="D221" s="5"/>
      <c r="E221" s="5"/>
      <c r="F221" s="5"/>
      <c r="G221" s="5"/>
      <c r="H221" s="5"/>
      <c r="I221" s="5"/>
    </row>
    <row r="222" spans="1:9">
      <c r="A222" s="5"/>
      <c r="B222" s="5"/>
      <c r="C222" s="5"/>
      <c r="D222" s="5"/>
      <c r="E222" s="5"/>
      <c r="F222" s="5"/>
      <c r="G222" s="5"/>
      <c r="H222" s="5"/>
      <c r="I222" s="5"/>
    </row>
    <row r="223" spans="1:9">
      <c r="A223" s="5"/>
      <c r="B223" s="5"/>
      <c r="C223" s="5"/>
      <c r="D223" s="5"/>
      <c r="E223" s="5"/>
      <c r="F223" s="5"/>
      <c r="G223" s="5"/>
      <c r="H223" s="5"/>
      <c r="I223" s="5"/>
    </row>
    <row r="224" spans="1:9">
      <c r="A224" s="5"/>
      <c r="B224" s="5"/>
      <c r="C224" s="5"/>
      <c r="D224" s="5"/>
      <c r="E224" s="5"/>
      <c r="F224" s="5"/>
      <c r="G224" s="5"/>
      <c r="H224" s="5"/>
      <c r="I224" s="5"/>
    </row>
    <row r="225" spans="1:9">
      <c r="A225" s="5"/>
      <c r="B225" s="5"/>
      <c r="C225" s="5"/>
      <c r="D225" s="5"/>
      <c r="E225" s="5"/>
      <c r="F225" s="5"/>
      <c r="G225" s="5"/>
      <c r="H225" s="5"/>
      <c r="I225" s="5"/>
    </row>
    <row r="226" spans="1:9">
      <c r="A226" s="5"/>
      <c r="B226" s="5"/>
      <c r="C226" s="5"/>
      <c r="D226" s="5"/>
      <c r="E226" s="5"/>
      <c r="F226" s="5"/>
      <c r="G226" s="5"/>
      <c r="H226" s="5"/>
      <c r="I226" s="5"/>
    </row>
    <row r="227" spans="1:9">
      <c r="A227" s="5"/>
      <c r="B227" s="5"/>
      <c r="C227" s="5"/>
      <c r="D227" s="5"/>
      <c r="E227" s="5"/>
      <c r="F227" s="5"/>
      <c r="G227" s="5"/>
      <c r="H227" s="5"/>
      <c r="I227" s="5"/>
    </row>
    <row r="228" spans="1:9">
      <c r="A228" s="5"/>
      <c r="B228" s="5"/>
      <c r="C228" s="5"/>
      <c r="D228" s="5"/>
      <c r="E228" s="5"/>
      <c r="F228" s="5"/>
      <c r="G228" s="5"/>
      <c r="H228" s="5"/>
      <c r="I228" s="5"/>
    </row>
    <row r="229" spans="1:9">
      <c r="A229" s="5"/>
      <c r="B229" s="5"/>
      <c r="C229" s="5"/>
      <c r="D229" s="5"/>
      <c r="E229" s="5"/>
      <c r="F229" s="5"/>
      <c r="G229" s="5"/>
      <c r="H229" s="5"/>
      <c r="I229" s="5"/>
    </row>
    <row r="230" spans="1:9">
      <c r="A230" s="5"/>
      <c r="B230" s="5"/>
      <c r="C230" s="5"/>
      <c r="D230" s="5"/>
      <c r="E230" s="5"/>
      <c r="F230" s="5"/>
      <c r="G230" s="5"/>
      <c r="H230" s="5"/>
      <c r="I230" s="5"/>
    </row>
    <row r="231" spans="1:9">
      <c r="A231" s="5"/>
      <c r="B231" s="5"/>
      <c r="C231" s="5"/>
      <c r="D231" s="5"/>
      <c r="E231" s="5"/>
      <c r="F231" s="5"/>
      <c r="G231" s="5"/>
      <c r="H231" s="5"/>
      <c r="I231" s="5"/>
    </row>
    <row r="232" spans="1:9">
      <c r="A232" s="5"/>
      <c r="B232" s="5"/>
      <c r="C232" s="5"/>
      <c r="D232" s="5"/>
      <c r="E232" s="5"/>
      <c r="F232" s="5"/>
      <c r="G232" s="5"/>
      <c r="H232" s="5"/>
      <c r="I232" s="5"/>
    </row>
    <row r="233" spans="1:9">
      <c r="A233" s="5"/>
      <c r="B233" s="5"/>
      <c r="C233" s="5"/>
      <c r="D233" s="5"/>
      <c r="E233" s="5"/>
      <c r="F233" s="5"/>
      <c r="G233" s="5"/>
      <c r="H233" s="5"/>
      <c r="I233" s="5"/>
    </row>
    <row r="234" spans="1:9">
      <c r="A234" s="5"/>
      <c r="B234" s="5"/>
      <c r="C234" s="5"/>
      <c r="D234" s="5"/>
      <c r="E234" s="5"/>
      <c r="F234" s="5"/>
      <c r="G234" s="5"/>
      <c r="H234" s="5"/>
      <c r="I234" s="5"/>
    </row>
    <row r="235" spans="1:9">
      <c r="A235" s="5"/>
      <c r="B235" s="5"/>
      <c r="C235" s="5"/>
      <c r="D235" s="5"/>
      <c r="E235" s="5"/>
      <c r="F235" s="5"/>
      <c r="G235" s="5"/>
      <c r="H235" s="5"/>
      <c r="I235" s="5"/>
    </row>
    <row r="236" spans="1:9">
      <c r="A236" s="5"/>
      <c r="B236" s="5"/>
      <c r="C236" s="5"/>
      <c r="D236" s="5"/>
      <c r="E236" s="5"/>
      <c r="F236" s="5"/>
      <c r="G236" s="5"/>
      <c r="H236" s="5"/>
      <c r="I236" s="5"/>
    </row>
    <row r="237" spans="1:9">
      <c r="A237" s="5"/>
      <c r="B237" s="5"/>
      <c r="C237" s="5"/>
      <c r="D237" s="5"/>
      <c r="E237" s="5"/>
      <c r="F237" s="5"/>
      <c r="G237" s="5"/>
      <c r="H237" s="5"/>
      <c r="I237" s="5"/>
    </row>
    <row r="238" spans="1:9">
      <c r="A238" s="5"/>
      <c r="B238" s="5"/>
      <c r="C238" s="5"/>
      <c r="D238" s="5"/>
      <c r="E238" s="5"/>
      <c r="F238" s="5"/>
      <c r="G238" s="5"/>
      <c r="H238" s="5"/>
      <c r="I238" s="5"/>
    </row>
    <row r="239" spans="1:9">
      <c r="A239" s="5"/>
      <c r="B239" s="5"/>
      <c r="C239" s="5"/>
      <c r="D239" s="5"/>
      <c r="E239" s="5"/>
      <c r="F239" s="5"/>
      <c r="G239" s="5"/>
      <c r="H239" s="5"/>
      <c r="I239" s="5"/>
    </row>
    <row r="240" spans="1:9">
      <c r="A240" s="5"/>
      <c r="B240" s="5"/>
      <c r="C240" s="5"/>
      <c r="D240" s="5"/>
      <c r="E240" s="5"/>
      <c r="F240" s="5"/>
      <c r="G240" s="5"/>
      <c r="H240" s="5"/>
      <c r="I240" s="5"/>
    </row>
    <row r="241" spans="1:9">
      <c r="A241" s="5"/>
      <c r="B241" s="5"/>
      <c r="C241" s="5"/>
      <c r="D241" s="5"/>
      <c r="E241" s="5"/>
      <c r="F241" s="5"/>
      <c r="G241" s="5"/>
      <c r="H241" s="5"/>
      <c r="I241" s="5"/>
    </row>
    <row r="242" spans="1:9">
      <c r="A242" s="5"/>
      <c r="B242" s="5"/>
      <c r="C242" s="5"/>
      <c r="D242" s="5"/>
      <c r="E242" s="5"/>
      <c r="F242" s="5"/>
      <c r="G242" s="5"/>
      <c r="H242" s="5"/>
      <c r="I242" s="5"/>
    </row>
    <row r="243" spans="1:9">
      <c r="A243" s="5"/>
      <c r="B243" s="5"/>
      <c r="C243" s="5"/>
      <c r="D243" s="5"/>
      <c r="E243" s="5"/>
      <c r="F243" s="5"/>
      <c r="G243" s="5"/>
      <c r="H243" s="5"/>
      <c r="I243" s="5"/>
    </row>
    <row r="244" spans="1:9">
      <c r="A244" s="5"/>
      <c r="B244" s="5"/>
      <c r="C244" s="5"/>
      <c r="D244" s="5"/>
      <c r="E244" s="5"/>
      <c r="F244" s="5"/>
      <c r="G244" s="5"/>
      <c r="H244" s="5"/>
      <c r="I244" s="5"/>
    </row>
    <row r="245" spans="1:9">
      <c r="A245" s="5"/>
      <c r="B245" s="5"/>
      <c r="C245" s="5"/>
      <c r="D245" s="5"/>
      <c r="E245" s="5"/>
      <c r="F245" s="5"/>
      <c r="G245" s="5"/>
      <c r="H245" s="5"/>
      <c r="I245" s="5"/>
    </row>
    <row r="246" spans="1:9">
      <c r="A246" s="5"/>
      <c r="B246" s="5"/>
      <c r="C246" s="5"/>
      <c r="D246" s="5"/>
      <c r="E246" s="5"/>
      <c r="F246" s="5"/>
      <c r="G246" s="5"/>
      <c r="H246" s="5"/>
      <c r="I246" s="5"/>
    </row>
    <row r="247" spans="1:9">
      <c r="A247" s="5"/>
      <c r="B247" s="5"/>
      <c r="C247" s="5"/>
      <c r="D247" s="5"/>
      <c r="E247" s="5"/>
      <c r="F247" s="5"/>
      <c r="G247" s="5"/>
      <c r="H247" s="5"/>
      <c r="I247" s="5"/>
    </row>
    <row r="248" spans="1:9">
      <c r="A248" s="5"/>
      <c r="B248" s="5"/>
      <c r="C248" s="5"/>
      <c r="D248" s="5"/>
      <c r="E248" s="5"/>
      <c r="F248" s="5"/>
      <c r="G248" s="5"/>
      <c r="H248" s="5"/>
      <c r="I248" s="5"/>
    </row>
    <row r="249" spans="1:9">
      <c r="A249" s="5"/>
      <c r="B249" s="5"/>
      <c r="C249" s="5"/>
      <c r="D249" s="5"/>
      <c r="E249" s="5"/>
      <c r="F249" s="5"/>
      <c r="G249" s="5"/>
      <c r="H249" s="5"/>
      <c r="I249" s="5"/>
    </row>
    <row r="250" spans="1:9">
      <c r="A250" s="5"/>
      <c r="B250" s="5"/>
      <c r="C250" s="5"/>
      <c r="D250" s="5"/>
      <c r="E250" s="5"/>
      <c r="F250" s="5"/>
      <c r="G250" s="5"/>
      <c r="H250" s="5"/>
      <c r="I250" s="5"/>
    </row>
    <row r="251" spans="1:9">
      <c r="A251" s="5"/>
      <c r="B251" s="5"/>
      <c r="C251" s="5"/>
      <c r="D251" s="5"/>
      <c r="E251" s="5"/>
      <c r="F251" s="5"/>
      <c r="G251" s="5"/>
      <c r="H251" s="5"/>
      <c r="I251" s="5"/>
    </row>
    <row r="252" spans="1:9">
      <c r="A252" s="5"/>
      <c r="B252" s="5"/>
      <c r="C252" s="5"/>
      <c r="D252" s="5"/>
      <c r="E252" s="5"/>
      <c r="F252" s="5"/>
      <c r="G252" s="5"/>
      <c r="H252" s="5"/>
      <c r="I252" s="5"/>
    </row>
    <row r="253" spans="1:9">
      <c r="A253" s="5"/>
      <c r="B253" s="5"/>
      <c r="C253" s="5"/>
      <c r="D253" s="5"/>
      <c r="E253" s="5"/>
      <c r="F253" s="5"/>
      <c r="G253" s="5"/>
      <c r="H253" s="5"/>
      <c r="I253" s="5"/>
    </row>
    <row r="254" spans="1:9">
      <c r="A254" s="5"/>
      <c r="B254" s="5"/>
      <c r="C254" s="5"/>
      <c r="D254" s="5"/>
      <c r="E254" s="5"/>
      <c r="F254" s="5"/>
      <c r="G254" s="5"/>
      <c r="H254" s="5"/>
      <c r="I254" s="5"/>
    </row>
    <row r="255" spans="1:9">
      <c r="A255" s="5"/>
      <c r="B255" s="5"/>
      <c r="C255" s="5"/>
      <c r="D255" s="5"/>
      <c r="E255" s="5"/>
      <c r="F255" s="5"/>
      <c r="G255" s="5"/>
      <c r="H255" s="5"/>
      <c r="I255" s="5"/>
    </row>
    <row r="256" spans="1:9">
      <c r="A256" s="5"/>
      <c r="B256" s="5"/>
      <c r="C256" s="5"/>
      <c r="D256" s="5"/>
      <c r="E256" s="5"/>
      <c r="F256" s="5"/>
      <c r="G256" s="5"/>
      <c r="H256" s="5"/>
      <c r="I256" s="5"/>
    </row>
    <row r="257" spans="1:9">
      <c r="A257" s="5"/>
      <c r="B257" s="5"/>
      <c r="C257" s="5"/>
      <c r="D257" s="5"/>
      <c r="E257" s="5"/>
      <c r="F257" s="5"/>
      <c r="G257" s="5"/>
      <c r="H257" s="5"/>
      <c r="I257" s="5"/>
    </row>
    <row r="258" spans="1:9">
      <c r="A258" s="5"/>
      <c r="B258" s="5"/>
      <c r="C258" s="5"/>
      <c r="D258" s="5"/>
      <c r="E258" s="5"/>
      <c r="F258" s="5"/>
      <c r="G258" s="5"/>
      <c r="H258" s="5"/>
      <c r="I258" s="5"/>
    </row>
    <row r="259" spans="1:9">
      <c r="A259" s="5"/>
      <c r="B259" s="5"/>
      <c r="C259" s="5"/>
      <c r="D259" s="5"/>
      <c r="E259" s="5"/>
      <c r="F259" s="5"/>
      <c r="G259" s="5"/>
      <c r="H259" s="5"/>
      <c r="I259" s="5"/>
    </row>
    <row r="260" spans="1:9">
      <c r="A260" s="5"/>
      <c r="B260" s="5"/>
      <c r="C260" s="5"/>
      <c r="D260" s="5"/>
      <c r="E260" s="5"/>
      <c r="F260" s="5"/>
      <c r="G260" s="5"/>
      <c r="H260" s="5"/>
      <c r="I260" s="5"/>
    </row>
    <row r="261" spans="1:9">
      <c r="A261" s="5"/>
      <c r="B261" s="5"/>
      <c r="C261" s="5"/>
      <c r="D261" s="5"/>
      <c r="E261" s="5"/>
      <c r="F261" s="5"/>
      <c r="G261" s="5"/>
      <c r="H261" s="5"/>
      <c r="I261" s="5"/>
    </row>
    <row r="262" spans="1:9">
      <c r="A262" s="5"/>
      <c r="B262" s="5"/>
      <c r="C262" s="5"/>
      <c r="D262" s="5"/>
      <c r="E262" s="5"/>
      <c r="F262" s="5"/>
      <c r="G262" s="5"/>
      <c r="H262" s="5"/>
      <c r="I262" s="5"/>
    </row>
    <row r="263" spans="1:9">
      <c r="A263" s="5"/>
      <c r="B263" s="5"/>
      <c r="C263" s="5"/>
      <c r="D263" s="5"/>
      <c r="E263" s="5"/>
      <c r="F263" s="5"/>
      <c r="G263" s="5"/>
      <c r="H263" s="5"/>
      <c r="I263" s="5"/>
    </row>
    <row r="264" spans="1:9">
      <c r="A264" s="5"/>
      <c r="B264" s="5"/>
      <c r="C264" s="5"/>
      <c r="D264" s="5"/>
      <c r="E264" s="5"/>
      <c r="F264" s="5"/>
      <c r="G264" s="5"/>
      <c r="H264" s="5"/>
      <c r="I264" s="5"/>
    </row>
    <row r="265" spans="1:9">
      <c r="A265" s="5"/>
      <c r="B265" s="5"/>
      <c r="C265" s="5"/>
      <c r="D265" s="5"/>
      <c r="E265" s="5"/>
      <c r="F265" s="5"/>
      <c r="G265" s="5"/>
      <c r="H265" s="5"/>
      <c r="I265" s="5"/>
    </row>
    <row r="266" spans="1:9">
      <c r="A266" s="5"/>
      <c r="B266" s="5"/>
      <c r="C266" s="5"/>
      <c r="D266" s="5"/>
      <c r="E266" s="5"/>
      <c r="F266" s="5"/>
      <c r="G266" s="5"/>
      <c r="H266" s="5"/>
      <c r="I266" s="5"/>
    </row>
    <row r="267" spans="1:9">
      <c r="A267" s="5"/>
      <c r="B267" s="5"/>
      <c r="C267" s="5"/>
      <c r="D267" s="5"/>
      <c r="E267" s="5"/>
      <c r="F267" s="5"/>
      <c r="G267" s="5"/>
      <c r="H267" s="5"/>
      <c r="I267" s="5"/>
    </row>
    <row r="268" spans="1:9">
      <c r="A268" s="5"/>
      <c r="B268" s="5"/>
      <c r="C268" s="5"/>
      <c r="D268" s="5"/>
      <c r="E268" s="5"/>
      <c r="F268" s="5"/>
      <c r="G268" s="5"/>
      <c r="H268" s="5"/>
      <c r="I268" s="5"/>
    </row>
    <row r="269" spans="1:9">
      <c r="A269" s="5"/>
      <c r="B269" s="5"/>
      <c r="C269" s="5"/>
      <c r="D269" s="5"/>
      <c r="E269" s="5"/>
      <c r="F269" s="5"/>
      <c r="G269" s="5"/>
      <c r="H269" s="5"/>
      <c r="I269" s="5"/>
    </row>
    <row r="270" spans="1:9">
      <c r="A270" s="5"/>
      <c r="B270" s="5"/>
      <c r="C270" s="5"/>
      <c r="D270" s="5"/>
      <c r="E270" s="5"/>
      <c r="F270" s="5"/>
      <c r="G270" s="5"/>
      <c r="H270" s="5"/>
      <c r="I270" s="5"/>
    </row>
    <row r="271" spans="1:9">
      <c r="A271" s="5"/>
      <c r="B271" s="5"/>
      <c r="C271" s="5"/>
      <c r="D271" s="5"/>
      <c r="E271" s="5"/>
      <c r="F271" s="5"/>
      <c r="G271" s="5"/>
      <c r="H271" s="5"/>
      <c r="I271" s="5"/>
    </row>
    <row r="272" spans="1:9">
      <c r="A272" s="5"/>
      <c r="B272" s="5"/>
      <c r="C272" s="5"/>
      <c r="D272" s="5"/>
      <c r="E272" s="5"/>
      <c r="F272" s="5"/>
      <c r="G272" s="5"/>
      <c r="H272" s="5"/>
      <c r="I272" s="5"/>
    </row>
    <row r="273" spans="1:9">
      <c r="A273" s="5"/>
      <c r="B273" s="5"/>
      <c r="C273" s="5"/>
      <c r="D273" s="5"/>
      <c r="E273" s="5"/>
      <c r="F273" s="5"/>
      <c r="G273" s="5"/>
      <c r="H273" s="5"/>
      <c r="I273" s="5"/>
    </row>
    <row r="274" spans="1:9">
      <c r="A274" s="5"/>
      <c r="B274" s="5"/>
      <c r="C274" s="5"/>
      <c r="D274" s="5"/>
      <c r="E274" s="5"/>
      <c r="F274" s="5"/>
      <c r="G274" s="5"/>
      <c r="H274" s="5"/>
      <c r="I274" s="5"/>
    </row>
    <row r="275" spans="1:9">
      <c r="A275" s="5"/>
      <c r="B275" s="5"/>
      <c r="C275" s="5"/>
      <c r="D275" s="5"/>
      <c r="E275" s="5"/>
      <c r="F275" s="5"/>
      <c r="G275" s="5"/>
      <c r="H275" s="5"/>
      <c r="I275" s="5"/>
    </row>
    <row r="276" spans="1:9">
      <c r="A276" s="5"/>
      <c r="B276" s="5"/>
      <c r="C276" s="5"/>
      <c r="D276" s="5"/>
      <c r="E276" s="5"/>
      <c r="F276" s="5"/>
      <c r="G276" s="5"/>
      <c r="H276" s="5"/>
      <c r="I276" s="5"/>
    </row>
    <row r="277" spans="1:9">
      <c r="A277" s="5"/>
      <c r="B277" s="5"/>
      <c r="C277" s="5"/>
      <c r="D277" s="5"/>
      <c r="E277" s="5"/>
      <c r="F277" s="5"/>
      <c r="G277" s="5"/>
      <c r="H277" s="5"/>
      <c r="I277" s="5"/>
    </row>
    <row r="278" spans="1:9">
      <c r="A278" s="5"/>
      <c r="B278" s="5"/>
      <c r="C278" s="5"/>
      <c r="D278" s="5"/>
      <c r="E278" s="5"/>
      <c r="F278" s="5"/>
      <c r="G278" s="5"/>
      <c r="H278" s="5"/>
      <c r="I278" s="5"/>
    </row>
    <row r="279" spans="1:9">
      <c r="A279" s="5"/>
      <c r="B279" s="5"/>
      <c r="C279" s="5"/>
      <c r="D279" s="5"/>
      <c r="E279" s="5"/>
      <c r="F279" s="5"/>
      <c r="G279" s="5"/>
      <c r="H279" s="5"/>
      <c r="I279" s="5"/>
    </row>
    <row r="280" spans="1:9">
      <c r="A280" s="5"/>
      <c r="B280" s="5"/>
      <c r="C280" s="5"/>
      <c r="D280" s="5"/>
      <c r="E280" s="5"/>
      <c r="F280" s="5"/>
      <c r="G280" s="5"/>
      <c r="H280" s="5"/>
      <c r="I280" s="5"/>
    </row>
    <row r="281" spans="1:9">
      <c r="A281" s="5"/>
      <c r="B281" s="5"/>
      <c r="C281" s="5"/>
      <c r="D281" s="5"/>
      <c r="E281" s="5"/>
      <c r="F281" s="5"/>
      <c r="G281" s="5"/>
      <c r="H281" s="5"/>
      <c r="I281" s="5"/>
    </row>
    <row r="282" spans="1:9">
      <c r="A282" s="5"/>
      <c r="B282" s="5"/>
      <c r="C282" s="5"/>
      <c r="D282" s="5"/>
      <c r="E282" s="5"/>
      <c r="F282" s="5"/>
      <c r="G282" s="5"/>
      <c r="H282" s="5"/>
      <c r="I282" s="5"/>
    </row>
    <row r="283" spans="1:9">
      <c r="A283" s="5"/>
      <c r="B283" s="5"/>
      <c r="C283" s="5"/>
      <c r="D283" s="5"/>
      <c r="E283" s="5"/>
      <c r="F283" s="5"/>
      <c r="G283" s="5"/>
      <c r="H283" s="5"/>
      <c r="I283" s="5"/>
    </row>
    <row r="284" spans="1:9">
      <c r="A284" s="5"/>
      <c r="B284" s="5"/>
      <c r="C284" s="5"/>
      <c r="D284" s="5"/>
      <c r="E284" s="5"/>
      <c r="F284" s="5"/>
      <c r="G284" s="5"/>
      <c r="H284" s="5"/>
      <c r="I284" s="5"/>
    </row>
    <row r="285" spans="1:9">
      <c r="A285" s="5"/>
      <c r="B285" s="5"/>
      <c r="C285" s="5"/>
      <c r="D285" s="5"/>
      <c r="E285" s="5"/>
      <c r="F285" s="5"/>
      <c r="G285" s="5"/>
      <c r="H285" s="5"/>
      <c r="I285" s="5"/>
    </row>
    <row r="286" spans="1:9">
      <c r="A286" s="5"/>
      <c r="B286" s="5"/>
      <c r="C286" s="5"/>
      <c r="D286" s="5"/>
      <c r="E286" s="5"/>
      <c r="F286" s="5"/>
      <c r="G286" s="5"/>
      <c r="H286" s="5"/>
      <c r="I286" s="5"/>
    </row>
    <row r="287" spans="1:9">
      <c r="A287" s="5"/>
      <c r="B287" s="5"/>
      <c r="C287" s="5"/>
      <c r="D287" s="5"/>
      <c r="E287" s="5"/>
      <c r="F287" s="5"/>
      <c r="G287" s="5"/>
      <c r="H287" s="5"/>
      <c r="I287" s="5"/>
    </row>
    <row r="288" spans="1:9">
      <c r="A288" s="5"/>
      <c r="B288" s="5"/>
      <c r="C288" s="5"/>
      <c r="D288" s="5"/>
      <c r="E288" s="5"/>
      <c r="F288" s="5"/>
      <c r="G288" s="5"/>
      <c r="H288" s="5"/>
      <c r="I288" s="5"/>
    </row>
    <row r="289" spans="1:9">
      <c r="A289" s="5"/>
      <c r="B289" s="5"/>
      <c r="C289" s="5"/>
      <c r="D289" s="5"/>
      <c r="E289" s="5"/>
      <c r="F289" s="5"/>
      <c r="G289" s="5"/>
      <c r="H289" s="5"/>
      <c r="I289" s="5"/>
    </row>
    <row r="290" spans="1:9">
      <c r="A290" s="5"/>
      <c r="B290" s="5"/>
      <c r="C290" s="5"/>
      <c r="D290" s="5"/>
      <c r="E290" s="5"/>
      <c r="F290" s="5"/>
      <c r="G290" s="5"/>
      <c r="H290" s="5"/>
      <c r="I290" s="5"/>
    </row>
    <row r="291" spans="1:9">
      <c r="A291" s="5"/>
      <c r="B291" s="5"/>
      <c r="C291" s="5"/>
      <c r="D291" s="5"/>
      <c r="E291" s="5"/>
      <c r="F291" s="5"/>
      <c r="G291" s="5"/>
      <c r="H291" s="5"/>
      <c r="I291" s="5"/>
    </row>
    <row r="292" spans="1:9">
      <c r="A292" s="5"/>
      <c r="B292" s="5"/>
      <c r="C292" s="5"/>
      <c r="D292" s="5"/>
      <c r="E292" s="5"/>
      <c r="F292" s="5"/>
      <c r="G292" s="5"/>
      <c r="H292" s="5"/>
      <c r="I292" s="5"/>
    </row>
    <row r="293" spans="1:9">
      <c r="A293" s="5"/>
      <c r="B293" s="5"/>
      <c r="C293" s="5"/>
      <c r="D293" s="5"/>
      <c r="E293" s="5"/>
      <c r="F293" s="5"/>
      <c r="G293" s="5"/>
      <c r="H293" s="5"/>
      <c r="I293" s="5"/>
    </row>
    <row r="294" spans="1:9">
      <c r="A294" s="5"/>
      <c r="B294" s="5"/>
      <c r="C294" s="5"/>
      <c r="D294" s="5"/>
      <c r="E294" s="5"/>
      <c r="F294" s="5"/>
      <c r="G294" s="5"/>
      <c r="H294" s="5"/>
      <c r="I294" s="5"/>
    </row>
    <row r="295" spans="1:9">
      <c r="A295" s="5"/>
      <c r="B295" s="5"/>
      <c r="C295" s="5"/>
      <c r="D295" s="5"/>
      <c r="E295" s="5"/>
      <c r="F295" s="5"/>
      <c r="G295" s="5"/>
      <c r="H295" s="5"/>
      <c r="I295" s="5"/>
    </row>
    <row r="296" spans="1:9">
      <c r="A296" s="5"/>
      <c r="B296" s="5"/>
      <c r="C296" s="5"/>
      <c r="D296" s="5"/>
      <c r="E296" s="5"/>
      <c r="F296" s="5"/>
      <c r="G296" s="5"/>
      <c r="H296" s="5"/>
      <c r="I296" s="5"/>
    </row>
    <row r="297" spans="1:9">
      <c r="A297" s="5"/>
      <c r="B297" s="5"/>
      <c r="C297" s="5"/>
      <c r="D297" s="5"/>
      <c r="E297" s="5"/>
      <c r="F297" s="5"/>
      <c r="G297" s="5"/>
      <c r="H297" s="5"/>
      <c r="I297" s="5"/>
    </row>
    <row r="298" spans="1:9">
      <c r="A298" s="5"/>
      <c r="B298" s="5"/>
      <c r="C298" s="5"/>
      <c r="D298" s="5"/>
      <c r="E298" s="5"/>
      <c r="F298" s="5"/>
      <c r="G298" s="5"/>
      <c r="H298" s="5"/>
      <c r="I298" s="5"/>
    </row>
    <row r="299" spans="1:9">
      <c r="A299" s="5"/>
      <c r="B299" s="5"/>
      <c r="C299" s="5"/>
      <c r="D299" s="5"/>
      <c r="E299" s="5"/>
      <c r="F299" s="5"/>
      <c r="G299" s="5"/>
      <c r="H299" s="5"/>
      <c r="I299" s="5"/>
    </row>
    <row r="300" spans="1:9">
      <c r="A300" s="5"/>
      <c r="B300" s="5"/>
      <c r="C300" s="5"/>
      <c r="D300" s="5"/>
      <c r="E300" s="5"/>
      <c r="F300" s="5"/>
      <c r="G300" s="5"/>
      <c r="H300" s="5"/>
      <c r="I300" s="5"/>
    </row>
    <row r="301" spans="1:9">
      <c r="A301" s="5"/>
      <c r="B301" s="5"/>
      <c r="C301" s="5"/>
      <c r="D301" s="5"/>
      <c r="E301" s="5"/>
      <c r="F301" s="5"/>
      <c r="G301" s="5"/>
      <c r="H301" s="5"/>
      <c r="I301" s="5"/>
    </row>
    <row r="302" spans="1:9">
      <c r="A302" s="5"/>
      <c r="B302" s="5"/>
      <c r="C302" s="5"/>
      <c r="D302" s="5"/>
      <c r="E302" s="5"/>
      <c r="F302" s="5"/>
      <c r="G302" s="5"/>
      <c r="H302" s="5"/>
      <c r="I302" s="5"/>
    </row>
    <row r="303" spans="1:9">
      <c r="A303" s="5"/>
      <c r="B303" s="5"/>
      <c r="C303" s="5"/>
      <c r="D303" s="5"/>
      <c r="E303" s="5"/>
      <c r="F303" s="5"/>
      <c r="G303" s="5"/>
      <c r="H303" s="5"/>
      <c r="I303" s="5"/>
    </row>
    <row r="304" spans="1:9">
      <c r="A304" s="5"/>
      <c r="B304" s="5"/>
      <c r="C304" s="5"/>
      <c r="D304" s="5"/>
      <c r="E304" s="5"/>
      <c r="F304" s="5"/>
      <c r="G304" s="5"/>
      <c r="H304" s="5"/>
      <c r="I304" s="5"/>
    </row>
    <row r="305" spans="1:9">
      <c r="A305" s="5"/>
      <c r="B305" s="5"/>
      <c r="C305" s="5"/>
      <c r="D305" s="5"/>
      <c r="E305" s="5"/>
      <c r="F305" s="5"/>
      <c r="G305" s="5"/>
      <c r="H305" s="5"/>
      <c r="I305" s="5"/>
    </row>
    <row r="306" spans="1:9">
      <c r="A306" s="5"/>
      <c r="B306" s="5"/>
      <c r="C306" s="5"/>
      <c r="D306" s="5"/>
      <c r="E306" s="5"/>
      <c r="F306" s="5"/>
      <c r="G306" s="5"/>
      <c r="H306" s="5"/>
      <c r="I306" s="5"/>
    </row>
    <row r="307" spans="1:9">
      <c r="A307" s="5"/>
      <c r="B307" s="5"/>
      <c r="C307" s="5"/>
      <c r="D307" s="5"/>
      <c r="E307" s="5"/>
      <c r="F307" s="5"/>
      <c r="G307" s="5"/>
      <c r="H307" s="5"/>
      <c r="I307" s="5"/>
    </row>
    <row r="308" spans="1:9">
      <c r="A308" s="5"/>
      <c r="B308" s="5"/>
      <c r="C308" s="5"/>
      <c r="D308" s="5"/>
      <c r="E308" s="5"/>
      <c r="F308" s="5"/>
      <c r="G308" s="5"/>
      <c r="H308" s="5"/>
      <c r="I308" s="5"/>
    </row>
    <row r="309" spans="1:9">
      <c r="A309" s="5"/>
      <c r="B309" s="5"/>
      <c r="C309" s="5"/>
      <c r="D309" s="5"/>
      <c r="E309" s="5"/>
      <c r="F309" s="5"/>
      <c r="G309" s="5"/>
      <c r="H309" s="5"/>
      <c r="I309" s="5"/>
    </row>
    <row r="310" spans="1:9">
      <c r="A310" s="5"/>
      <c r="B310" s="5"/>
      <c r="C310" s="5"/>
      <c r="D310" s="5"/>
      <c r="E310" s="5"/>
      <c r="F310" s="5"/>
      <c r="G310" s="5"/>
      <c r="H310" s="5"/>
      <c r="I310" s="5"/>
    </row>
    <row r="311" spans="1:9">
      <c r="A311" s="5"/>
      <c r="B311" s="5"/>
      <c r="C311" s="5"/>
      <c r="D311" s="5"/>
      <c r="E311" s="5"/>
      <c r="F311" s="5"/>
      <c r="G311" s="5"/>
      <c r="H311" s="5"/>
      <c r="I311" s="5"/>
    </row>
    <row r="312" spans="1:9">
      <c r="A312" s="5"/>
      <c r="B312" s="5"/>
      <c r="C312" s="5"/>
      <c r="D312" s="5"/>
      <c r="E312" s="5"/>
      <c r="F312" s="5"/>
      <c r="G312" s="5"/>
      <c r="H312" s="5"/>
      <c r="I312" s="5"/>
    </row>
    <row r="313" spans="1:9">
      <c r="A313" s="5"/>
      <c r="B313" s="5"/>
      <c r="C313" s="5"/>
      <c r="D313" s="5"/>
      <c r="E313" s="5"/>
      <c r="F313" s="5"/>
      <c r="G313" s="5"/>
      <c r="H313" s="5"/>
      <c r="I313" s="5"/>
    </row>
    <row r="314" spans="1:9">
      <c r="A314" s="5"/>
      <c r="B314" s="5"/>
      <c r="C314" s="5"/>
      <c r="D314" s="5"/>
      <c r="E314" s="5"/>
      <c r="F314" s="5"/>
      <c r="G314" s="5"/>
      <c r="H314" s="5"/>
      <c r="I314" s="5"/>
    </row>
    <row r="315" spans="1:9">
      <c r="A315" s="5"/>
      <c r="B315" s="5"/>
      <c r="C315" s="5"/>
      <c r="D315" s="5"/>
      <c r="E315" s="5"/>
      <c r="F315" s="5"/>
      <c r="G315" s="5"/>
      <c r="H315" s="5"/>
      <c r="I315" s="5"/>
    </row>
    <row r="316" spans="1:9">
      <c r="A316" s="5"/>
      <c r="B316" s="5"/>
      <c r="C316" s="5"/>
      <c r="D316" s="5"/>
      <c r="E316" s="5"/>
      <c r="F316" s="5"/>
      <c r="G316" s="5"/>
      <c r="H316" s="5"/>
      <c r="I316" s="5"/>
    </row>
    <row r="317" spans="1:9">
      <c r="A317" s="5"/>
      <c r="B317" s="5"/>
      <c r="C317" s="5"/>
      <c r="D317" s="5"/>
      <c r="E317" s="5"/>
      <c r="F317" s="5"/>
      <c r="G317" s="5"/>
      <c r="H317" s="5"/>
      <c r="I317" s="5"/>
    </row>
    <row r="318" spans="1:9">
      <c r="A318" s="5"/>
      <c r="B318" s="5"/>
      <c r="C318" s="5"/>
      <c r="D318" s="5"/>
      <c r="E318" s="5"/>
      <c r="F318" s="5"/>
      <c r="G318" s="5"/>
      <c r="H318" s="5"/>
      <c r="I318" s="5"/>
    </row>
    <row r="319" spans="1:9">
      <c r="A319" s="5"/>
      <c r="B319" s="5"/>
      <c r="C319" s="5"/>
      <c r="D319" s="5"/>
      <c r="E319" s="5"/>
      <c r="F319" s="5"/>
      <c r="G319" s="5"/>
      <c r="H319" s="5"/>
      <c r="I319" s="5"/>
    </row>
    <row r="320" spans="1:9">
      <c r="A320" s="5"/>
      <c r="B320" s="5"/>
      <c r="C320" s="5"/>
      <c r="D320" s="5"/>
      <c r="E320" s="5"/>
      <c r="F320" s="5"/>
      <c r="G320" s="5"/>
      <c r="H320" s="5"/>
      <c r="I320" s="5"/>
    </row>
    <row r="321" spans="1:9">
      <c r="A321" s="5"/>
      <c r="B321" s="5"/>
      <c r="C321" s="5"/>
      <c r="D321" s="5"/>
      <c r="E321" s="5"/>
      <c r="F321" s="5"/>
      <c r="G321" s="5"/>
      <c r="H321" s="5"/>
      <c r="I321" s="5"/>
    </row>
    <row r="322" spans="1:9">
      <c r="A322" s="5"/>
      <c r="B322" s="5"/>
      <c r="C322" s="5"/>
      <c r="D322" s="5"/>
      <c r="E322" s="5"/>
      <c r="F322" s="5"/>
      <c r="G322" s="5"/>
      <c r="H322" s="5"/>
      <c r="I322" s="5"/>
    </row>
    <row r="323" spans="1:9">
      <c r="A323" s="5"/>
      <c r="B323" s="5"/>
      <c r="C323" s="5"/>
      <c r="D323" s="5"/>
      <c r="E323" s="5"/>
      <c r="F323" s="5"/>
      <c r="G323" s="5"/>
      <c r="H323" s="5"/>
      <c r="I323" s="5"/>
    </row>
    <row r="324" spans="1:9">
      <c r="A324" s="5"/>
      <c r="B324" s="5"/>
      <c r="C324" s="5"/>
      <c r="D324" s="5"/>
      <c r="E324" s="5"/>
      <c r="F324" s="5"/>
      <c r="G324" s="5"/>
      <c r="H324" s="5"/>
      <c r="I324" s="5"/>
    </row>
    <row r="325" spans="1:9">
      <c r="A325" s="5"/>
      <c r="B325" s="5"/>
      <c r="C325" s="5"/>
      <c r="D325" s="5"/>
      <c r="E325" s="5"/>
      <c r="F325" s="5"/>
      <c r="G325" s="5"/>
      <c r="H325" s="5"/>
      <c r="I325" s="5"/>
    </row>
    <row r="326" spans="1:9">
      <c r="A326" s="5"/>
      <c r="B326" s="5"/>
      <c r="C326" s="5"/>
      <c r="D326" s="5"/>
      <c r="E326" s="5"/>
      <c r="F326" s="5"/>
      <c r="G326" s="5"/>
      <c r="H326" s="5"/>
      <c r="I326" s="5"/>
    </row>
    <row r="327" spans="1:9">
      <c r="A327" s="5"/>
      <c r="B327" s="5"/>
      <c r="C327" s="5"/>
      <c r="D327" s="5"/>
      <c r="E327" s="5"/>
      <c r="F327" s="5"/>
      <c r="G327" s="5"/>
      <c r="H327" s="5"/>
      <c r="I327" s="5"/>
    </row>
    <row r="328" spans="1:9">
      <c r="A328" s="5"/>
      <c r="B328" s="5"/>
      <c r="C328" s="5"/>
      <c r="D328" s="5"/>
      <c r="E328" s="5"/>
      <c r="F328" s="5"/>
      <c r="G328" s="5"/>
      <c r="H328" s="5"/>
      <c r="I328" s="5"/>
    </row>
    <row r="329" spans="1:9">
      <c r="A329" s="5"/>
      <c r="B329" s="5"/>
      <c r="C329" s="5"/>
      <c r="D329" s="5"/>
      <c r="E329" s="5"/>
      <c r="F329" s="5"/>
      <c r="G329" s="5"/>
      <c r="H329" s="5"/>
      <c r="I329" s="5"/>
    </row>
    <row r="330" spans="1:9">
      <c r="A330" s="5"/>
      <c r="B330" s="5"/>
      <c r="C330" s="5"/>
      <c r="D330" s="5"/>
      <c r="E330" s="5"/>
      <c r="F330" s="5"/>
      <c r="G330" s="5"/>
      <c r="H330" s="5"/>
      <c r="I330" s="5"/>
    </row>
    <row r="331" spans="1:9">
      <c r="A331" s="5"/>
      <c r="B331" s="5"/>
      <c r="C331" s="5"/>
      <c r="D331" s="5"/>
      <c r="E331" s="5"/>
      <c r="F331" s="5"/>
      <c r="G331" s="5"/>
      <c r="H331" s="5"/>
      <c r="I331" s="5"/>
    </row>
    <row r="332" spans="1:9">
      <c r="A332" s="5"/>
      <c r="B332" s="5"/>
      <c r="C332" s="5"/>
      <c r="D332" s="5"/>
      <c r="E332" s="5"/>
      <c r="F332" s="5"/>
      <c r="G332" s="5"/>
      <c r="H332" s="5"/>
      <c r="I332" s="5"/>
    </row>
    <row r="333" spans="1:9">
      <c r="A333" s="5"/>
      <c r="B333" s="5"/>
      <c r="C333" s="5"/>
      <c r="D333" s="5"/>
      <c r="E333" s="5"/>
      <c r="F333" s="5"/>
      <c r="G333" s="5"/>
      <c r="H333" s="5"/>
      <c r="I333" s="5"/>
    </row>
    <row r="334" spans="1:9">
      <c r="A334" s="5"/>
      <c r="B334" s="5"/>
      <c r="C334" s="5"/>
      <c r="D334" s="5"/>
      <c r="E334" s="5"/>
      <c r="F334" s="5"/>
      <c r="G334" s="5"/>
      <c r="H334" s="5"/>
      <c r="I334" s="5"/>
    </row>
    <row r="335" spans="1:9">
      <c r="A335" s="5"/>
      <c r="B335" s="5"/>
      <c r="C335" s="5"/>
      <c r="D335" s="5"/>
      <c r="E335" s="5"/>
      <c r="F335" s="5"/>
      <c r="G335" s="5"/>
      <c r="H335" s="5"/>
      <c r="I335" s="5"/>
    </row>
    <row r="336" spans="1:9">
      <c r="A336" s="5"/>
      <c r="B336" s="5"/>
      <c r="C336" s="5"/>
      <c r="D336" s="5"/>
      <c r="E336" s="5"/>
      <c r="F336" s="5"/>
      <c r="G336" s="5"/>
      <c r="H336" s="5"/>
      <c r="I336" s="5"/>
    </row>
    <row r="337" spans="1:9">
      <c r="A337" s="5"/>
      <c r="B337" s="5"/>
      <c r="C337" s="5"/>
      <c r="D337" s="5"/>
      <c r="E337" s="5"/>
      <c r="F337" s="5"/>
      <c r="G337" s="5"/>
      <c r="H337" s="5"/>
      <c r="I337" s="5"/>
    </row>
    <row r="338" spans="1:9">
      <c r="A338" s="5"/>
      <c r="B338" s="5"/>
      <c r="C338" s="5"/>
      <c r="D338" s="5"/>
      <c r="E338" s="5"/>
      <c r="F338" s="5"/>
      <c r="G338" s="5"/>
      <c r="H338" s="5"/>
      <c r="I338" s="5"/>
    </row>
    <row r="339" spans="1:9">
      <c r="A339" s="5"/>
      <c r="B339" s="5"/>
      <c r="C339" s="5"/>
      <c r="D339" s="5"/>
      <c r="E339" s="5"/>
      <c r="F339" s="5"/>
      <c r="G339" s="5"/>
      <c r="H339" s="5"/>
      <c r="I339" s="5"/>
    </row>
    <row r="340" spans="1:9">
      <c r="A340" s="5"/>
      <c r="B340" s="5"/>
      <c r="C340" s="5"/>
      <c r="D340" s="5"/>
      <c r="E340" s="5"/>
      <c r="F340" s="5"/>
      <c r="G340" s="5"/>
      <c r="H340" s="5"/>
      <c r="I340" s="5"/>
    </row>
    <row r="341" spans="1:9">
      <c r="A341" s="5"/>
      <c r="B341" s="5"/>
      <c r="C341" s="5"/>
      <c r="D341" s="5"/>
      <c r="E341" s="5"/>
      <c r="F341" s="5"/>
      <c r="G341" s="5"/>
      <c r="H341" s="5"/>
      <c r="I341" s="5"/>
    </row>
    <row r="342" spans="1:9">
      <c r="A342" s="5"/>
      <c r="B342" s="5"/>
      <c r="C342" s="5"/>
      <c r="D342" s="5"/>
      <c r="E342" s="5"/>
      <c r="F342" s="5"/>
      <c r="G342" s="5"/>
      <c r="H342" s="5"/>
      <c r="I342" s="5"/>
    </row>
    <row r="343" spans="1:9">
      <c r="A343" s="5"/>
      <c r="B343" s="5"/>
      <c r="C343" s="5"/>
      <c r="D343" s="5"/>
      <c r="E343" s="5"/>
      <c r="F343" s="5"/>
      <c r="G343" s="5"/>
      <c r="H343" s="5"/>
      <c r="I343" s="5"/>
    </row>
    <row r="344" spans="1:9">
      <c r="A344" s="5"/>
      <c r="B344" s="5"/>
      <c r="C344" s="5"/>
      <c r="D344" s="5"/>
      <c r="E344" s="5"/>
      <c r="F344" s="5"/>
      <c r="G344" s="5"/>
      <c r="H344" s="5"/>
      <c r="I344" s="5"/>
    </row>
    <row r="345" spans="1:9">
      <c r="A345" s="5"/>
      <c r="B345" s="5"/>
      <c r="C345" s="5"/>
      <c r="D345" s="5"/>
      <c r="E345" s="5"/>
      <c r="F345" s="5"/>
      <c r="G345" s="5"/>
      <c r="H345" s="5"/>
      <c r="I345" s="5"/>
    </row>
    <row r="346" spans="1:9">
      <c r="A346" s="5"/>
      <c r="B346" s="5"/>
      <c r="C346" s="5"/>
      <c r="D346" s="5"/>
      <c r="E346" s="5"/>
      <c r="F346" s="5"/>
      <c r="G346" s="5"/>
      <c r="H346" s="5"/>
      <c r="I346" s="5"/>
    </row>
    <row r="347" spans="1:9">
      <c r="A347" s="5"/>
      <c r="B347" s="5"/>
      <c r="C347" s="5"/>
      <c r="D347" s="5"/>
      <c r="E347" s="5"/>
      <c r="F347" s="5"/>
      <c r="G347" s="5"/>
      <c r="H347" s="5"/>
      <c r="I347" s="5"/>
    </row>
    <row r="348" spans="1:9">
      <c r="A348" s="5"/>
      <c r="B348" s="5"/>
      <c r="C348" s="5"/>
      <c r="D348" s="5"/>
      <c r="E348" s="5"/>
      <c r="F348" s="5"/>
      <c r="G348" s="5"/>
      <c r="H348" s="5"/>
      <c r="I348" s="5"/>
    </row>
    <row r="349" spans="1:9">
      <c r="A349" s="5"/>
      <c r="B349" s="5"/>
      <c r="C349" s="5"/>
      <c r="D349" s="5"/>
      <c r="E349" s="5"/>
      <c r="F349" s="5"/>
      <c r="G349" s="5"/>
      <c r="H349" s="5"/>
      <c r="I349" s="5"/>
    </row>
    <row r="350" spans="1:9">
      <c r="A350" s="5"/>
      <c r="B350" s="5"/>
      <c r="C350" s="5"/>
      <c r="D350" s="5"/>
      <c r="E350" s="5"/>
      <c r="F350" s="5"/>
      <c r="G350" s="5"/>
      <c r="H350" s="5"/>
      <c r="I350" s="5"/>
    </row>
    <row r="351" spans="1:9">
      <c r="A351" s="5"/>
      <c r="B351" s="5"/>
      <c r="C351" s="5"/>
      <c r="D351" s="5"/>
      <c r="E351" s="5"/>
      <c r="F351" s="5"/>
      <c r="G351" s="5"/>
      <c r="H351" s="5"/>
      <c r="I351" s="5"/>
    </row>
    <row r="352" spans="1:9">
      <c r="A352" s="5"/>
      <c r="B352" s="5"/>
      <c r="C352" s="5"/>
      <c r="D352" s="5"/>
      <c r="E352" s="5"/>
      <c r="F352" s="5"/>
      <c r="G352" s="5"/>
      <c r="H352" s="5"/>
      <c r="I352" s="5"/>
    </row>
    <row r="353" spans="1:9">
      <c r="A353" s="5"/>
      <c r="B353" s="5"/>
      <c r="C353" s="5"/>
      <c r="D353" s="5"/>
      <c r="E353" s="5"/>
      <c r="F353" s="5"/>
      <c r="G353" s="5"/>
      <c r="H353" s="5"/>
      <c r="I353" s="5"/>
    </row>
    <row r="354" spans="1:9">
      <c r="A354" s="5"/>
      <c r="B354" s="5"/>
      <c r="C354" s="5"/>
      <c r="D354" s="5"/>
      <c r="E354" s="5"/>
      <c r="F354" s="5"/>
      <c r="G354" s="5"/>
      <c r="H354" s="5"/>
      <c r="I354" s="5"/>
    </row>
    <row r="355" spans="1:9">
      <c r="A355" s="5"/>
      <c r="B355" s="5"/>
      <c r="C355" s="5"/>
      <c r="D355" s="5"/>
      <c r="E355" s="5"/>
      <c r="F355" s="5"/>
      <c r="G355" s="5"/>
      <c r="H355" s="5"/>
      <c r="I355" s="5"/>
    </row>
    <row r="356" spans="1:9">
      <c r="A356" s="5"/>
      <c r="B356" s="5"/>
      <c r="C356" s="5"/>
      <c r="D356" s="5"/>
      <c r="E356" s="5"/>
      <c r="F356" s="5"/>
      <c r="G356" s="5"/>
      <c r="H356" s="5"/>
      <c r="I356" s="5"/>
    </row>
    <row r="357" spans="1:9">
      <c r="A357" s="5"/>
      <c r="B357" s="5"/>
      <c r="C357" s="5"/>
      <c r="D357" s="5"/>
      <c r="E357" s="5"/>
      <c r="F357" s="5"/>
      <c r="G357" s="5"/>
      <c r="H357" s="5"/>
      <c r="I357" s="5"/>
    </row>
    <row r="358" spans="1:9">
      <c r="A358" s="5"/>
      <c r="B358" s="5"/>
      <c r="C358" s="5"/>
      <c r="D358" s="5"/>
      <c r="E358" s="5"/>
      <c r="F358" s="5"/>
      <c r="G358" s="5"/>
      <c r="H358" s="5"/>
      <c r="I358" s="5"/>
    </row>
    <row r="359" spans="1:9">
      <c r="A359" s="5"/>
      <c r="B359" s="5"/>
      <c r="C359" s="5"/>
      <c r="D359" s="5"/>
      <c r="E359" s="5"/>
      <c r="F359" s="5"/>
      <c r="G359" s="5"/>
      <c r="H359" s="5"/>
      <c r="I359" s="5"/>
    </row>
    <row r="360" spans="1:9">
      <c r="A360" s="5"/>
      <c r="B360" s="5"/>
      <c r="C360" s="5"/>
      <c r="D360" s="5"/>
      <c r="E360" s="5"/>
      <c r="F360" s="5"/>
      <c r="G360" s="5"/>
      <c r="H360" s="5"/>
      <c r="I360" s="5"/>
    </row>
    <row r="361" spans="1:9">
      <c r="A361" s="5"/>
      <c r="B361" s="5"/>
      <c r="C361" s="5"/>
      <c r="D361" s="5"/>
      <c r="E361" s="5"/>
      <c r="F361" s="5"/>
      <c r="G361" s="5"/>
      <c r="H361" s="5"/>
      <c r="I361" s="5"/>
    </row>
    <row r="362" spans="1:9">
      <c r="A362" s="5"/>
      <c r="B362" s="5"/>
      <c r="C362" s="5"/>
      <c r="D362" s="5"/>
      <c r="E362" s="5"/>
      <c r="F362" s="5"/>
      <c r="G362" s="5"/>
      <c r="H362" s="5"/>
      <c r="I362" s="5"/>
    </row>
    <row r="363" spans="1:9">
      <c r="A363" s="5"/>
      <c r="B363" s="5"/>
      <c r="C363" s="5"/>
      <c r="D363" s="5"/>
      <c r="E363" s="5"/>
      <c r="F363" s="5"/>
      <c r="G363" s="5"/>
      <c r="H363" s="5"/>
      <c r="I363" s="5"/>
    </row>
    <row r="364" spans="1:9">
      <c r="A364" s="5"/>
      <c r="B364" s="5"/>
      <c r="C364" s="5"/>
      <c r="D364" s="5"/>
      <c r="E364" s="5"/>
      <c r="F364" s="5"/>
      <c r="G364" s="5"/>
      <c r="H364" s="5"/>
      <c r="I364" s="5"/>
    </row>
    <row r="365" spans="1:9">
      <c r="A365" s="5"/>
      <c r="B365" s="5"/>
      <c r="C365" s="5"/>
      <c r="D365" s="5"/>
      <c r="E365" s="5"/>
      <c r="F365" s="5"/>
      <c r="G365" s="5"/>
      <c r="H365" s="5"/>
      <c r="I365" s="5"/>
    </row>
    <row r="366" spans="1:9">
      <c r="A366" s="5"/>
      <c r="B366" s="5"/>
      <c r="C366" s="5"/>
      <c r="D366" s="5"/>
      <c r="E366" s="5"/>
      <c r="F366" s="5"/>
      <c r="G366" s="5"/>
      <c r="H366" s="5"/>
      <c r="I366" s="5"/>
    </row>
    <row r="367" spans="1:9">
      <c r="A367" s="5"/>
      <c r="B367" s="5"/>
      <c r="C367" s="5"/>
      <c r="D367" s="5"/>
      <c r="E367" s="5"/>
      <c r="F367" s="5"/>
      <c r="G367" s="5"/>
      <c r="H367" s="5"/>
      <c r="I367" s="5"/>
    </row>
    <row r="368" spans="1:9">
      <c r="A368" s="5"/>
      <c r="B368" s="5"/>
      <c r="C368" s="5"/>
      <c r="D368" s="5"/>
      <c r="E368" s="5"/>
      <c r="F368" s="5"/>
      <c r="G368" s="5"/>
      <c r="H368" s="5"/>
      <c r="I368" s="5"/>
    </row>
    <row r="369" spans="1:9">
      <c r="A369" s="5"/>
      <c r="B369" s="5"/>
      <c r="C369" s="5"/>
      <c r="D369" s="5"/>
      <c r="E369" s="5"/>
      <c r="F369" s="5"/>
      <c r="G369" s="5"/>
      <c r="H369" s="5"/>
      <c r="I369" s="5"/>
    </row>
    <row r="370" spans="1:9">
      <c r="A370" s="5"/>
      <c r="B370" s="5"/>
      <c r="C370" s="5"/>
      <c r="D370" s="5"/>
      <c r="E370" s="5"/>
      <c r="F370" s="5"/>
      <c r="G370" s="5"/>
      <c r="H370" s="5"/>
      <c r="I370" s="5"/>
    </row>
    <row r="371" spans="1:9">
      <c r="A371" s="5"/>
      <c r="B371" s="5"/>
      <c r="C371" s="5"/>
      <c r="D371" s="5"/>
      <c r="E371" s="5"/>
      <c r="F371" s="5"/>
      <c r="G371" s="5"/>
      <c r="H371" s="5"/>
      <c r="I371" s="5"/>
    </row>
    <row r="372" spans="1:9">
      <c r="A372" s="5"/>
      <c r="B372" s="5"/>
      <c r="C372" s="5"/>
      <c r="D372" s="5"/>
      <c r="E372" s="5"/>
      <c r="F372" s="5"/>
      <c r="G372" s="5"/>
      <c r="H372" s="5"/>
      <c r="I372" s="5"/>
    </row>
    <row r="373" spans="1:9">
      <c r="A373" s="5"/>
      <c r="B373" s="5"/>
      <c r="C373" s="5"/>
      <c r="D373" s="5"/>
      <c r="E373" s="5"/>
      <c r="F373" s="5"/>
      <c r="G373" s="5"/>
      <c r="H373" s="5"/>
      <c r="I373" s="5"/>
    </row>
    <row r="374" spans="1:9">
      <c r="A374" s="5"/>
      <c r="B374" s="5"/>
      <c r="C374" s="5"/>
      <c r="D374" s="5"/>
      <c r="E374" s="5"/>
      <c r="F374" s="5"/>
      <c r="G374" s="5"/>
      <c r="H374" s="5"/>
      <c r="I374" s="5"/>
    </row>
    <row r="375" spans="1:9">
      <c r="A375" s="5"/>
      <c r="B375" s="5"/>
      <c r="C375" s="5"/>
      <c r="D375" s="5"/>
      <c r="E375" s="5"/>
      <c r="F375" s="5"/>
      <c r="G375" s="5"/>
      <c r="H375" s="5"/>
      <c r="I375" s="5"/>
    </row>
    <row r="376" spans="1:9">
      <c r="A376" s="5"/>
      <c r="B376" s="5"/>
      <c r="C376" s="5"/>
      <c r="D376" s="5"/>
      <c r="E376" s="5"/>
      <c r="F376" s="5"/>
      <c r="G376" s="5"/>
      <c r="H376" s="5"/>
      <c r="I376" s="5"/>
    </row>
    <row r="377" spans="1:9">
      <c r="A377" s="5"/>
      <c r="B377" s="5"/>
      <c r="C377" s="5"/>
      <c r="D377" s="5"/>
      <c r="E377" s="5"/>
      <c r="F377" s="5"/>
      <c r="G377" s="5"/>
      <c r="H377" s="5"/>
      <c r="I377" s="5"/>
    </row>
    <row r="378" spans="1:9">
      <c r="A378" s="5"/>
      <c r="B378" s="5"/>
      <c r="C378" s="5"/>
      <c r="D378" s="5"/>
      <c r="E378" s="5"/>
      <c r="F378" s="5"/>
      <c r="G378" s="5"/>
      <c r="H378" s="5"/>
      <c r="I378" s="5"/>
    </row>
    <row r="379" spans="1:9">
      <c r="A379" s="5"/>
      <c r="B379" s="5"/>
      <c r="C379" s="5"/>
      <c r="D379" s="5"/>
      <c r="E379" s="5"/>
      <c r="F379" s="5"/>
      <c r="G379" s="5"/>
      <c r="H379" s="5"/>
      <c r="I379" s="5"/>
    </row>
    <row r="380" spans="1:9">
      <c r="A380" s="5"/>
      <c r="B380" s="5"/>
      <c r="C380" s="5"/>
      <c r="D380" s="5"/>
      <c r="E380" s="5"/>
      <c r="F380" s="5"/>
      <c r="G380" s="5"/>
      <c r="H380" s="5"/>
      <c r="I380" s="5"/>
    </row>
    <row r="381" spans="1:9">
      <c r="A381" s="5"/>
      <c r="B381" s="5"/>
      <c r="C381" s="5"/>
      <c r="D381" s="5"/>
      <c r="E381" s="5"/>
      <c r="F381" s="5"/>
      <c r="G381" s="5"/>
      <c r="H381" s="5"/>
      <c r="I381" s="5"/>
    </row>
    <row r="382" spans="1:9">
      <c r="A382" s="5"/>
      <c r="B382" s="5"/>
      <c r="C382" s="5"/>
      <c r="D382" s="5"/>
      <c r="E382" s="5"/>
      <c r="F382" s="5"/>
      <c r="G382" s="5"/>
      <c r="H382" s="5"/>
      <c r="I382" s="5"/>
    </row>
    <row r="383" spans="1:9">
      <c r="A383" s="5"/>
      <c r="B383" s="5"/>
      <c r="C383" s="5"/>
      <c r="D383" s="5"/>
      <c r="E383" s="5"/>
      <c r="F383" s="5"/>
      <c r="G383" s="5"/>
      <c r="H383" s="5"/>
      <c r="I383" s="5"/>
    </row>
    <row r="384" spans="1:9">
      <c r="A384" s="5"/>
      <c r="B384" s="5"/>
      <c r="C384" s="5"/>
      <c r="D384" s="5"/>
      <c r="E384" s="5"/>
      <c r="F384" s="5"/>
      <c r="G384" s="5"/>
      <c r="H384" s="5"/>
      <c r="I384" s="5"/>
    </row>
    <row r="385" spans="1:9">
      <c r="A385" s="5"/>
      <c r="B385" s="5"/>
      <c r="C385" s="5"/>
      <c r="D385" s="5"/>
      <c r="E385" s="5"/>
      <c r="F385" s="5"/>
      <c r="G385" s="5"/>
      <c r="H385" s="5"/>
      <c r="I385" s="5"/>
    </row>
    <row r="386" spans="1:9">
      <c r="A386" s="5"/>
      <c r="B386" s="5"/>
      <c r="C386" s="5"/>
      <c r="D386" s="5"/>
      <c r="E386" s="5"/>
      <c r="F386" s="5"/>
      <c r="G386" s="5"/>
      <c r="H386" s="5"/>
      <c r="I386" s="5"/>
    </row>
    <row r="387" spans="1:9">
      <c r="A387" s="5"/>
      <c r="B387" s="5"/>
      <c r="C387" s="5"/>
      <c r="D387" s="5"/>
      <c r="E387" s="5"/>
      <c r="F387" s="5"/>
      <c r="G387" s="5"/>
      <c r="H387" s="5"/>
      <c r="I387" s="5"/>
    </row>
    <row r="388" spans="1:9">
      <c r="A388" s="5"/>
      <c r="B388" s="5"/>
      <c r="C388" s="5"/>
      <c r="D388" s="5"/>
      <c r="E388" s="5"/>
      <c r="F388" s="5"/>
      <c r="G388" s="5"/>
      <c r="H388" s="5"/>
      <c r="I388" s="5"/>
    </row>
    <row r="389" spans="1:9">
      <c r="A389" s="5"/>
      <c r="B389" s="5"/>
      <c r="C389" s="5"/>
      <c r="D389" s="5"/>
      <c r="E389" s="5"/>
      <c r="F389" s="5"/>
      <c r="G389" s="5"/>
      <c r="H389" s="5"/>
      <c r="I389" s="5"/>
    </row>
    <row r="390" spans="1:9">
      <c r="A390" s="5"/>
      <c r="B390" s="5"/>
      <c r="C390" s="5"/>
      <c r="D390" s="5"/>
      <c r="E390" s="5"/>
      <c r="F390" s="5"/>
      <c r="G390" s="5"/>
      <c r="H390" s="5"/>
      <c r="I390" s="5"/>
    </row>
    <row r="391" spans="1:9">
      <c r="A391" s="5"/>
      <c r="B391" s="5"/>
      <c r="C391" s="5"/>
      <c r="D391" s="5"/>
      <c r="E391" s="5"/>
      <c r="F391" s="5"/>
      <c r="G391" s="5"/>
      <c r="H391" s="5"/>
      <c r="I391" s="5"/>
    </row>
    <row r="392" spans="1:9">
      <c r="A392" s="5"/>
      <c r="B392" s="5"/>
      <c r="C392" s="5"/>
      <c r="D392" s="5"/>
      <c r="E392" s="5"/>
      <c r="F392" s="5"/>
      <c r="G392" s="5"/>
      <c r="H392" s="5"/>
      <c r="I392" s="5"/>
    </row>
    <row r="393" spans="1:9">
      <c r="A393" s="5"/>
      <c r="B393" s="5"/>
      <c r="C393" s="5"/>
      <c r="D393" s="5"/>
      <c r="E393" s="5"/>
      <c r="F393" s="5"/>
      <c r="G393" s="5"/>
      <c r="H393" s="5"/>
      <c r="I393" s="5"/>
    </row>
    <row r="394" spans="1:9">
      <c r="A394" s="5"/>
      <c r="B394" s="5"/>
      <c r="C394" s="5"/>
      <c r="D394" s="5"/>
      <c r="E394" s="5"/>
      <c r="F394" s="5"/>
      <c r="G394" s="5"/>
      <c r="H394" s="5"/>
      <c r="I394" s="5"/>
    </row>
    <row r="395" spans="1:9">
      <c r="A395" s="5"/>
      <c r="B395" s="5"/>
      <c r="C395" s="5"/>
      <c r="D395" s="5"/>
      <c r="E395" s="5"/>
      <c r="F395" s="5"/>
      <c r="G395" s="5"/>
      <c r="H395" s="5"/>
      <c r="I395" s="5"/>
    </row>
    <row r="396" spans="1:9">
      <c r="A396" s="5"/>
      <c r="B396" s="5"/>
      <c r="C396" s="5"/>
      <c r="D396" s="5"/>
      <c r="E396" s="5"/>
      <c r="F396" s="5"/>
      <c r="G396" s="5"/>
      <c r="H396" s="5"/>
      <c r="I396" s="5"/>
    </row>
    <row r="397" spans="1:9">
      <c r="A397" s="5"/>
      <c r="B397" s="5"/>
      <c r="C397" s="5"/>
      <c r="D397" s="5"/>
      <c r="E397" s="5"/>
      <c r="F397" s="5"/>
      <c r="G397" s="5"/>
      <c r="H397" s="5"/>
      <c r="I397" s="5"/>
    </row>
    <row r="398" spans="1:9">
      <c r="A398" s="5"/>
      <c r="B398" s="5"/>
      <c r="C398" s="5"/>
      <c r="D398" s="5"/>
      <c r="E398" s="5"/>
      <c r="F398" s="5"/>
      <c r="G398" s="5"/>
      <c r="H398" s="5"/>
      <c r="I398" s="5"/>
    </row>
    <row r="399" spans="1:9">
      <c r="A399" s="5"/>
      <c r="B399" s="5"/>
      <c r="C399" s="5"/>
      <c r="D399" s="5"/>
      <c r="E399" s="5"/>
      <c r="F399" s="5"/>
      <c r="G399" s="5"/>
      <c r="H399" s="5"/>
      <c r="I399" s="5"/>
    </row>
    <row r="400" spans="1:9">
      <c r="A400" s="5"/>
      <c r="B400" s="5"/>
      <c r="C400" s="5"/>
      <c r="D400" s="5"/>
      <c r="E400" s="5"/>
      <c r="F400" s="5"/>
      <c r="G400" s="5"/>
      <c r="H400" s="5"/>
      <c r="I400" s="5"/>
    </row>
    <row r="401" spans="1:9">
      <c r="A401" s="5"/>
      <c r="B401" s="5"/>
      <c r="C401" s="5"/>
      <c r="D401" s="5"/>
      <c r="E401" s="5"/>
      <c r="F401" s="5"/>
      <c r="G401" s="5"/>
      <c r="H401" s="5"/>
      <c r="I401" s="5"/>
    </row>
    <row r="402" spans="1:9">
      <c r="A402" s="5"/>
      <c r="B402" s="5"/>
      <c r="C402" s="5"/>
      <c r="D402" s="5"/>
      <c r="E402" s="5"/>
      <c r="F402" s="5"/>
      <c r="G402" s="5"/>
      <c r="H402" s="5"/>
      <c r="I402" s="5"/>
    </row>
    <row r="403" spans="1:9">
      <c r="A403" s="5"/>
      <c r="B403" s="5"/>
      <c r="C403" s="5"/>
      <c r="D403" s="5"/>
      <c r="E403" s="5"/>
      <c r="F403" s="5"/>
      <c r="G403" s="5"/>
      <c r="H403" s="5"/>
      <c r="I403" s="5"/>
    </row>
    <row r="404" spans="1:9">
      <c r="A404" s="5"/>
      <c r="B404" s="5"/>
      <c r="C404" s="5"/>
      <c r="D404" s="5"/>
      <c r="E404" s="5"/>
      <c r="F404" s="5"/>
      <c r="G404" s="5"/>
      <c r="H404" s="5"/>
      <c r="I404" s="5"/>
    </row>
    <row r="405" spans="1:9">
      <c r="A405" s="5"/>
      <c r="B405" s="5"/>
      <c r="C405" s="5"/>
      <c r="D405" s="5"/>
      <c r="E405" s="5"/>
      <c r="F405" s="5"/>
      <c r="G405" s="5"/>
      <c r="H405" s="5"/>
      <c r="I405" s="5"/>
    </row>
    <row r="406" spans="1:9">
      <c r="A406" s="5"/>
      <c r="B406" s="5"/>
      <c r="C406" s="5"/>
      <c r="D406" s="5"/>
      <c r="E406" s="5"/>
      <c r="F406" s="5"/>
      <c r="G406" s="5"/>
      <c r="H406" s="5"/>
      <c r="I406" s="5"/>
    </row>
    <row r="407" spans="1:9">
      <c r="A407" s="5"/>
      <c r="B407" s="5"/>
      <c r="C407" s="5"/>
      <c r="D407" s="5"/>
      <c r="E407" s="5"/>
      <c r="F407" s="5"/>
      <c r="G407" s="5"/>
      <c r="H407" s="5"/>
      <c r="I407" s="5"/>
    </row>
    <row r="408" spans="1:9">
      <c r="A408" s="5"/>
      <c r="B408" s="5"/>
      <c r="C408" s="5"/>
      <c r="D408" s="5"/>
      <c r="E408" s="5"/>
      <c r="F408" s="5"/>
      <c r="G408" s="5"/>
      <c r="H408" s="5"/>
      <c r="I408" s="5"/>
    </row>
    <row r="409" spans="1:9">
      <c r="A409" s="5"/>
      <c r="B409" s="5"/>
      <c r="C409" s="5"/>
      <c r="D409" s="5"/>
      <c r="E409" s="5"/>
      <c r="F409" s="5"/>
      <c r="G409" s="5"/>
      <c r="H409" s="5"/>
      <c r="I409" s="5"/>
    </row>
    <row r="410" spans="1:9">
      <c r="A410" s="5"/>
      <c r="B410" s="5"/>
      <c r="C410" s="5"/>
      <c r="D410" s="5"/>
      <c r="E410" s="5"/>
      <c r="F410" s="5"/>
      <c r="G410" s="5"/>
      <c r="H410" s="5"/>
      <c r="I410" s="5"/>
    </row>
    <row r="411" spans="1:9">
      <c r="A411" s="5"/>
      <c r="B411" s="5"/>
      <c r="C411" s="5"/>
      <c r="D411" s="5"/>
      <c r="E411" s="5"/>
      <c r="F411" s="5"/>
      <c r="G411" s="5"/>
      <c r="H411" s="5"/>
      <c r="I411" s="5"/>
    </row>
    <row r="412" spans="1:9">
      <c r="A412" s="5"/>
      <c r="B412" s="5"/>
      <c r="C412" s="5"/>
      <c r="D412" s="5"/>
      <c r="E412" s="5"/>
      <c r="F412" s="5"/>
      <c r="G412" s="5"/>
      <c r="H412" s="5"/>
      <c r="I412" s="5"/>
    </row>
    <row r="413" spans="1:9">
      <c r="A413" s="5"/>
      <c r="B413" s="5"/>
      <c r="C413" s="5"/>
      <c r="D413" s="5"/>
      <c r="E413" s="5"/>
      <c r="F413" s="5"/>
      <c r="G413" s="5"/>
      <c r="H413" s="5"/>
      <c r="I413" s="5"/>
    </row>
    <row r="414" spans="1:9">
      <c r="A414" s="5"/>
      <c r="B414" s="5"/>
      <c r="C414" s="5"/>
      <c r="D414" s="5"/>
      <c r="E414" s="5"/>
      <c r="F414" s="5"/>
      <c r="G414" s="5"/>
      <c r="H414" s="5"/>
      <c r="I414" s="5"/>
    </row>
    <row r="415" spans="1:9">
      <c r="A415" s="5"/>
      <c r="B415" s="5"/>
      <c r="C415" s="5"/>
      <c r="D415" s="5"/>
      <c r="E415" s="5"/>
      <c r="F415" s="5"/>
      <c r="G415" s="5"/>
      <c r="H415" s="5"/>
      <c r="I415" s="5"/>
    </row>
    <row r="416" spans="1:9">
      <c r="A416" s="5"/>
      <c r="B416" s="5"/>
      <c r="C416" s="5"/>
      <c r="D416" s="5"/>
      <c r="E416" s="5"/>
      <c r="F416" s="5"/>
      <c r="G416" s="5"/>
      <c r="H416" s="5"/>
      <c r="I416" s="5"/>
    </row>
    <row r="417" spans="1:9">
      <c r="A417" s="5"/>
      <c r="B417" s="5"/>
      <c r="C417" s="5"/>
      <c r="D417" s="5"/>
      <c r="E417" s="5"/>
      <c r="F417" s="5"/>
      <c r="G417" s="5"/>
      <c r="H417" s="5"/>
      <c r="I417" s="5"/>
    </row>
    <row r="418" spans="1:9">
      <c r="A418" s="5"/>
      <c r="B418" s="5"/>
      <c r="C418" s="5"/>
      <c r="D418" s="5"/>
      <c r="E418" s="5"/>
      <c r="F418" s="5"/>
      <c r="G418" s="5"/>
      <c r="H418" s="5"/>
      <c r="I418" s="5"/>
    </row>
    <row r="419" spans="1:9">
      <c r="A419" s="5"/>
      <c r="B419" s="5"/>
      <c r="C419" s="5"/>
      <c r="D419" s="5"/>
      <c r="E419" s="5"/>
      <c r="F419" s="5"/>
      <c r="G419" s="5"/>
      <c r="H419" s="5"/>
      <c r="I419" s="5"/>
    </row>
    <row r="420" spans="1:9">
      <c r="A420" s="5"/>
      <c r="B420" s="5"/>
      <c r="C420" s="5"/>
      <c r="D420" s="5"/>
      <c r="E420" s="5"/>
      <c r="F420" s="5"/>
      <c r="G420" s="5"/>
      <c r="H420" s="5"/>
      <c r="I420" s="5"/>
    </row>
    <row r="421" spans="1:9">
      <c r="A421" s="5"/>
      <c r="B421" s="5"/>
      <c r="C421" s="5"/>
      <c r="D421" s="5"/>
      <c r="E421" s="5"/>
      <c r="F421" s="5"/>
      <c r="G421" s="5"/>
      <c r="H421" s="5"/>
      <c r="I421" s="5"/>
    </row>
    <row r="422" spans="1:9">
      <c r="A422" s="5"/>
      <c r="B422" s="5"/>
      <c r="C422" s="5"/>
      <c r="D422" s="5"/>
      <c r="E422" s="5"/>
      <c r="F422" s="5"/>
      <c r="G422" s="5"/>
      <c r="H422" s="5"/>
      <c r="I422" s="5"/>
    </row>
    <row r="423" spans="1:9">
      <c r="A423" s="5"/>
      <c r="B423" s="5"/>
      <c r="C423" s="5"/>
      <c r="D423" s="5"/>
      <c r="E423" s="5"/>
      <c r="F423" s="5"/>
      <c r="G423" s="5"/>
      <c r="H423" s="5"/>
      <c r="I423" s="5"/>
    </row>
    <row r="424" spans="1:9">
      <c r="A424" s="5"/>
      <c r="B424" s="5"/>
      <c r="C424" s="5"/>
      <c r="D424" s="5"/>
      <c r="E424" s="5"/>
      <c r="F424" s="5"/>
      <c r="G424" s="5"/>
      <c r="H424" s="5"/>
      <c r="I424" s="5"/>
    </row>
    <row r="425" spans="1:9">
      <c r="A425" s="5"/>
      <c r="B425" s="5"/>
      <c r="C425" s="5"/>
      <c r="D425" s="5"/>
      <c r="E425" s="5"/>
      <c r="F425" s="5"/>
      <c r="G425" s="5"/>
      <c r="H425" s="5"/>
      <c r="I425" s="5"/>
    </row>
    <row r="426" spans="1:9">
      <c r="A426" s="5"/>
      <c r="B426" s="5"/>
      <c r="C426" s="5"/>
      <c r="D426" s="5"/>
      <c r="E426" s="5"/>
      <c r="F426" s="5"/>
      <c r="G426" s="5"/>
      <c r="H426" s="5"/>
      <c r="I426" s="5"/>
    </row>
    <row r="427" spans="1:9">
      <c r="A427" s="5"/>
      <c r="B427" s="5"/>
      <c r="C427" s="5"/>
      <c r="D427" s="5"/>
      <c r="E427" s="5"/>
      <c r="F427" s="5"/>
      <c r="G427" s="5"/>
      <c r="H427" s="5"/>
      <c r="I427" s="5"/>
    </row>
    <row r="428" spans="1:9">
      <c r="A428" s="5"/>
      <c r="B428" s="5"/>
      <c r="C428" s="5"/>
      <c r="D428" s="5"/>
      <c r="E428" s="5"/>
      <c r="F428" s="5"/>
      <c r="G428" s="5"/>
      <c r="H428" s="5"/>
      <c r="I428" s="5"/>
    </row>
    <row r="429" spans="1:9">
      <c r="A429" s="5"/>
      <c r="B429" s="5"/>
      <c r="C429" s="5"/>
      <c r="D429" s="5"/>
      <c r="E429" s="5"/>
      <c r="F429" s="5"/>
      <c r="G429" s="5"/>
      <c r="H429" s="5"/>
      <c r="I429" s="5"/>
    </row>
    <row r="430" spans="1:9">
      <c r="A430" s="5"/>
      <c r="B430" s="5"/>
      <c r="C430" s="5"/>
      <c r="D430" s="5"/>
      <c r="E430" s="5"/>
      <c r="F430" s="5"/>
      <c r="G430" s="5"/>
      <c r="H430" s="5"/>
      <c r="I430" s="5"/>
    </row>
    <row r="431" spans="1:9">
      <c r="A431" s="5"/>
      <c r="B431" s="5"/>
      <c r="C431" s="5"/>
      <c r="D431" s="5"/>
      <c r="E431" s="5"/>
      <c r="F431" s="5"/>
      <c r="G431" s="5"/>
      <c r="H431" s="5"/>
      <c r="I431" s="5"/>
    </row>
    <row r="432" spans="1:9">
      <c r="A432" s="5"/>
      <c r="B432" s="5"/>
      <c r="C432" s="5"/>
      <c r="D432" s="5"/>
      <c r="E432" s="5"/>
      <c r="F432" s="5"/>
      <c r="G432" s="5"/>
      <c r="H432" s="5"/>
      <c r="I432" s="5"/>
    </row>
    <row r="433" spans="1:9">
      <c r="A433" s="5"/>
      <c r="B433" s="5"/>
      <c r="C433" s="5"/>
      <c r="D433" s="5"/>
      <c r="E433" s="5"/>
      <c r="F433" s="5"/>
      <c r="G433" s="5"/>
      <c r="H433" s="5"/>
      <c r="I433" s="5"/>
    </row>
    <row r="434" spans="1:9">
      <c r="A434" s="5"/>
      <c r="B434" s="5"/>
      <c r="C434" s="5"/>
      <c r="D434" s="5"/>
      <c r="E434" s="5"/>
      <c r="F434" s="5"/>
      <c r="G434" s="5"/>
      <c r="H434" s="5"/>
      <c r="I434" s="5"/>
    </row>
    <row r="435" spans="1:9">
      <c r="A435" s="5"/>
      <c r="B435" s="5"/>
      <c r="C435" s="5"/>
      <c r="D435" s="5"/>
      <c r="E435" s="5"/>
      <c r="F435" s="5"/>
      <c r="G435" s="5"/>
      <c r="H435" s="5"/>
      <c r="I435" s="5"/>
    </row>
    <row r="436" spans="1:9">
      <c r="A436" s="5"/>
      <c r="B436" s="5"/>
      <c r="C436" s="5"/>
      <c r="D436" s="5"/>
      <c r="E436" s="5"/>
      <c r="F436" s="5"/>
      <c r="G436" s="5"/>
      <c r="H436" s="5"/>
      <c r="I436" s="5"/>
    </row>
    <row r="437" spans="1:9">
      <c r="A437" s="5"/>
      <c r="B437" s="5"/>
      <c r="C437" s="5"/>
      <c r="D437" s="5"/>
      <c r="E437" s="5"/>
      <c r="F437" s="5"/>
      <c r="G437" s="5"/>
      <c r="H437" s="5"/>
      <c r="I437" s="5"/>
    </row>
    <row r="438" spans="1:9">
      <c r="A438" s="5"/>
      <c r="B438" s="5"/>
      <c r="C438" s="5"/>
      <c r="D438" s="5"/>
      <c r="E438" s="5"/>
      <c r="F438" s="5"/>
      <c r="G438" s="5"/>
      <c r="H438" s="5"/>
      <c r="I438" s="5"/>
    </row>
    <row r="439" spans="1:9">
      <c r="A439" s="5"/>
      <c r="B439" s="5"/>
      <c r="C439" s="5"/>
      <c r="D439" s="5"/>
      <c r="E439" s="5"/>
      <c r="F439" s="5"/>
      <c r="G439" s="5"/>
      <c r="H439" s="5"/>
      <c r="I439" s="5"/>
    </row>
    <row r="440" spans="1:9">
      <c r="A440" s="5"/>
      <c r="B440" s="5"/>
      <c r="C440" s="5"/>
      <c r="D440" s="5"/>
      <c r="E440" s="5"/>
      <c r="F440" s="5"/>
      <c r="G440" s="5"/>
      <c r="H440" s="5"/>
      <c r="I440" s="5"/>
    </row>
    <row r="441" spans="1:9">
      <c r="A441" s="5"/>
      <c r="B441" s="5"/>
      <c r="C441" s="5"/>
      <c r="D441" s="5"/>
      <c r="E441" s="5"/>
      <c r="F441" s="5"/>
      <c r="G441" s="5"/>
      <c r="H441" s="5"/>
      <c r="I441" s="5"/>
    </row>
    <row r="442" spans="1:9">
      <c r="A442" s="5"/>
      <c r="B442" s="5"/>
      <c r="C442" s="5"/>
      <c r="D442" s="5"/>
      <c r="E442" s="5"/>
      <c r="F442" s="5"/>
      <c r="G442" s="5"/>
      <c r="H442" s="5"/>
      <c r="I442" s="5"/>
    </row>
    <row r="443" spans="1:9">
      <c r="A443" s="5"/>
      <c r="B443" s="5"/>
      <c r="C443" s="5"/>
      <c r="D443" s="5"/>
      <c r="E443" s="5"/>
      <c r="F443" s="5"/>
      <c r="G443" s="5"/>
      <c r="H443" s="5"/>
      <c r="I443" s="5"/>
    </row>
    <row r="444" spans="1:9">
      <c r="A444" s="5"/>
      <c r="B444" s="5"/>
      <c r="C444" s="5"/>
      <c r="D444" s="5"/>
      <c r="E444" s="5"/>
      <c r="F444" s="5"/>
      <c r="G444" s="5"/>
      <c r="H444" s="5"/>
      <c r="I444" s="5"/>
    </row>
    <row r="445" spans="1:9">
      <c r="A445" s="5"/>
      <c r="B445" s="5"/>
      <c r="C445" s="5"/>
      <c r="D445" s="5"/>
      <c r="E445" s="5"/>
      <c r="F445" s="5"/>
      <c r="G445" s="5"/>
      <c r="H445" s="5"/>
      <c r="I445" s="5"/>
    </row>
    <row r="446" spans="1:9">
      <c r="A446" s="5"/>
      <c r="B446" s="5"/>
      <c r="C446" s="5"/>
      <c r="D446" s="5"/>
      <c r="E446" s="5"/>
      <c r="F446" s="5"/>
      <c r="G446" s="5"/>
      <c r="H446" s="5"/>
      <c r="I446" s="5"/>
    </row>
    <row r="447" spans="1:9">
      <c r="A447" s="5"/>
      <c r="B447" s="5"/>
      <c r="C447" s="5"/>
      <c r="D447" s="5"/>
      <c r="E447" s="5"/>
      <c r="F447" s="5"/>
      <c r="G447" s="5"/>
      <c r="H447" s="5"/>
      <c r="I447" s="5"/>
    </row>
    <row r="448" spans="1:9">
      <c r="A448" s="5"/>
      <c r="B448" s="5"/>
      <c r="C448" s="5"/>
      <c r="D448" s="5"/>
      <c r="E448" s="5"/>
      <c r="F448" s="5"/>
      <c r="G448" s="5"/>
      <c r="H448" s="5"/>
      <c r="I448" s="5"/>
    </row>
    <row r="449" spans="1:9">
      <c r="A449" s="5"/>
      <c r="B449" s="5"/>
      <c r="C449" s="5"/>
      <c r="D449" s="5"/>
      <c r="E449" s="5"/>
      <c r="F449" s="5"/>
      <c r="G449" s="5"/>
      <c r="H449" s="5"/>
      <c r="I449" s="5"/>
    </row>
    <row r="450" spans="1:9">
      <c r="A450" s="5"/>
      <c r="B450" s="5"/>
      <c r="C450" s="5"/>
      <c r="D450" s="5"/>
      <c r="E450" s="5"/>
      <c r="F450" s="5"/>
      <c r="G450" s="5"/>
      <c r="H450" s="5"/>
      <c r="I450" s="5"/>
    </row>
    <row r="451" spans="1:9">
      <c r="A451" s="5"/>
      <c r="B451" s="5"/>
      <c r="C451" s="5"/>
      <c r="D451" s="5"/>
      <c r="E451" s="5"/>
      <c r="F451" s="5"/>
      <c r="G451" s="5"/>
      <c r="H451" s="5"/>
      <c r="I451" s="5"/>
    </row>
    <row r="452" spans="1:9">
      <c r="A452" s="5"/>
      <c r="B452" s="5"/>
      <c r="C452" s="5"/>
      <c r="D452" s="5"/>
      <c r="E452" s="5"/>
      <c r="F452" s="5"/>
      <c r="G452" s="5"/>
      <c r="H452" s="5"/>
      <c r="I452" s="5"/>
    </row>
    <row r="453" spans="1:9">
      <c r="A453" s="5"/>
      <c r="B453" s="5"/>
      <c r="C453" s="5"/>
      <c r="D453" s="5"/>
      <c r="E453" s="5"/>
      <c r="F453" s="5"/>
      <c r="G453" s="5"/>
      <c r="H453" s="5"/>
      <c r="I453" s="5"/>
    </row>
    <row r="454" spans="1:9">
      <c r="A454" s="5"/>
      <c r="B454" s="5"/>
      <c r="C454" s="5"/>
      <c r="D454" s="5"/>
      <c r="E454" s="5"/>
      <c r="F454" s="5"/>
      <c r="G454" s="5"/>
      <c r="H454" s="5"/>
      <c r="I454" s="5"/>
    </row>
    <row r="455" spans="1:9">
      <c r="A455" s="5"/>
      <c r="B455" s="5"/>
      <c r="C455" s="5"/>
      <c r="D455" s="5"/>
      <c r="E455" s="5"/>
      <c r="F455" s="5"/>
      <c r="G455" s="5"/>
      <c r="H455" s="5"/>
      <c r="I455" s="5"/>
    </row>
    <row r="456" spans="1:9">
      <c r="A456" s="5"/>
      <c r="B456" s="5"/>
      <c r="C456" s="5"/>
      <c r="D456" s="5"/>
      <c r="E456" s="5"/>
      <c r="F456" s="5"/>
      <c r="G456" s="5"/>
      <c r="H456" s="5"/>
      <c r="I456" s="5"/>
    </row>
    <row r="457" spans="1:9">
      <c r="A457" s="5"/>
      <c r="B457" s="5"/>
      <c r="C457" s="5"/>
      <c r="D457" s="5"/>
      <c r="E457" s="5"/>
      <c r="F457" s="5"/>
      <c r="G457" s="5"/>
      <c r="H457" s="5"/>
      <c r="I457" s="5"/>
    </row>
    <row r="458" spans="1:9">
      <c r="A458" s="5"/>
      <c r="B458" s="5"/>
      <c r="C458" s="5"/>
      <c r="D458" s="5"/>
      <c r="E458" s="5"/>
      <c r="F458" s="5"/>
      <c r="G458" s="5"/>
      <c r="H458" s="5"/>
      <c r="I458" s="5"/>
    </row>
    <row r="459" spans="1:9">
      <c r="A459" s="5"/>
      <c r="B459" s="5"/>
      <c r="C459" s="5"/>
      <c r="D459" s="5"/>
      <c r="E459" s="5"/>
      <c r="F459" s="5"/>
      <c r="G459" s="5"/>
      <c r="H459" s="5"/>
      <c r="I459" s="5"/>
    </row>
    <row r="460" spans="1:9">
      <c r="A460" s="5"/>
      <c r="B460" s="5"/>
      <c r="C460" s="5"/>
      <c r="D460" s="5"/>
      <c r="E460" s="5"/>
      <c r="F460" s="5"/>
      <c r="G460" s="5"/>
      <c r="H460" s="5"/>
      <c r="I460" s="5"/>
    </row>
    <row r="461" spans="1:9">
      <c r="A461" s="5"/>
      <c r="B461" s="5"/>
      <c r="C461" s="5"/>
      <c r="D461" s="5"/>
      <c r="E461" s="5"/>
      <c r="F461" s="5"/>
      <c r="G461" s="5"/>
      <c r="H461" s="5"/>
      <c r="I461" s="5"/>
    </row>
    <row r="462" spans="1:9">
      <c r="A462" s="5"/>
      <c r="B462" s="5"/>
      <c r="C462" s="5"/>
      <c r="D462" s="5"/>
      <c r="E462" s="5"/>
      <c r="F462" s="5"/>
      <c r="G462" s="5"/>
      <c r="H462" s="5"/>
      <c r="I462" s="5"/>
    </row>
    <row r="463" spans="1:9">
      <c r="A463" s="5"/>
      <c r="B463" s="5"/>
      <c r="C463" s="5"/>
      <c r="D463" s="5"/>
      <c r="E463" s="5"/>
      <c r="F463" s="5"/>
      <c r="G463" s="5"/>
      <c r="H463" s="5"/>
      <c r="I463" s="5"/>
    </row>
    <row r="464" spans="1:9">
      <c r="A464" s="5"/>
      <c r="B464" s="5"/>
      <c r="C464" s="5"/>
      <c r="D464" s="5"/>
      <c r="E464" s="5"/>
      <c r="F464" s="5"/>
      <c r="G464" s="5"/>
      <c r="H464" s="5"/>
      <c r="I464" s="5"/>
    </row>
    <row r="465" spans="1:9">
      <c r="A465" s="5"/>
      <c r="B465" s="5"/>
      <c r="C465" s="5"/>
      <c r="D465" s="5"/>
      <c r="E465" s="5"/>
      <c r="F465" s="5"/>
      <c r="G465" s="5"/>
      <c r="H465" s="5"/>
      <c r="I465" s="5"/>
    </row>
    <row r="466" spans="1:9">
      <c r="A466" s="5"/>
      <c r="B466" s="5"/>
      <c r="C466" s="5"/>
      <c r="D466" s="5"/>
      <c r="E466" s="5"/>
      <c r="F466" s="5"/>
      <c r="G466" s="5"/>
      <c r="H466" s="5"/>
      <c r="I466" s="5"/>
    </row>
    <row r="467" spans="1:9">
      <c r="A467" s="5"/>
      <c r="B467" s="5"/>
      <c r="C467" s="5"/>
      <c r="D467" s="5"/>
      <c r="E467" s="5"/>
      <c r="F467" s="5"/>
      <c r="G467" s="5"/>
      <c r="H467" s="5"/>
      <c r="I467" s="5"/>
    </row>
    <row r="468" spans="1:9">
      <c r="A468" s="5"/>
      <c r="B468" s="5"/>
      <c r="C468" s="5"/>
      <c r="D468" s="5"/>
      <c r="E468" s="5"/>
      <c r="F468" s="5"/>
      <c r="G468" s="5"/>
      <c r="H468" s="5"/>
      <c r="I468" s="5"/>
    </row>
    <row r="469" spans="1:9">
      <c r="A469" s="5"/>
      <c r="B469" s="5"/>
      <c r="C469" s="5"/>
      <c r="D469" s="5"/>
      <c r="E469" s="5"/>
      <c r="F469" s="5"/>
      <c r="G469" s="5"/>
      <c r="H469" s="5"/>
      <c r="I469" s="5"/>
    </row>
    <row r="470" spans="1:9">
      <c r="A470" s="5"/>
      <c r="B470" s="5"/>
      <c r="C470" s="5"/>
      <c r="D470" s="5"/>
      <c r="E470" s="5"/>
      <c r="F470" s="5"/>
      <c r="G470" s="5"/>
      <c r="H470" s="5"/>
      <c r="I470" s="5"/>
    </row>
    <row r="471" spans="1:9">
      <c r="A471" s="5"/>
      <c r="B471" s="5"/>
      <c r="C471" s="5"/>
      <c r="D471" s="5"/>
      <c r="E471" s="5"/>
      <c r="F471" s="5"/>
      <c r="G471" s="5"/>
      <c r="H471" s="5"/>
      <c r="I471" s="5"/>
    </row>
    <row r="472" spans="1:9">
      <c r="A472" s="5"/>
      <c r="B472" s="5"/>
      <c r="C472" s="5"/>
      <c r="D472" s="5"/>
      <c r="E472" s="5"/>
      <c r="F472" s="5"/>
      <c r="G472" s="5"/>
      <c r="H472" s="5"/>
      <c r="I472" s="5"/>
    </row>
    <row r="473" spans="1:9">
      <c r="A473" s="5"/>
      <c r="B473" s="5"/>
      <c r="C473" s="5"/>
      <c r="D473" s="5"/>
      <c r="E473" s="5"/>
      <c r="F473" s="5"/>
      <c r="G473" s="5"/>
      <c r="H473" s="5"/>
      <c r="I473" s="5"/>
    </row>
    <row r="474" spans="1:9">
      <c r="A474" s="5"/>
      <c r="B474" s="5"/>
      <c r="C474" s="5"/>
      <c r="D474" s="5"/>
      <c r="E474" s="5"/>
      <c r="F474" s="5"/>
      <c r="G474" s="5"/>
      <c r="H474" s="5"/>
      <c r="I474" s="5"/>
    </row>
    <row r="475" spans="1:9">
      <c r="A475" s="5"/>
      <c r="B475" s="5"/>
      <c r="C475" s="5"/>
      <c r="D475" s="5"/>
      <c r="E475" s="5"/>
      <c r="F475" s="5"/>
      <c r="G475" s="5"/>
      <c r="H475" s="5"/>
      <c r="I475" s="5"/>
    </row>
    <row r="476" spans="1:9">
      <c r="A476" s="5"/>
      <c r="B476" s="5"/>
      <c r="C476" s="5"/>
      <c r="D476" s="5"/>
      <c r="E476" s="5"/>
      <c r="F476" s="5"/>
      <c r="G476" s="5"/>
      <c r="H476" s="5"/>
      <c r="I476" s="5"/>
    </row>
    <row r="477" spans="1:9">
      <c r="A477" s="5"/>
      <c r="B477" s="5"/>
      <c r="C477" s="5"/>
      <c r="D477" s="5"/>
      <c r="E477" s="5"/>
      <c r="F477" s="5"/>
      <c r="G477" s="5"/>
      <c r="H477" s="5"/>
      <c r="I477" s="5"/>
    </row>
    <row r="478" spans="1:9">
      <c r="A478" s="5"/>
      <c r="B478" s="5"/>
      <c r="C478" s="5"/>
      <c r="D478" s="5"/>
      <c r="E478" s="5"/>
      <c r="F478" s="5"/>
      <c r="G478" s="5"/>
      <c r="H478" s="5"/>
      <c r="I478" s="5"/>
    </row>
    <row r="479" spans="1:9">
      <c r="A479" s="5"/>
      <c r="B479" s="5"/>
      <c r="C479" s="5"/>
      <c r="D479" s="5"/>
      <c r="E479" s="5"/>
      <c r="F479" s="5"/>
      <c r="G479" s="5"/>
      <c r="H479" s="5"/>
      <c r="I479" s="5"/>
    </row>
    <row r="480" spans="1:9">
      <c r="A480" s="5"/>
      <c r="B480" s="5"/>
      <c r="C480" s="5"/>
      <c r="D480" s="5"/>
      <c r="E480" s="5"/>
      <c r="F480" s="5"/>
      <c r="G480" s="5"/>
      <c r="H480" s="5"/>
      <c r="I480" s="5"/>
    </row>
    <row r="481" spans="1:9">
      <c r="A481" s="5"/>
      <c r="B481" s="5"/>
      <c r="C481" s="5"/>
      <c r="D481" s="5"/>
      <c r="E481" s="5"/>
      <c r="F481" s="5"/>
      <c r="G481" s="5"/>
      <c r="H481" s="5"/>
      <c r="I481" s="5"/>
    </row>
    <row r="482" spans="1:9">
      <c r="A482" s="5"/>
      <c r="B482" s="5"/>
      <c r="C482" s="5"/>
      <c r="D482" s="5"/>
      <c r="E482" s="5"/>
      <c r="F482" s="5"/>
      <c r="G482" s="5"/>
      <c r="H482" s="5"/>
      <c r="I482" s="5"/>
    </row>
    <row r="483" spans="1:9">
      <c r="A483" s="5"/>
      <c r="B483" s="5"/>
      <c r="C483" s="5"/>
      <c r="D483" s="5"/>
      <c r="E483" s="5"/>
      <c r="F483" s="5"/>
      <c r="G483" s="5"/>
      <c r="H483" s="5"/>
      <c r="I483" s="5"/>
    </row>
    <row r="484" spans="1:9">
      <c r="A484" s="5"/>
      <c r="B484" s="5"/>
      <c r="C484" s="5"/>
      <c r="D484" s="5"/>
      <c r="E484" s="5"/>
      <c r="F484" s="5"/>
      <c r="G484" s="5"/>
      <c r="H484" s="5"/>
      <c r="I484" s="5"/>
    </row>
    <row r="485" spans="1:9">
      <c r="A485" s="5"/>
      <c r="B485" s="5"/>
      <c r="C485" s="5"/>
      <c r="D485" s="5"/>
      <c r="E485" s="5"/>
      <c r="F485" s="5"/>
      <c r="G485" s="5"/>
      <c r="H485" s="5"/>
      <c r="I485" s="5"/>
    </row>
    <row r="486" spans="1:9">
      <c r="A486" s="5"/>
      <c r="B486" s="5"/>
      <c r="C486" s="5"/>
      <c r="D486" s="5"/>
      <c r="E486" s="5"/>
      <c r="F486" s="5"/>
      <c r="G486" s="5"/>
      <c r="H486" s="5"/>
      <c r="I486" s="5"/>
    </row>
    <row r="487" spans="1:9">
      <c r="A487" s="5"/>
      <c r="B487" s="5"/>
      <c r="C487" s="5"/>
      <c r="D487" s="5"/>
      <c r="E487" s="5"/>
      <c r="F487" s="5"/>
      <c r="G487" s="5"/>
      <c r="H487" s="5"/>
      <c r="I487" s="5"/>
    </row>
    <row r="488" spans="1:9">
      <c r="A488" s="5"/>
      <c r="B488" s="5"/>
      <c r="C488" s="5"/>
      <c r="D488" s="5"/>
      <c r="E488" s="5"/>
      <c r="F488" s="5"/>
      <c r="G488" s="5"/>
      <c r="H488" s="5"/>
      <c r="I488" s="5"/>
    </row>
    <row r="489" spans="1:9">
      <c r="A489" s="5"/>
      <c r="B489" s="5"/>
      <c r="C489" s="5"/>
      <c r="D489" s="5"/>
      <c r="E489" s="5"/>
      <c r="F489" s="5"/>
      <c r="G489" s="5"/>
      <c r="H489" s="5"/>
      <c r="I489" s="5"/>
    </row>
    <row r="490" spans="1:9">
      <c r="A490" s="5"/>
      <c r="B490" s="5"/>
      <c r="C490" s="5"/>
      <c r="D490" s="5"/>
      <c r="E490" s="5"/>
      <c r="F490" s="5"/>
      <c r="G490" s="5"/>
      <c r="H490" s="5"/>
      <c r="I490" s="5"/>
    </row>
    <row r="491" spans="1:9">
      <c r="A491" s="5"/>
      <c r="B491" s="5"/>
      <c r="C491" s="5"/>
      <c r="D491" s="5"/>
      <c r="E491" s="5"/>
      <c r="F491" s="5"/>
      <c r="G491" s="5"/>
      <c r="H491" s="5"/>
      <c r="I491" s="5"/>
    </row>
    <row r="492" spans="1:9">
      <c r="A492" s="5"/>
      <c r="B492" s="5"/>
      <c r="C492" s="5"/>
      <c r="D492" s="5"/>
      <c r="E492" s="5"/>
      <c r="F492" s="5"/>
      <c r="G492" s="5"/>
      <c r="H492" s="5"/>
      <c r="I492" s="5"/>
    </row>
    <row r="493" spans="1:9">
      <c r="A493" s="5"/>
      <c r="B493" s="5"/>
      <c r="C493" s="5"/>
      <c r="D493" s="5"/>
      <c r="E493" s="5"/>
      <c r="F493" s="5"/>
      <c r="G493" s="5"/>
      <c r="H493" s="5"/>
      <c r="I493" s="5"/>
    </row>
    <row r="494" spans="1:9">
      <c r="A494" s="5"/>
      <c r="B494" s="5"/>
      <c r="C494" s="5"/>
      <c r="D494" s="5"/>
      <c r="E494" s="5"/>
      <c r="F494" s="5"/>
      <c r="G494" s="5"/>
      <c r="H494" s="5"/>
      <c r="I494" s="5"/>
    </row>
    <row r="495" spans="1:9">
      <c r="A495" s="5"/>
      <c r="B495" s="5"/>
      <c r="C495" s="5"/>
      <c r="D495" s="5"/>
      <c r="E495" s="5"/>
      <c r="F495" s="5"/>
      <c r="G495" s="5"/>
      <c r="H495" s="5"/>
      <c r="I495" s="5"/>
    </row>
    <row r="496" spans="1:9">
      <c r="A496" s="5"/>
      <c r="B496" s="5"/>
      <c r="C496" s="5"/>
      <c r="D496" s="5"/>
      <c r="E496" s="5"/>
      <c r="F496" s="5"/>
      <c r="G496" s="5"/>
      <c r="H496" s="5"/>
      <c r="I496" s="5"/>
    </row>
    <row r="497" spans="1:9">
      <c r="A497" s="5"/>
      <c r="B497" s="5"/>
      <c r="C497" s="5"/>
      <c r="D497" s="5"/>
      <c r="E497" s="5"/>
      <c r="F497" s="5"/>
      <c r="G497" s="5"/>
      <c r="H497" s="5"/>
      <c r="I497" s="5"/>
    </row>
    <row r="498" spans="1:9">
      <c r="A498" s="5"/>
      <c r="B498" s="5"/>
      <c r="C498" s="5"/>
      <c r="D498" s="5"/>
      <c r="E498" s="5"/>
      <c r="F498" s="5"/>
      <c r="G498" s="5"/>
      <c r="H498" s="5"/>
      <c r="I498" s="5"/>
    </row>
    <row r="499" spans="1:9">
      <c r="A499" s="5"/>
      <c r="B499" s="5"/>
      <c r="C499" s="5"/>
      <c r="D499" s="5"/>
      <c r="E499" s="5"/>
      <c r="F499" s="5"/>
      <c r="G499" s="5"/>
      <c r="H499" s="5"/>
      <c r="I499" s="5"/>
    </row>
    <row r="500" spans="1:9">
      <c r="A500" s="5"/>
      <c r="B500" s="5"/>
      <c r="C500" s="5"/>
      <c r="D500" s="5"/>
      <c r="E500" s="5"/>
      <c r="F500" s="5"/>
      <c r="G500" s="5"/>
      <c r="H500" s="5"/>
      <c r="I500" s="5"/>
    </row>
    <row r="501" spans="1:9">
      <c r="A501" s="5"/>
      <c r="B501" s="5"/>
      <c r="C501" s="5"/>
      <c r="D501" s="5"/>
      <c r="E501" s="5"/>
      <c r="F501" s="5"/>
      <c r="G501" s="5"/>
      <c r="H501" s="5"/>
      <c r="I501" s="5"/>
    </row>
    <row r="502" spans="1:9">
      <c r="A502" s="5"/>
      <c r="B502" s="5"/>
      <c r="C502" s="5"/>
      <c r="D502" s="5"/>
      <c r="E502" s="5"/>
      <c r="F502" s="5"/>
      <c r="G502" s="5"/>
      <c r="H502" s="5"/>
      <c r="I502" s="5"/>
    </row>
    <row r="503" spans="1:9">
      <c r="A503" s="5"/>
      <c r="B503" s="5"/>
      <c r="C503" s="5"/>
      <c r="D503" s="5"/>
      <c r="E503" s="5"/>
      <c r="F503" s="5"/>
      <c r="G503" s="5"/>
      <c r="H503" s="5"/>
      <c r="I503" s="5"/>
    </row>
    <row r="504" spans="1:9">
      <c r="A504" s="5"/>
      <c r="B504" s="5"/>
      <c r="C504" s="5"/>
      <c r="D504" s="5"/>
      <c r="E504" s="5"/>
      <c r="F504" s="5"/>
      <c r="G504" s="5"/>
      <c r="H504" s="5"/>
      <c r="I504" s="5"/>
    </row>
    <row r="505" spans="1:9">
      <c r="A505" s="5"/>
      <c r="B505" s="5"/>
      <c r="C505" s="5"/>
      <c r="D505" s="5"/>
      <c r="E505" s="5"/>
      <c r="F505" s="5"/>
      <c r="G505" s="5"/>
      <c r="H505" s="5"/>
      <c r="I505" s="5"/>
    </row>
    <row r="506" spans="1:9">
      <c r="A506" s="5"/>
      <c r="B506" s="5"/>
      <c r="C506" s="5"/>
      <c r="D506" s="5"/>
      <c r="E506" s="5"/>
      <c r="F506" s="5"/>
      <c r="G506" s="5"/>
      <c r="H506" s="5"/>
      <c r="I506" s="5"/>
    </row>
    <row r="507" spans="1:9">
      <c r="A507" s="5"/>
      <c r="B507" s="5"/>
      <c r="C507" s="5"/>
      <c r="D507" s="5"/>
      <c r="E507" s="5"/>
      <c r="F507" s="5"/>
      <c r="G507" s="5"/>
      <c r="H507" s="5"/>
      <c r="I507" s="5"/>
    </row>
    <row r="508" spans="1:9">
      <c r="A508" s="5"/>
      <c r="B508" s="5"/>
      <c r="C508" s="5"/>
      <c r="D508" s="5"/>
      <c r="E508" s="5"/>
      <c r="F508" s="5"/>
      <c r="G508" s="5"/>
      <c r="H508" s="5"/>
      <c r="I508" s="5"/>
    </row>
    <row r="509" spans="1:9">
      <c r="A509" s="5"/>
      <c r="B509" s="5"/>
      <c r="C509" s="5"/>
      <c r="D509" s="5"/>
      <c r="E509" s="5"/>
      <c r="F509" s="5"/>
      <c r="G509" s="5"/>
      <c r="H509" s="5"/>
      <c r="I509" s="5"/>
    </row>
    <row r="510" spans="1:9">
      <c r="A510" s="5"/>
      <c r="B510" s="5"/>
      <c r="C510" s="5"/>
      <c r="D510" s="5"/>
      <c r="E510" s="5"/>
      <c r="F510" s="5"/>
      <c r="G510" s="5"/>
      <c r="H510" s="5"/>
      <c r="I510" s="5"/>
    </row>
    <row r="511" spans="1:9">
      <c r="A511" s="5"/>
      <c r="B511" s="5"/>
      <c r="C511" s="5"/>
      <c r="D511" s="5"/>
      <c r="E511" s="5"/>
      <c r="F511" s="5"/>
      <c r="G511" s="5"/>
      <c r="H511" s="5"/>
      <c r="I511" s="5"/>
    </row>
    <row r="512" spans="1:9">
      <c r="A512" s="5"/>
      <c r="B512" s="5"/>
      <c r="C512" s="5"/>
      <c r="D512" s="5"/>
      <c r="E512" s="5"/>
      <c r="F512" s="5"/>
      <c r="G512" s="5"/>
      <c r="H512" s="5"/>
      <c r="I512" s="5"/>
    </row>
    <row r="513" spans="1:9">
      <c r="A513" s="5"/>
      <c r="B513" s="5"/>
      <c r="C513" s="5"/>
      <c r="D513" s="5"/>
      <c r="E513" s="5"/>
      <c r="F513" s="5"/>
      <c r="G513" s="5"/>
      <c r="H513" s="5"/>
      <c r="I513" s="5"/>
    </row>
    <row r="514" spans="1:9">
      <c r="A514" s="5"/>
      <c r="B514" s="5"/>
      <c r="C514" s="5"/>
      <c r="D514" s="5"/>
      <c r="E514" s="5"/>
      <c r="F514" s="5"/>
      <c r="G514" s="5"/>
      <c r="H514" s="5"/>
      <c r="I514" s="5"/>
    </row>
    <row r="515" spans="1:9">
      <c r="A515" s="5"/>
      <c r="B515" s="5"/>
      <c r="C515" s="5"/>
      <c r="D515" s="5"/>
      <c r="E515" s="5"/>
      <c r="F515" s="5"/>
      <c r="G515" s="5"/>
      <c r="H515" s="5"/>
      <c r="I515" s="5"/>
    </row>
    <row r="516" spans="1:9">
      <c r="A516" s="5"/>
      <c r="B516" s="5"/>
      <c r="C516" s="5"/>
      <c r="D516" s="5"/>
      <c r="E516" s="5"/>
      <c r="F516" s="5"/>
      <c r="G516" s="5"/>
      <c r="H516" s="5"/>
      <c r="I516" s="5"/>
    </row>
    <row r="517" spans="1:9">
      <c r="A517" s="5"/>
      <c r="B517" s="5"/>
      <c r="C517" s="5"/>
      <c r="D517" s="5"/>
      <c r="E517" s="5"/>
      <c r="F517" s="5"/>
      <c r="G517" s="5"/>
      <c r="H517" s="5"/>
      <c r="I517" s="5"/>
    </row>
    <row r="518" spans="1:9">
      <c r="A518" s="5"/>
      <c r="B518" s="5"/>
      <c r="C518" s="5"/>
      <c r="D518" s="5"/>
      <c r="E518" s="5"/>
      <c r="F518" s="5"/>
      <c r="G518" s="5"/>
      <c r="H518" s="5"/>
      <c r="I518" s="5"/>
    </row>
    <row r="519" spans="1:9">
      <c r="A519" s="5"/>
      <c r="B519" s="5"/>
      <c r="C519" s="5"/>
      <c r="D519" s="5"/>
      <c r="E519" s="5"/>
      <c r="F519" s="5"/>
      <c r="G519" s="5"/>
      <c r="H519" s="5"/>
      <c r="I519" s="5"/>
    </row>
    <row r="520" spans="1:9">
      <c r="A520" s="5"/>
      <c r="B520" s="5"/>
      <c r="C520" s="5"/>
      <c r="D520" s="5"/>
      <c r="E520" s="5"/>
      <c r="F520" s="5"/>
      <c r="G520" s="5"/>
      <c r="H520" s="5"/>
      <c r="I520" s="5"/>
    </row>
    <row r="521" spans="1:9">
      <c r="A521" s="5"/>
      <c r="B521" s="5"/>
      <c r="C521" s="5"/>
      <c r="D521" s="5"/>
      <c r="E521" s="5"/>
      <c r="F521" s="5"/>
      <c r="G521" s="5"/>
      <c r="H521" s="5"/>
      <c r="I521" s="5"/>
    </row>
    <row r="522" spans="1:9">
      <c r="A522" s="5"/>
      <c r="B522" s="5"/>
      <c r="C522" s="5"/>
      <c r="D522" s="5"/>
      <c r="E522" s="5"/>
      <c r="F522" s="5"/>
      <c r="G522" s="5"/>
      <c r="H522" s="5"/>
      <c r="I522" s="5"/>
    </row>
    <row r="523" spans="1:9">
      <c r="A523" s="5"/>
      <c r="B523" s="5"/>
      <c r="C523" s="5"/>
      <c r="D523" s="5"/>
      <c r="E523" s="5"/>
      <c r="F523" s="5"/>
      <c r="G523" s="5"/>
      <c r="H523" s="5"/>
      <c r="I523" s="5"/>
    </row>
    <row r="524" spans="1:9">
      <c r="A524" s="5"/>
      <c r="B524" s="5"/>
      <c r="C524" s="5"/>
      <c r="D524" s="5"/>
      <c r="E524" s="5"/>
      <c r="F524" s="5"/>
      <c r="G524" s="5"/>
      <c r="H524" s="5"/>
      <c r="I524" s="5"/>
    </row>
    <row r="525" spans="1:9">
      <c r="A525" s="5"/>
      <c r="B525" s="5"/>
      <c r="C525" s="5"/>
      <c r="D525" s="5"/>
      <c r="E525" s="5"/>
      <c r="F525" s="5"/>
      <c r="G525" s="5"/>
      <c r="H525" s="5"/>
      <c r="I525" s="5"/>
    </row>
    <row r="526" spans="1:9">
      <c r="A526" s="5"/>
      <c r="B526" s="5"/>
      <c r="C526" s="5"/>
      <c r="D526" s="5"/>
      <c r="E526" s="5"/>
      <c r="F526" s="5"/>
      <c r="G526" s="5"/>
      <c r="H526" s="5"/>
      <c r="I526" s="5"/>
    </row>
    <row r="527" spans="1:9">
      <c r="A527" s="5"/>
      <c r="B527" s="5"/>
      <c r="C527" s="5"/>
      <c r="D527" s="5"/>
      <c r="E527" s="5"/>
      <c r="F527" s="5"/>
      <c r="G527" s="5"/>
      <c r="H527" s="5"/>
      <c r="I527" s="5"/>
    </row>
    <row r="528" spans="1:9">
      <c r="A528" s="5"/>
      <c r="B528" s="5"/>
      <c r="C528" s="5"/>
      <c r="D528" s="5"/>
      <c r="E528" s="5"/>
      <c r="F528" s="5"/>
      <c r="G528" s="5"/>
      <c r="H528" s="5"/>
      <c r="I528" s="5"/>
    </row>
    <row r="529" spans="1:9">
      <c r="A529" s="5"/>
      <c r="B529" s="5"/>
      <c r="C529" s="5"/>
      <c r="D529" s="5"/>
      <c r="E529" s="5"/>
      <c r="F529" s="5"/>
      <c r="G529" s="5"/>
      <c r="H529" s="5"/>
      <c r="I529" s="5"/>
    </row>
    <row r="530" spans="1:9">
      <c r="A530" s="5"/>
      <c r="B530" s="5"/>
      <c r="C530" s="5"/>
      <c r="D530" s="5"/>
      <c r="E530" s="5"/>
      <c r="F530" s="5"/>
      <c r="G530" s="5"/>
      <c r="H530" s="5"/>
      <c r="I530" s="5"/>
    </row>
    <row r="531" spans="1:9">
      <c r="A531" s="5"/>
      <c r="B531" s="5"/>
      <c r="C531" s="5"/>
      <c r="D531" s="5"/>
      <c r="E531" s="5"/>
      <c r="F531" s="5"/>
      <c r="G531" s="5"/>
      <c r="H531" s="5"/>
      <c r="I531" s="5"/>
    </row>
    <row r="532" spans="1:9">
      <c r="A532" s="5"/>
      <c r="B532" s="5"/>
      <c r="C532" s="5"/>
      <c r="D532" s="5"/>
      <c r="E532" s="5"/>
      <c r="F532" s="5"/>
      <c r="G532" s="5"/>
      <c r="H532" s="5"/>
      <c r="I532" s="5"/>
    </row>
    <row r="533" spans="1:9">
      <c r="A533" s="5"/>
      <c r="B533" s="5"/>
      <c r="C533" s="5"/>
      <c r="D533" s="5"/>
      <c r="E533" s="5"/>
      <c r="F533" s="5"/>
      <c r="G533" s="5"/>
      <c r="H533" s="5"/>
      <c r="I533" s="5"/>
    </row>
    <row r="534" spans="1:9">
      <c r="A534" s="5"/>
      <c r="B534" s="5"/>
      <c r="C534" s="5"/>
      <c r="D534" s="5"/>
      <c r="E534" s="5"/>
      <c r="F534" s="5"/>
      <c r="G534" s="5"/>
      <c r="H534" s="5"/>
      <c r="I534" s="5"/>
    </row>
    <row r="535" spans="1:9">
      <c r="A535" s="5"/>
      <c r="B535" s="5"/>
      <c r="C535" s="5"/>
      <c r="D535" s="5"/>
      <c r="E535" s="5"/>
      <c r="F535" s="5"/>
      <c r="G535" s="5"/>
      <c r="H535" s="5"/>
      <c r="I535" s="5"/>
    </row>
    <row r="536" spans="1:9">
      <c r="A536" s="5"/>
      <c r="B536" s="5"/>
      <c r="C536" s="5"/>
      <c r="D536" s="5"/>
      <c r="E536" s="5"/>
      <c r="F536" s="5"/>
      <c r="G536" s="5"/>
      <c r="H536" s="5"/>
      <c r="I536" s="5"/>
    </row>
    <row r="537" spans="1:9">
      <c r="A537" s="5"/>
      <c r="B537" s="5"/>
      <c r="C537" s="5"/>
      <c r="D537" s="5"/>
      <c r="E537" s="5"/>
      <c r="F537" s="5"/>
      <c r="G537" s="5"/>
      <c r="H537" s="5"/>
      <c r="I537" s="5"/>
    </row>
    <row r="538" spans="1:9">
      <c r="A538" s="5"/>
      <c r="B538" s="5"/>
      <c r="C538" s="5"/>
      <c r="D538" s="5"/>
      <c r="E538" s="5"/>
      <c r="F538" s="5"/>
      <c r="G538" s="5"/>
      <c r="H538" s="5"/>
      <c r="I538" s="5"/>
    </row>
    <row r="539" spans="1:9">
      <c r="A539" s="5"/>
      <c r="B539" s="5"/>
      <c r="C539" s="5"/>
      <c r="D539" s="5"/>
      <c r="E539" s="5"/>
      <c r="F539" s="5"/>
      <c r="G539" s="5"/>
      <c r="H539" s="5"/>
      <c r="I539" s="5"/>
    </row>
    <row r="540" spans="1:9">
      <c r="A540" s="5"/>
      <c r="B540" s="5"/>
      <c r="C540" s="5"/>
      <c r="D540" s="5"/>
      <c r="E540" s="5"/>
      <c r="F540" s="5"/>
      <c r="G540" s="5"/>
      <c r="H540" s="5"/>
      <c r="I540" s="5"/>
    </row>
    <row r="541" spans="1:9">
      <c r="A541" s="5"/>
      <c r="B541" s="5"/>
      <c r="C541" s="5"/>
      <c r="D541" s="5"/>
      <c r="E541" s="5"/>
      <c r="F541" s="5"/>
      <c r="G541" s="5"/>
      <c r="H541" s="5"/>
      <c r="I541" s="5"/>
    </row>
    <row r="542" spans="1:9">
      <c r="A542" s="5"/>
      <c r="B542" s="5"/>
      <c r="C542" s="5"/>
      <c r="D542" s="5"/>
      <c r="E542" s="5"/>
      <c r="F542" s="5"/>
      <c r="G542" s="5"/>
      <c r="H542" s="5"/>
      <c r="I542" s="5"/>
    </row>
    <row r="543" spans="1:9">
      <c r="A543" s="5"/>
      <c r="B543" s="5"/>
      <c r="C543" s="5"/>
      <c r="D543" s="5"/>
      <c r="E543" s="5"/>
      <c r="F543" s="5"/>
      <c r="G543" s="5"/>
      <c r="H543" s="5"/>
      <c r="I543" s="5"/>
    </row>
    <row r="544" spans="1:9">
      <c r="A544" s="5"/>
      <c r="B544" s="5"/>
      <c r="C544" s="5"/>
      <c r="D544" s="5"/>
      <c r="E544" s="5"/>
      <c r="F544" s="5"/>
      <c r="G544" s="5"/>
      <c r="H544" s="5"/>
      <c r="I544" s="5"/>
    </row>
    <row r="545" spans="1:9">
      <c r="A545" s="5"/>
      <c r="B545" s="5"/>
      <c r="C545" s="5"/>
      <c r="D545" s="5"/>
      <c r="E545" s="5"/>
      <c r="F545" s="5"/>
      <c r="G545" s="5"/>
      <c r="H545" s="5"/>
      <c r="I545" s="5"/>
    </row>
    <row r="546" spans="1:9">
      <c r="A546" s="5"/>
      <c r="B546" s="5"/>
      <c r="C546" s="5"/>
      <c r="D546" s="5"/>
      <c r="E546" s="5"/>
      <c r="F546" s="5"/>
      <c r="G546" s="5"/>
      <c r="H546" s="5"/>
      <c r="I546" s="5"/>
    </row>
    <row r="547" spans="1:9">
      <c r="A547" s="5"/>
      <c r="B547" s="5"/>
      <c r="C547" s="5"/>
      <c r="D547" s="5"/>
      <c r="E547" s="5"/>
      <c r="F547" s="5"/>
      <c r="G547" s="5"/>
      <c r="H547" s="5"/>
      <c r="I547" s="5"/>
    </row>
    <row r="548" spans="1:9">
      <c r="A548" s="5"/>
      <c r="B548" s="5"/>
      <c r="C548" s="5"/>
      <c r="D548" s="5"/>
      <c r="E548" s="5"/>
      <c r="F548" s="5"/>
      <c r="G548" s="5"/>
      <c r="H548" s="5"/>
      <c r="I548" s="5"/>
    </row>
    <row r="549" spans="1:9">
      <c r="A549" s="5"/>
      <c r="B549" s="5"/>
      <c r="C549" s="5"/>
      <c r="D549" s="5"/>
      <c r="E549" s="5"/>
      <c r="F549" s="5"/>
      <c r="G549" s="5"/>
      <c r="H549" s="5"/>
      <c r="I549" s="5"/>
    </row>
    <row r="550" spans="1:9">
      <c r="A550" s="5"/>
      <c r="B550" s="5"/>
      <c r="C550" s="5"/>
      <c r="D550" s="5"/>
      <c r="E550" s="5"/>
      <c r="F550" s="5"/>
      <c r="G550" s="5"/>
      <c r="H550" s="5"/>
      <c r="I550" s="5"/>
    </row>
    <row r="551" spans="1:9">
      <c r="A551" s="5"/>
      <c r="B551" s="5"/>
      <c r="C551" s="5"/>
      <c r="D551" s="5"/>
      <c r="E551" s="5"/>
      <c r="F551" s="5"/>
      <c r="G551" s="5"/>
      <c r="H551" s="5"/>
      <c r="I551" s="5"/>
    </row>
    <row r="552" spans="1:9">
      <c r="A552" s="5"/>
      <c r="B552" s="5"/>
      <c r="C552" s="5"/>
      <c r="D552" s="5"/>
      <c r="E552" s="5"/>
      <c r="F552" s="5"/>
      <c r="G552" s="5"/>
      <c r="H552" s="5"/>
      <c r="I552" s="5"/>
    </row>
    <row r="553" spans="1:9">
      <c r="A553" s="5"/>
      <c r="B553" s="5"/>
      <c r="C553" s="5"/>
      <c r="D553" s="5"/>
      <c r="E553" s="5"/>
      <c r="F553" s="5"/>
      <c r="G553" s="5"/>
      <c r="H553" s="5"/>
      <c r="I553" s="5"/>
    </row>
    <row r="554" spans="1:9">
      <c r="A554" s="5"/>
      <c r="B554" s="5"/>
      <c r="C554" s="5"/>
      <c r="D554" s="5"/>
      <c r="E554" s="5"/>
      <c r="F554" s="5"/>
      <c r="G554" s="5"/>
      <c r="H554" s="5"/>
      <c r="I554" s="5"/>
    </row>
    <row r="555" spans="1:9">
      <c r="A555" s="5"/>
      <c r="B555" s="5"/>
      <c r="C555" s="5"/>
      <c r="D555" s="5"/>
      <c r="E555" s="5"/>
      <c r="F555" s="5"/>
      <c r="G555" s="5"/>
      <c r="H555" s="5"/>
      <c r="I555" s="5"/>
    </row>
    <row r="556" spans="1:9">
      <c r="A556" s="5"/>
      <c r="B556" s="5"/>
      <c r="C556" s="5"/>
      <c r="D556" s="5"/>
      <c r="E556" s="5"/>
      <c r="F556" s="5"/>
      <c r="G556" s="5"/>
      <c r="H556" s="5"/>
      <c r="I556" s="5"/>
    </row>
    <row r="557" spans="1:9">
      <c r="A557" s="5"/>
      <c r="B557" s="5"/>
      <c r="C557" s="5"/>
      <c r="D557" s="5"/>
      <c r="E557" s="5"/>
      <c r="F557" s="5"/>
      <c r="G557" s="5"/>
      <c r="H557" s="5"/>
      <c r="I557" s="5"/>
    </row>
    <row r="558" spans="1:9">
      <c r="A558" s="5"/>
      <c r="B558" s="5"/>
      <c r="C558" s="5"/>
      <c r="D558" s="5"/>
      <c r="E558" s="5"/>
      <c r="F558" s="5"/>
      <c r="G558" s="5"/>
      <c r="H558" s="5"/>
      <c r="I558" s="5"/>
    </row>
    <row r="559" spans="1:9">
      <c r="A559" s="5"/>
      <c r="B559" s="5"/>
      <c r="C559" s="5"/>
      <c r="D559" s="5"/>
      <c r="E559" s="5"/>
      <c r="F559" s="5"/>
      <c r="G559" s="5"/>
      <c r="H559" s="5"/>
      <c r="I559" s="5"/>
    </row>
    <row r="560" spans="1:9">
      <c r="A560" s="5"/>
      <c r="B560" s="5"/>
      <c r="C560" s="5"/>
      <c r="D560" s="5"/>
      <c r="E560" s="5"/>
      <c r="F560" s="5"/>
      <c r="G560" s="5"/>
      <c r="H560" s="5"/>
      <c r="I560" s="5"/>
    </row>
    <row r="561" spans="1:9">
      <c r="A561" s="5"/>
      <c r="B561" s="5"/>
      <c r="C561" s="5"/>
      <c r="D561" s="5"/>
      <c r="E561" s="5"/>
      <c r="F561" s="5"/>
      <c r="G561" s="5"/>
      <c r="H561" s="5"/>
      <c r="I561" s="5"/>
    </row>
    <row r="562" spans="1:9">
      <c r="A562" s="5"/>
      <c r="B562" s="5"/>
      <c r="C562" s="5"/>
      <c r="D562" s="5"/>
      <c r="E562" s="5"/>
      <c r="F562" s="5"/>
      <c r="G562" s="5"/>
      <c r="H562" s="5"/>
      <c r="I562" s="5"/>
    </row>
    <row r="563" spans="1:9">
      <c r="A563" s="5"/>
      <c r="B563" s="5"/>
      <c r="C563" s="5"/>
      <c r="D563" s="5"/>
      <c r="E563" s="5"/>
      <c r="F563" s="5"/>
      <c r="G563" s="5"/>
      <c r="H563" s="5"/>
      <c r="I563" s="5"/>
    </row>
    <row r="564" spans="1:9">
      <c r="A564" s="5"/>
      <c r="B564" s="5"/>
      <c r="C564" s="5"/>
      <c r="D564" s="5"/>
      <c r="E564" s="5"/>
      <c r="F564" s="5"/>
      <c r="G564" s="5"/>
      <c r="H564" s="5"/>
      <c r="I564" s="5"/>
    </row>
    <row r="565" spans="1:9">
      <c r="A565" s="5"/>
      <c r="B565" s="5"/>
      <c r="C565" s="5"/>
      <c r="D565" s="5"/>
      <c r="E565" s="5"/>
      <c r="F565" s="5"/>
      <c r="G565" s="5"/>
      <c r="H565" s="5"/>
      <c r="I565" s="5"/>
    </row>
    <row r="566" spans="1:9">
      <c r="A566" s="5"/>
      <c r="B566" s="5"/>
      <c r="C566" s="5"/>
      <c r="D566" s="5"/>
      <c r="E566" s="5"/>
      <c r="F566" s="5"/>
      <c r="G566" s="5"/>
      <c r="H566" s="5"/>
      <c r="I566" s="5"/>
    </row>
    <row r="567" spans="1:9">
      <c r="A567" s="5"/>
      <c r="B567" s="5"/>
      <c r="C567" s="5"/>
      <c r="D567" s="5"/>
      <c r="E567" s="5"/>
      <c r="F567" s="5"/>
      <c r="G567" s="5"/>
      <c r="H567" s="5"/>
      <c r="I567" s="5"/>
    </row>
    <row r="568" spans="1:9">
      <c r="A568" s="5"/>
      <c r="B568" s="5"/>
      <c r="C568" s="5"/>
      <c r="D568" s="5"/>
      <c r="E568" s="5"/>
      <c r="F568" s="5"/>
      <c r="G568" s="5"/>
      <c r="H568" s="5"/>
      <c r="I568" s="5"/>
    </row>
    <row r="569" spans="1:9">
      <c r="A569" s="5"/>
      <c r="B569" s="5"/>
      <c r="C569" s="5"/>
      <c r="D569" s="5"/>
      <c r="E569" s="5"/>
      <c r="F569" s="5"/>
      <c r="G569" s="5"/>
      <c r="H569" s="5"/>
      <c r="I569" s="5"/>
    </row>
    <row r="570" spans="1:9">
      <c r="A570" s="5"/>
      <c r="B570" s="5"/>
      <c r="C570" s="5"/>
      <c r="D570" s="5"/>
      <c r="E570" s="5"/>
      <c r="F570" s="5"/>
      <c r="G570" s="5"/>
      <c r="H570" s="5"/>
      <c r="I570" s="5"/>
    </row>
    <row r="571" spans="1:9">
      <c r="A571" s="5"/>
      <c r="B571" s="5"/>
      <c r="C571" s="5"/>
      <c r="D571" s="5"/>
      <c r="E571" s="5"/>
      <c r="F571" s="5"/>
      <c r="G571" s="5"/>
      <c r="H571" s="5"/>
      <c r="I571" s="5"/>
    </row>
    <row r="572" spans="1:9">
      <c r="A572" s="5"/>
      <c r="B572" s="5"/>
      <c r="C572" s="5"/>
      <c r="D572" s="5"/>
      <c r="E572" s="5"/>
      <c r="F572" s="5"/>
      <c r="G572" s="5"/>
      <c r="H572" s="5"/>
      <c r="I572" s="5"/>
    </row>
    <row r="573" spans="1:9">
      <c r="A573" s="5"/>
      <c r="B573" s="5"/>
      <c r="C573" s="5"/>
      <c r="D573" s="5"/>
      <c r="E573" s="5"/>
      <c r="F573" s="5"/>
      <c r="G573" s="5"/>
      <c r="H573" s="5"/>
      <c r="I573" s="5"/>
    </row>
    <row r="574" spans="1:9">
      <c r="A574" s="5"/>
      <c r="B574" s="5"/>
      <c r="C574" s="5"/>
      <c r="D574" s="5"/>
      <c r="E574" s="5"/>
      <c r="F574" s="5"/>
      <c r="G574" s="5"/>
      <c r="H574" s="5"/>
      <c r="I574" s="5"/>
    </row>
    <row r="575" spans="1:9">
      <c r="A575" s="5"/>
      <c r="B575" s="5"/>
      <c r="C575" s="5"/>
      <c r="D575" s="5"/>
      <c r="E575" s="5"/>
      <c r="F575" s="5"/>
      <c r="G575" s="5"/>
      <c r="H575" s="5"/>
      <c r="I575" s="5"/>
    </row>
    <row r="576" spans="1:9">
      <c r="A576" s="5"/>
      <c r="B576" s="5"/>
      <c r="C576" s="5"/>
      <c r="D576" s="5"/>
      <c r="E576" s="5"/>
      <c r="F576" s="5"/>
      <c r="G576" s="5"/>
      <c r="H576" s="5"/>
      <c r="I576" s="5"/>
    </row>
    <row r="577" spans="1:9">
      <c r="A577" s="5"/>
      <c r="B577" s="5"/>
      <c r="C577" s="5"/>
      <c r="D577" s="5"/>
      <c r="E577" s="5"/>
      <c r="F577" s="5"/>
      <c r="G577" s="5"/>
      <c r="H577" s="5"/>
      <c r="I577" s="5"/>
    </row>
    <row r="578" spans="1:9">
      <c r="A578" s="5"/>
      <c r="B578" s="5"/>
      <c r="C578" s="5"/>
      <c r="D578" s="5"/>
      <c r="E578" s="5"/>
      <c r="F578" s="5"/>
      <c r="G578" s="5"/>
      <c r="H578" s="5"/>
      <c r="I578" s="5"/>
    </row>
    <row r="579" spans="1:9">
      <c r="A579" s="5"/>
      <c r="B579" s="5"/>
      <c r="C579" s="5"/>
      <c r="D579" s="5"/>
      <c r="E579" s="5"/>
      <c r="F579" s="5"/>
      <c r="G579" s="5"/>
      <c r="H579" s="5"/>
      <c r="I579" s="5"/>
    </row>
    <row r="580" spans="1:9">
      <c r="A580" s="5"/>
      <c r="B580" s="5"/>
      <c r="C580" s="5"/>
      <c r="D580" s="5"/>
      <c r="E580" s="5"/>
      <c r="F580" s="5"/>
      <c r="G580" s="5"/>
      <c r="H580" s="5"/>
      <c r="I580" s="5"/>
    </row>
    <row r="581" spans="1:9">
      <c r="A581" s="5"/>
      <c r="B581" s="5"/>
      <c r="C581" s="5"/>
      <c r="D581" s="5"/>
      <c r="E581" s="5"/>
      <c r="F581" s="5"/>
      <c r="G581" s="5"/>
      <c r="H581" s="5"/>
      <c r="I581" s="5"/>
    </row>
    <row r="582" spans="1:9">
      <c r="A582" s="5"/>
      <c r="B582" s="5"/>
      <c r="C582" s="5"/>
      <c r="D582" s="5"/>
      <c r="E582" s="5"/>
      <c r="F582" s="5"/>
      <c r="G582" s="5"/>
      <c r="H582" s="5"/>
      <c r="I582" s="5"/>
    </row>
    <row r="583" spans="1:9">
      <c r="A583" s="5"/>
      <c r="B583" s="5"/>
      <c r="C583" s="5"/>
      <c r="D583" s="5"/>
      <c r="E583" s="5"/>
      <c r="F583" s="5"/>
      <c r="G583" s="5"/>
      <c r="H583" s="5"/>
      <c r="I583" s="5"/>
    </row>
    <row r="584" spans="1:9">
      <c r="A584" s="5"/>
      <c r="B584" s="5"/>
      <c r="C584" s="5"/>
      <c r="D584" s="5"/>
      <c r="E584" s="5"/>
      <c r="F584" s="5"/>
      <c r="G584" s="5"/>
      <c r="H584" s="5"/>
      <c r="I584" s="5"/>
    </row>
    <row r="585" spans="1:9">
      <c r="A585" s="5"/>
      <c r="B585" s="5"/>
      <c r="C585" s="5"/>
      <c r="D585" s="5"/>
      <c r="E585" s="5"/>
      <c r="F585" s="5"/>
      <c r="G585" s="5"/>
      <c r="H585" s="5"/>
      <c r="I585" s="5"/>
    </row>
    <row r="586" spans="1:9">
      <c r="A586" s="5"/>
      <c r="B586" s="5"/>
      <c r="C586" s="5"/>
      <c r="D586" s="5"/>
      <c r="E586" s="5"/>
      <c r="F586" s="5"/>
      <c r="G586" s="5"/>
      <c r="H586" s="5"/>
      <c r="I586" s="5"/>
    </row>
    <row r="587" spans="1:9">
      <c r="A587" s="5"/>
      <c r="B587" s="5"/>
      <c r="C587" s="5"/>
      <c r="D587" s="5"/>
      <c r="E587" s="5"/>
      <c r="F587" s="5"/>
      <c r="G587" s="5"/>
      <c r="H587" s="5"/>
      <c r="I587" s="5"/>
    </row>
    <row r="588" spans="1:9">
      <c r="A588" s="5"/>
      <c r="B588" s="5"/>
      <c r="C588" s="5"/>
      <c r="D588" s="5"/>
      <c r="E588" s="5"/>
      <c r="F588" s="5"/>
      <c r="G588" s="5"/>
      <c r="H588" s="5"/>
      <c r="I588" s="5"/>
    </row>
    <row r="589" spans="1:9">
      <c r="A589" s="5"/>
      <c r="B589" s="5"/>
      <c r="C589" s="5"/>
      <c r="D589" s="5"/>
      <c r="E589" s="5"/>
      <c r="F589" s="5"/>
      <c r="G589" s="5"/>
      <c r="H589" s="5"/>
      <c r="I589" s="5"/>
    </row>
    <row r="590" spans="1:9">
      <c r="A590" s="5"/>
      <c r="B590" s="5"/>
      <c r="C590" s="5"/>
      <c r="D590" s="5"/>
      <c r="E590" s="5"/>
      <c r="F590" s="5"/>
      <c r="G590" s="5"/>
      <c r="H590" s="5"/>
      <c r="I590" s="5"/>
    </row>
    <row r="591" spans="1:9">
      <c r="A591" s="5"/>
      <c r="B591" s="5"/>
      <c r="C591" s="5"/>
      <c r="D591" s="5"/>
      <c r="E591" s="5"/>
      <c r="F591" s="5"/>
      <c r="G591" s="5"/>
      <c r="H591" s="5"/>
      <c r="I591" s="5"/>
    </row>
    <row r="592" spans="1:9">
      <c r="A592" s="5"/>
      <c r="B592" s="5"/>
      <c r="C592" s="5"/>
      <c r="D592" s="5"/>
      <c r="E592" s="5"/>
      <c r="F592" s="5"/>
      <c r="G592" s="5"/>
      <c r="H592" s="5"/>
      <c r="I592" s="5"/>
    </row>
    <row r="593" spans="1:9">
      <c r="A593" s="5"/>
      <c r="B593" s="5"/>
      <c r="C593" s="5"/>
      <c r="D593" s="5"/>
      <c r="E593" s="5"/>
      <c r="F593" s="5"/>
      <c r="G593" s="5"/>
      <c r="H593" s="5"/>
      <c r="I593" s="5"/>
    </row>
    <row r="594" spans="1:9">
      <c r="A594" s="5"/>
      <c r="B594" s="5"/>
      <c r="C594" s="5"/>
      <c r="D594" s="5"/>
      <c r="E594" s="5"/>
      <c r="F594" s="5"/>
      <c r="G594" s="5"/>
      <c r="H594" s="5"/>
      <c r="I594" s="5"/>
    </row>
    <row r="595" spans="1:9">
      <c r="A595" s="5"/>
      <c r="B595" s="5"/>
      <c r="C595" s="5"/>
      <c r="D595" s="5"/>
      <c r="E595" s="5"/>
      <c r="F595" s="5"/>
      <c r="G595" s="5"/>
      <c r="H595" s="5"/>
      <c r="I595" s="5"/>
    </row>
    <row r="596" spans="1:9">
      <c r="A596" s="5"/>
      <c r="B596" s="5"/>
      <c r="C596" s="5"/>
      <c r="D596" s="5"/>
      <c r="E596" s="5"/>
      <c r="F596" s="5"/>
      <c r="G596" s="5"/>
      <c r="H596" s="5"/>
      <c r="I596" s="5"/>
    </row>
    <row r="597" spans="1:9">
      <c r="A597" s="5"/>
      <c r="B597" s="5"/>
      <c r="C597" s="5"/>
      <c r="D597" s="5"/>
      <c r="E597" s="5"/>
      <c r="F597" s="5"/>
      <c r="G597" s="5"/>
      <c r="H597" s="5"/>
      <c r="I597" s="5"/>
    </row>
    <row r="598" spans="1:9">
      <c r="A598" s="5"/>
      <c r="B598" s="5"/>
      <c r="C598" s="5"/>
      <c r="D598" s="5"/>
      <c r="E598" s="5"/>
      <c r="F598" s="5"/>
      <c r="G598" s="5"/>
      <c r="H598" s="5"/>
      <c r="I598" s="5"/>
    </row>
    <row r="599" spans="1:9">
      <c r="A599" s="5"/>
      <c r="B599" s="5"/>
      <c r="C599" s="5"/>
      <c r="D599" s="5"/>
      <c r="E599" s="5"/>
      <c r="F599" s="5"/>
      <c r="G599" s="5"/>
      <c r="H599" s="5"/>
      <c r="I599" s="5"/>
    </row>
    <row r="600" spans="1:9">
      <c r="A600" s="5"/>
      <c r="B600" s="5"/>
      <c r="C600" s="5"/>
      <c r="D600" s="5"/>
      <c r="E600" s="5"/>
      <c r="F600" s="5"/>
      <c r="G600" s="5"/>
      <c r="H600" s="5"/>
      <c r="I600" s="5"/>
    </row>
    <row r="601" spans="1:9">
      <c r="A601" s="5"/>
      <c r="B601" s="5"/>
      <c r="C601" s="5"/>
      <c r="D601" s="5"/>
      <c r="E601" s="5"/>
      <c r="F601" s="5"/>
      <c r="G601" s="5"/>
      <c r="H601" s="5"/>
      <c r="I601" s="5"/>
    </row>
    <row r="602" spans="1:9">
      <c r="A602" s="5"/>
      <c r="B602" s="5"/>
      <c r="C602" s="5"/>
      <c r="D602" s="5"/>
      <c r="E602" s="5"/>
      <c r="F602" s="5"/>
      <c r="G602" s="5"/>
      <c r="H602" s="5"/>
      <c r="I602" s="5"/>
    </row>
    <row r="603" spans="1:9">
      <c r="A603" s="5"/>
      <c r="B603" s="5"/>
      <c r="C603" s="5"/>
      <c r="D603" s="5"/>
      <c r="E603" s="5"/>
      <c r="F603" s="5"/>
      <c r="G603" s="5"/>
      <c r="H603" s="5"/>
      <c r="I603" s="5"/>
    </row>
    <row r="604" spans="1:9">
      <c r="A604" s="5"/>
      <c r="B604" s="5"/>
      <c r="C604" s="5"/>
      <c r="D604" s="5"/>
      <c r="E604" s="5"/>
      <c r="F604" s="5"/>
      <c r="G604" s="5"/>
      <c r="H604" s="5"/>
      <c r="I604" s="5"/>
    </row>
    <row r="605" spans="1:9">
      <c r="A605" s="5"/>
      <c r="B605" s="5"/>
      <c r="C605" s="5"/>
      <c r="D605" s="5"/>
      <c r="E605" s="5"/>
      <c r="F605" s="5"/>
      <c r="G605" s="5"/>
      <c r="H605" s="5"/>
      <c r="I605" s="5"/>
    </row>
    <row r="606" spans="1:9">
      <c r="A606" s="5"/>
      <c r="B606" s="5"/>
      <c r="C606" s="5"/>
      <c r="D606" s="5"/>
      <c r="E606" s="5"/>
      <c r="F606" s="5"/>
      <c r="G606" s="5"/>
      <c r="H606" s="5"/>
      <c r="I606" s="5"/>
    </row>
    <row r="607" spans="1:9">
      <c r="A607" s="5"/>
      <c r="B607" s="5"/>
      <c r="C607" s="5"/>
      <c r="D607" s="5"/>
      <c r="E607" s="5"/>
      <c r="F607" s="5"/>
      <c r="G607" s="5"/>
      <c r="H607" s="5"/>
      <c r="I607" s="5"/>
    </row>
    <row r="608" spans="1:9">
      <c r="A608" s="5"/>
      <c r="B608" s="5"/>
      <c r="C608" s="5"/>
      <c r="D608" s="5"/>
      <c r="E608" s="5"/>
      <c r="F608" s="5"/>
      <c r="G608" s="5"/>
      <c r="H608" s="5"/>
      <c r="I608" s="5"/>
    </row>
    <row r="609" spans="1:9">
      <c r="A609" s="5"/>
      <c r="B609" s="5"/>
      <c r="C609" s="5"/>
      <c r="D609" s="5"/>
      <c r="E609" s="5"/>
      <c r="F609" s="5"/>
      <c r="G609" s="5"/>
      <c r="H609" s="5"/>
      <c r="I609" s="5"/>
    </row>
    <row r="610" spans="1:9">
      <c r="A610" s="5"/>
      <c r="B610" s="5"/>
      <c r="C610" s="5"/>
      <c r="D610" s="5"/>
      <c r="E610" s="5"/>
      <c r="F610" s="5"/>
      <c r="G610" s="5"/>
      <c r="H610" s="5"/>
      <c r="I610" s="5"/>
    </row>
    <row r="611" spans="1:9">
      <c r="A611" s="5"/>
      <c r="B611" s="5"/>
      <c r="C611" s="5"/>
      <c r="D611" s="5"/>
      <c r="E611" s="5"/>
      <c r="F611" s="5"/>
      <c r="G611" s="5"/>
      <c r="H611" s="5"/>
      <c r="I611" s="5"/>
    </row>
    <row r="612" spans="1:9">
      <c r="A612" s="5"/>
      <c r="B612" s="5"/>
      <c r="C612" s="5"/>
      <c r="D612" s="5"/>
      <c r="E612" s="5"/>
      <c r="F612" s="5"/>
      <c r="G612" s="5"/>
      <c r="H612" s="5"/>
      <c r="I612" s="5"/>
    </row>
    <row r="613" spans="1:9">
      <c r="A613" s="5"/>
      <c r="B613" s="5"/>
      <c r="C613" s="5"/>
      <c r="D613" s="5"/>
      <c r="E613" s="5"/>
      <c r="F613" s="5"/>
      <c r="G613" s="5"/>
      <c r="H613" s="5"/>
      <c r="I613" s="5"/>
    </row>
    <row r="614" spans="1:9">
      <c r="A614" s="5"/>
      <c r="B614" s="5"/>
      <c r="C614" s="5"/>
      <c r="D614" s="5"/>
      <c r="E614" s="5"/>
      <c r="F614" s="5"/>
      <c r="G614" s="5"/>
      <c r="H614" s="5"/>
      <c r="I614" s="5"/>
    </row>
    <row r="615" spans="1:9">
      <c r="A615" s="5"/>
      <c r="B615" s="5"/>
      <c r="C615" s="5"/>
      <c r="D615" s="5"/>
      <c r="E615" s="5"/>
      <c r="F615" s="5"/>
      <c r="G615" s="5"/>
      <c r="H615" s="5"/>
      <c r="I615" s="5"/>
    </row>
    <row r="616" spans="1:9">
      <c r="A616" s="5"/>
      <c r="B616" s="5"/>
      <c r="C616" s="5"/>
      <c r="D616" s="5"/>
      <c r="E616" s="5"/>
      <c r="F616" s="5"/>
      <c r="G616" s="5"/>
      <c r="H616" s="5"/>
      <c r="I616" s="5"/>
    </row>
    <row r="617" spans="1:9">
      <c r="A617" s="5"/>
      <c r="B617" s="5"/>
      <c r="C617" s="5"/>
      <c r="D617" s="5"/>
      <c r="E617" s="5"/>
      <c r="F617" s="5"/>
      <c r="G617" s="5"/>
      <c r="H617" s="5"/>
      <c r="I617" s="5"/>
    </row>
    <row r="618" spans="1:9">
      <c r="A618" s="5"/>
      <c r="B618" s="5"/>
      <c r="C618" s="5"/>
      <c r="D618" s="5"/>
      <c r="E618" s="5"/>
      <c r="F618" s="5"/>
      <c r="G618" s="5"/>
      <c r="H618" s="5"/>
      <c r="I618" s="5"/>
    </row>
    <row r="619" spans="1:9">
      <c r="A619" s="5"/>
      <c r="B619" s="5"/>
      <c r="C619" s="5"/>
      <c r="D619" s="5"/>
      <c r="E619" s="5"/>
      <c r="F619" s="5"/>
      <c r="G619" s="5"/>
      <c r="H619" s="5"/>
      <c r="I619" s="5"/>
    </row>
    <row r="620" spans="1:9">
      <c r="A620" s="5"/>
      <c r="B620" s="5"/>
      <c r="C620" s="5"/>
      <c r="D620" s="5"/>
      <c r="E620" s="5"/>
      <c r="F620" s="5"/>
      <c r="G620" s="5"/>
      <c r="H620" s="5"/>
      <c r="I620" s="5"/>
    </row>
    <row r="621" spans="1:9">
      <c r="A621" s="5"/>
      <c r="B621" s="5"/>
      <c r="C621" s="5"/>
      <c r="D621" s="5"/>
      <c r="E621" s="5"/>
      <c r="F621" s="5"/>
      <c r="G621" s="5"/>
      <c r="H621" s="5"/>
      <c r="I621" s="5"/>
    </row>
    <row r="622" spans="1:9">
      <c r="A622" s="5"/>
      <c r="B622" s="5"/>
      <c r="C622" s="5"/>
      <c r="D622" s="5"/>
      <c r="E622" s="5"/>
      <c r="F622" s="5"/>
      <c r="G622" s="5"/>
      <c r="H622" s="5"/>
      <c r="I622" s="5"/>
    </row>
    <row r="623" spans="1:9">
      <c r="A623" s="5"/>
      <c r="B623" s="5"/>
      <c r="C623" s="5"/>
      <c r="D623" s="5"/>
      <c r="E623" s="5"/>
      <c r="F623" s="5"/>
      <c r="G623" s="5"/>
      <c r="H623" s="5"/>
      <c r="I623" s="5"/>
    </row>
    <row r="624" spans="1:9">
      <c r="A624" s="5"/>
      <c r="B624" s="5"/>
      <c r="C624" s="5"/>
      <c r="D624" s="5"/>
      <c r="E624" s="5"/>
      <c r="F624" s="5"/>
      <c r="G624" s="5"/>
      <c r="H624" s="5"/>
      <c r="I624" s="5"/>
    </row>
    <row r="625" spans="1:9">
      <c r="A625" s="5"/>
      <c r="B625" s="5"/>
      <c r="C625" s="5"/>
      <c r="D625" s="5"/>
      <c r="E625" s="5"/>
      <c r="F625" s="5"/>
      <c r="G625" s="5"/>
      <c r="H625" s="5"/>
      <c r="I625" s="5"/>
    </row>
    <row r="626" spans="1:9">
      <c r="A626" s="5"/>
      <c r="B626" s="5"/>
      <c r="C626" s="5"/>
      <c r="D626" s="5"/>
      <c r="E626" s="5"/>
      <c r="F626" s="5"/>
      <c r="G626" s="5"/>
      <c r="H626" s="5"/>
      <c r="I626" s="5"/>
    </row>
    <row r="627" spans="1:9">
      <c r="A627" s="5"/>
      <c r="B627" s="5"/>
      <c r="C627" s="5"/>
      <c r="D627" s="5"/>
      <c r="E627" s="5"/>
      <c r="F627" s="5"/>
      <c r="G627" s="5"/>
      <c r="H627" s="5"/>
      <c r="I627" s="5"/>
    </row>
    <row r="628" spans="1:9">
      <c r="A628" s="5"/>
      <c r="B628" s="5"/>
      <c r="C628" s="5"/>
      <c r="D628" s="5"/>
      <c r="E628" s="5"/>
      <c r="F628" s="5"/>
      <c r="G628" s="5"/>
      <c r="H628" s="5"/>
      <c r="I628" s="5"/>
    </row>
    <row r="629" spans="1:9">
      <c r="A629" s="5"/>
      <c r="B629" s="5"/>
      <c r="C629" s="5"/>
      <c r="D629" s="5"/>
      <c r="E629" s="5"/>
      <c r="F629" s="5"/>
      <c r="G629" s="5"/>
      <c r="H629" s="5"/>
      <c r="I629" s="5"/>
    </row>
    <row r="630" spans="1:9">
      <c r="A630" s="5"/>
      <c r="B630" s="5"/>
      <c r="C630" s="5"/>
      <c r="D630" s="5"/>
      <c r="E630" s="5"/>
      <c r="F630" s="5"/>
      <c r="G630" s="5"/>
      <c r="H630" s="5"/>
      <c r="I630" s="5"/>
    </row>
    <row r="631" spans="1:9">
      <c r="A631" s="5"/>
      <c r="B631" s="5"/>
      <c r="C631" s="5"/>
      <c r="D631" s="5"/>
      <c r="E631" s="5"/>
      <c r="F631" s="5"/>
      <c r="G631" s="5"/>
      <c r="H631" s="5"/>
      <c r="I631" s="5"/>
    </row>
    <row r="632" spans="1:9">
      <c r="A632" s="5"/>
      <c r="B632" s="5"/>
      <c r="C632" s="5"/>
      <c r="D632" s="5"/>
      <c r="E632" s="5"/>
      <c r="F632" s="5"/>
      <c r="G632" s="5"/>
      <c r="H632" s="5"/>
      <c r="I632" s="5"/>
    </row>
    <row r="633" spans="1:9">
      <c r="A633" s="5"/>
      <c r="B633" s="5"/>
      <c r="C633" s="5"/>
      <c r="D633" s="5"/>
      <c r="E633" s="5"/>
      <c r="F633" s="5"/>
      <c r="G633" s="5"/>
      <c r="H633" s="5"/>
      <c r="I633" s="5"/>
    </row>
    <row r="634" spans="1:9">
      <c r="A634" s="5"/>
      <c r="B634" s="5"/>
      <c r="C634" s="5"/>
      <c r="D634" s="5"/>
      <c r="E634" s="5"/>
      <c r="F634" s="5"/>
      <c r="G634" s="5"/>
      <c r="H634" s="5"/>
      <c r="I634" s="5"/>
    </row>
    <row r="635" spans="1:9">
      <c r="A635" s="5"/>
      <c r="B635" s="5"/>
      <c r="C635" s="5"/>
      <c r="D635" s="5"/>
      <c r="E635" s="5"/>
      <c r="F635" s="5"/>
      <c r="G635" s="5"/>
      <c r="H635" s="5"/>
      <c r="I635" s="5"/>
    </row>
    <row r="636" spans="1:9">
      <c r="A636" s="5"/>
      <c r="B636" s="5"/>
      <c r="C636" s="5"/>
      <c r="D636" s="5"/>
      <c r="E636" s="5"/>
      <c r="F636" s="5"/>
      <c r="G636" s="5"/>
      <c r="H636" s="5"/>
      <c r="I636" s="5"/>
    </row>
    <row r="637" spans="1:9">
      <c r="A637" s="5"/>
      <c r="B637" s="5"/>
      <c r="C637" s="5"/>
      <c r="D637" s="5"/>
      <c r="E637" s="5"/>
      <c r="F637" s="5"/>
      <c r="G637" s="5"/>
      <c r="H637" s="5"/>
      <c r="I637" s="5"/>
    </row>
    <row r="638" spans="1:9">
      <c r="A638" s="5"/>
      <c r="B638" s="5"/>
      <c r="C638" s="5"/>
      <c r="D638" s="5"/>
      <c r="E638" s="5"/>
      <c r="F638" s="5"/>
      <c r="G638" s="5"/>
      <c r="H638" s="5"/>
      <c r="I638" s="5"/>
    </row>
    <row r="639" spans="1:9">
      <c r="A639" s="5"/>
      <c r="B639" s="5"/>
      <c r="C639" s="5"/>
      <c r="D639" s="5"/>
      <c r="E639" s="5"/>
      <c r="F639" s="5"/>
      <c r="G639" s="5"/>
      <c r="H639" s="5"/>
      <c r="I639" s="5"/>
    </row>
    <row r="640" spans="1:9">
      <c r="A640" s="5"/>
      <c r="B640" s="5"/>
      <c r="C640" s="5"/>
      <c r="D640" s="5"/>
      <c r="E640" s="5"/>
      <c r="F640" s="5"/>
      <c r="G640" s="5"/>
      <c r="H640" s="5"/>
      <c r="I640" s="5"/>
    </row>
    <row r="641" spans="1:9">
      <c r="A641" s="5"/>
      <c r="B641" s="5"/>
      <c r="C641" s="5"/>
      <c r="D641" s="5"/>
      <c r="E641" s="5"/>
      <c r="F641" s="5"/>
      <c r="G641" s="5"/>
      <c r="H641" s="5"/>
      <c r="I641" s="5"/>
    </row>
    <row r="642" spans="1:9">
      <c r="A642" s="5"/>
      <c r="B642" s="5"/>
      <c r="C642" s="5"/>
      <c r="D642" s="5"/>
      <c r="E642" s="5"/>
      <c r="F642" s="5"/>
      <c r="G642" s="5"/>
      <c r="H642" s="5"/>
      <c r="I642" s="5"/>
    </row>
    <row r="643" spans="1:9">
      <c r="A643" s="5"/>
      <c r="B643" s="5"/>
      <c r="C643" s="5"/>
      <c r="D643" s="5"/>
      <c r="E643" s="5"/>
      <c r="F643" s="5"/>
      <c r="G643" s="5"/>
      <c r="H643" s="5"/>
      <c r="I643" s="5"/>
    </row>
    <row r="644" spans="1:9">
      <c r="A644" s="5"/>
      <c r="B644" s="5"/>
      <c r="C644" s="5"/>
      <c r="D644" s="5"/>
      <c r="E644" s="5"/>
      <c r="F644" s="5"/>
      <c r="G644" s="5"/>
      <c r="H644" s="5"/>
      <c r="I644" s="5"/>
    </row>
    <row r="645" spans="1:9">
      <c r="A645" s="5"/>
      <c r="B645" s="5"/>
      <c r="C645" s="5"/>
      <c r="D645" s="5"/>
      <c r="E645" s="5"/>
      <c r="F645" s="5"/>
      <c r="G645" s="5"/>
      <c r="H645" s="5"/>
      <c r="I645" s="5"/>
    </row>
    <row r="646" spans="1:9">
      <c r="A646" s="5"/>
      <c r="B646" s="5"/>
      <c r="C646" s="5"/>
      <c r="D646" s="5"/>
      <c r="E646" s="5"/>
      <c r="F646" s="5"/>
      <c r="G646" s="5"/>
      <c r="H646" s="5"/>
      <c r="I646" s="5"/>
    </row>
    <row r="647" spans="1:9">
      <c r="A647" s="5"/>
      <c r="B647" s="5"/>
      <c r="C647" s="5"/>
      <c r="D647" s="5"/>
      <c r="E647" s="5"/>
      <c r="F647" s="5"/>
      <c r="G647" s="5"/>
      <c r="H647" s="5"/>
      <c r="I647" s="5"/>
    </row>
    <row r="648" spans="1:9">
      <c r="A648" s="5"/>
      <c r="B648" s="5"/>
      <c r="C648" s="5"/>
      <c r="D648" s="5"/>
      <c r="E648" s="5"/>
      <c r="F648" s="5"/>
      <c r="G648" s="5"/>
      <c r="H648" s="5"/>
      <c r="I648" s="5"/>
    </row>
    <row r="649" spans="1:9">
      <c r="A649" s="5"/>
      <c r="B649" s="5"/>
      <c r="C649" s="5"/>
      <c r="D649" s="5"/>
      <c r="E649" s="5"/>
      <c r="F649" s="5"/>
      <c r="G649" s="5"/>
      <c r="H649" s="5"/>
      <c r="I649" s="5"/>
    </row>
    <row r="650" spans="1:9">
      <c r="A650" s="5"/>
      <c r="B650" s="5"/>
      <c r="C650" s="5"/>
      <c r="D650" s="5"/>
      <c r="E650" s="5"/>
      <c r="F650" s="5"/>
      <c r="G650" s="5"/>
      <c r="H650" s="5"/>
      <c r="I650" s="5"/>
    </row>
    <row r="651" spans="1:9">
      <c r="A651" s="5"/>
      <c r="B651" s="5"/>
      <c r="C651" s="5"/>
      <c r="D651" s="5"/>
      <c r="E651" s="5"/>
      <c r="F651" s="5"/>
      <c r="G651" s="5"/>
      <c r="H651" s="5"/>
      <c r="I651" s="5"/>
    </row>
    <row r="652" spans="1:9">
      <c r="A652" s="5"/>
      <c r="B652" s="5"/>
      <c r="C652" s="5"/>
      <c r="D652" s="5"/>
      <c r="E652" s="5"/>
      <c r="F652" s="5"/>
      <c r="G652" s="5"/>
      <c r="H652" s="5"/>
      <c r="I652" s="5"/>
    </row>
    <row r="653" spans="1:9">
      <c r="A653" s="5"/>
      <c r="B653" s="5"/>
      <c r="C653" s="5"/>
      <c r="D653" s="5"/>
      <c r="E653" s="5"/>
      <c r="F653" s="5"/>
      <c r="G653" s="5"/>
      <c r="H653" s="5"/>
      <c r="I653" s="5"/>
    </row>
    <row r="654" spans="1:9">
      <c r="A654" s="5"/>
      <c r="B654" s="5"/>
      <c r="C654" s="5"/>
      <c r="D654" s="5"/>
      <c r="E654" s="5"/>
      <c r="F654" s="5"/>
      <c r="G654" s="5"/>
      <c r="H654" s="5"/>
      <c r="I654" s="5"/>
    </row>
    <row r="655" spans="1:9">
      <c r="A655" s="5"/>
      <c r="B655" s="5"/>
      <c r="C655" s="5"/>
      <c r="D655" s="5"/>
      <c r="E655" s="5"/>
      <c r="F655" s="5"/>
      <c r="G655" s="5"/>
      <c r="H655" s="5"/>
      <c r="I655" s="5"/>
    </row>
    <row r="656" spans="1:9">
      <c r="A656" s="5"/>
      <c r="B656" s="5"/>
      <c r="C656" s="5"/>
      <c r="D656" s="5"/>
      <c r="E656" s="5"/>
      <c r="F656" s="5"/>
      <c r="G656" s="5"/>
      <c r="H656" s="5"/>
      <c r="I656" s="5"/>
    </row>
    <row r="657" spans="1:9">
      <c r="A657" s="5"/>
      <c r="B657" s="5"/>
      <c r="C657" s="5"/>
      <c r="D657" s="5"/>
      <c r="E657" s="5"/>
      <c r="F657" s="5"/>
      <c r="G657" s="5"/>
      <c r="H657" s="5"/>
      <c r="I657" s="5"/>
    </row>
    <row r="658" spans="1:9">
      <c r="A658" s="5"/>
      <c r="B658" s="5"/>
      <c r="C658" s="5"/>
      <c r="D658" s="5"/>
      <c r="E658" s="5"/>
      <c r="F658" s="5"/>
      <c r="G658" s="5"/>
      <c r="H658" s="5"/>
      <c r="I658" s="5"/>
    </row>
    <row r="659" spans="1:9">
      <c r="A659" s="5"/>
      <c r="B659" s="5"/>
      <c r="C659" s="5"/>
      <c r="D659" s="5"/>
      <c r="E659" s="5"/>
      <c r="F659" s="5"/>
      <c r="G659" s="5"/>
      <c r="H659" s="5"/>
      <c r="I659" s="5"/>
    </row>
    <row r="660" spans="1:9">
      <c r="A660" s="5"/>
      <c r="B660" s="5"/>
      <c r="C660" s="5"/>
      <c r="D660" s="5"/>
      <c r="E660" s="5"/>
      <c r="F660" s="5"/>
      <c r="G660" s="5"/>
      <c r="H660" s="5"/>
      <c r="I660" s="5"/>
    </row>
    <row r="661" spans="1:9">
      <c r="A661" s="5"/>
      <c r="B661" s="5"/>
      <c r="C661" s="5"/>
      <c r="D661" s="5"/>
      <c r="E661" s="5"/>
      <c r="F661" s="5"/>
      <c r="G661" s="5"/>
      <c r="H661" s="5"/>
      <c r="I661" s="5"/>
    </row>
    <row r="662" spans="1:9">
      <c r="A662" s="5"/>
      <c r="B662" s="5"/>
      <c r="C662" s="5"/>
      <c r="D662" s="5"/>
      <c r="E662" s="5"/>
      <c r="F662" s="5"/>
      <c r="G662" s="5"/>
      <c r="H662" s="5"/>
      <c r="I662" s="5"/>
    </row>
    <row r="663" spans="1:9">
      <c r="A663" s="5"/>
      <c r="B663" s="5"/>
      <c r="C663" s="5"/>
      <c r="D663" s="5"/>
      <c r="E663" s="5"/>
      <c r="F663" s="5"/>
      <c r="G663" s="5"/>
      <c r="H663" s="5"/>
      <c r="I663" s="5"/>
    </row>
    <row r="664" spans="1:9">
      <c r="A664" s="5"/>
      <c r="B664" s="5"/>
      <c r="C664" s="5"/>
      <c r="D664" s="5"/>
      <c r="E664" s="5"/>
      <c r="F664" s="5"/>
      <c r="G664" s="5"/>
      <c r="H664" s="5"/>
      <c r="I664" s="5"/>
    </row>
    <row r="665" spans="1:9">
      <c r="A665" s="5"/>
      <c r="B665" s="5"/>
      <c r="C665" s="5"/>
      <c r="D665" s="5"/>
      <c r="E665" s="5"/>
      <c r="F665" s="5"/>
      <c r="G665" s="5"/>
      <c r="H665" s="5"/>
      <c r="I665" s="5"/>
    </row>
    <row r="666" spans="1:9">
      <c r="A666" s="5"/>
      <c r="B666" s="5"/>
      <c r="C666" s="5"/>
      <c r="D666" s="5"/>
      <c r="E666" s="5"/>
      <c r="F666" s="5"/>
      <c r="G666" s="5"/>
      <c r="H666" s="5"/>
      <c r="I666" s="5"/>
    </row>
    <row r="667" spans="1:9">
      <c r="A667" s="5"/>
      <c r="B667" s="5"/>
      <c r="C667" s="5"/>
      <c r="D667" s="5"/>
      <c r="E667" s="5"/>
      <c r="F667" s="5"/>
      <c r="G667" s="5"/>
      <c r="H667" s="5"/>
      <c r="I667" s="5"/>
    </row>
    <row r="668" spans="1:9">
      <c r="A668" s="5"/>
      <c r="B668" s="5"/>
      <c r="C668" s="5"/>
      <c r="D668" s="5"/>
      <c r="E668" s="5"/>
      <c r="F668" s="5"/>
      <c r="G668" s="5"/>
      <c r="H668" s="5"/>
      <c r="I668" s="5"/>
    </row>
    <row r="669" spans="1:9">
      <c r="A669" s="5"/>
      <c r="B669" s="5"/>
      <c r="C669" s="5"/>
      <c r="D669" s="5"/>
      <c r="E669" s="5"/>
      <c r="F669" s="5"/>
      <c r="G669" s="5"/>
      <c r="H669" s="5"/>
      <c r="I669" s="5"/>
    </row>
    <row r="670" spans="1:9">
      <c r="A670" s="5"/>
      <c r="B670" s="5"/>
      <c r="C670" s="5"/>
      <c r="D670" s="5"/>
      <c r="E670" s="5"/>
      <c r="F670" s="5"/>
      <c r="G670" s="5"/>
      <c r="H670" s="5"/>
      <c r="I670" s="5"/>
    </row>
    <row r="671" spans="1:9">
      <c r="A671" s="5"/>
      <c r="B671" s="5"/>
      <c r="C671" s="5"/>
      <c r="D671" s="5"/>
      <c r="E671" s="5"/>
      <c r="F671" s="5"/>
      <c r="G671" s="5"/>
      <c r="H671" s="5"/>
      <c r="I671" s="5"/>
    </row>
    <row r="672" spans="1:9">
      <c r="A672" s="5"/>
      <c r="B672" s="5"/>
      <c r="C672" s="5"/>
      <c r="D672" s="5"/>
      <c r="E672" s="5"/>
      <c r="F672" s="5"/>
      <c r="G672" s="5"/>
      <c r="H672" s="5"/>
      <c r="I672" s="5"/>
    </row>
    <row r="673" spans="1:9">
      <c r="A673" s="5"/>
      <c r="B673" s="5"/>
      <c r="C673" s="5"/>
      <c r="D673" s="5"/>
      <c r="E673" s="5"/>
      <c r="F673" s="5"/>
      <c r="G673" s="5"/>
      <c r="H673" s="5"/>
      <c r="I673" s="5"/>
    </row>
    <row r="674" spans="1:9">
      <c r="A674" s="5"/>
      <c r="B674" s="5"/>
      <c r="C674" s="5"/>
      <c r="D674" s="5"/>
      <c r="E674" s="5"/>
      <c r="F674" s="5"/>
      <c r="G674" s="5"/>
      <c r="H674" s="5"/>
      <c r="I674" s="5"/>
    </row>
    <row r="675" spans="1:9">
      <c r="A675" s="5"/>
      <c r="B675" s="5"/>
      <c r="C675" s="5"/>
      <c r="D675" s="5"/>
      <c r="E675" s="5"/>
      <c r="F675" s="5"/>
      <c r="G675" s="5"/>
      <c r="H675" s="5"/>
      <c r="I675" s="5"/>
    </row>
    <row r="676" spans="1:9">
      <c r="A676" s="5"/>
      <c r="B676" s="5"/>
      <c r="C676" s="5"/>
      <c r="D676" s="5"/>
      <c r="E676" s="5"/>
      <c r="F676" s="5"/>
      <c r="G676" s="5"/>
      <c r="H676" s="5"/>
      <c r="I676" s="5"/>
    </row>
    <row r="677" spans="1:9">
      <c r="A677" s="5"/>
      <c r="B677" s="5"/>
      <c r="C677" s="5"/>
      <c r="D677" s="5"/>
      <c r="E677" s="5"/>
      <c r="F677" s="5"/>
      <c r="G677" s="5"/>
      <c r="H677" s="5"/>
      <c r="I677" s="5"/>
    </row>
    <row r="678" spans="1:9">
      <c r="A678" s="5"/>
      <c r="B678" s="5"/>
      <c r="C678" s="5"/>
      <c r="D678" s="5"/>
      <c r="E678" s="5"/>
      <c r="F678" s="5"/>
      <c r="G678" s="5"/>
      <c r="H678" s="5"/>
      <c r="I678" s="5"/>
    </row>
    <row r="679" spans="1:9">
      <c r="A679" s="5"/>
      <c r="B679" s="5"/>
      <c r="C679" s="5"/>
      <c r="D679" s="5"/>
      <c r="E679" s="5"/>
      <c r="F679" s="5"/>
      <c r="G679" s="5"/>
      <c r="H679" s="5"/>
      <c r="I679" s="5"/>
    </row>
    <row r="680" spans="1:9">
      <c r="A680" s="5"/>
      <c r="B680" s="5"/>
      <c r="C680" s="5"/>
      <c r="D680" s="5"/>
      <c r="E680" s="5"/>
      <c r="F680" s="5"/>
      <c r="G680" s="5"/>
      <c r="H680" s="5"/>
      <c r="I680" s="5"/>
    </row>
    <row r="681" spans="1:9">
      <c r="A681" s="5"/>
      <c r="B681" s="5"/>
      <c r="C681" s="5"/>
      <c r="D681" s="5"/>
      <c r="E681" s="5"/>
      <c r="F681" s="5"/>
      <c r="G681" s="5"/>
      <c r="H681" s="5"/>
      <c r="I681" s="5"/>
    </row>
    <row r="682" spans="1:9">
      <c r="A682" s="5"/>
      <c r="B682" s="5"/>
      <c r="C682" s="5"/>
      <c r="D682" s="5"/>
      <c r="E682" s="5"/>
      <c r="F682" s="5"/>
      <c r="G682" s="5"/>
      <c r="H682" s="5"/>
      <c r="I682" s="5"/>
    </row>
    <row r="683" spans="1:9">
      <c r="A683" s="5"/>
      <c r="B683" s="5"/>
      <c r="C683" s="5"/>
      <c r="D683" s="5"/>
      <c r="E683" s="5"/>
      <c r="F683" s="5"/>
      <c r="G683" s="5"/>
      <c r="H683" s="5"/>
      <c r="I683" s="5"/>
    </row>
    <row r="684" spans="1:9">
      <c r="A684" s="5"/>
      <c r="B684" s="5"/>
      <c r="C684" s="5"/>
      <c r="D684" s="5"/>
      <c r="E684" s="5"/>
      <c r="F684" s="5"/>
      <c r="G684" s="5"/>
      <c r="H684" s="5"/>
      <c r="I684" s="5"/>
    </row>
    <row r="685" spans="1:9">
      <c r="A685" s="5"/>
      <c r="B685" s="5"/>
      <c r="C685" s="5"/>
      <c r="D685" s="5"/>
      <c r="E685" s="5"/>
      <c r="F685" s="5"/>
      <c r="G685" s="5"/>
      <c r="H685" s="5"/>
      <c r="I685" s="5"/>
    </row>
    <row r="686" spans="1:9">
      <c r="A686" s="5"/>
      <c r="B686" s="5"/>
      <c r="C686" s="5"/>
      <c r="D686" s="5"/>
      <c r="E686" s="5"/>
      <c r="F686" s="5"/>
      <c r="G686" s="5"/>
      <c r="H686" s="5"/>
      <c r="I686" s="5"/>
    </row>
    <row r="687" spans="1:9">
      <c r="A687" s="5"/>
      <c r="B687" s="5"/>
      <c r="C687" s="5"/>
      <c r="D687" s="5"/>
      <c r="E687" s="5"/>
      <c r="F687" s="5"/>
      <c r="G687" s="5"/>
      <c r="H687" s="5"/>
      <c r="I687" s="5"/>
    </row>
    <row r="688" spans="1:9">
      <c r="A688" s="5"/>
      <c r="B688" s="5"/>
      <c r="C688" s="5"/>
      <c r="D688" s="5"/>
      <c r="E688" s="5"/>
      <c r="F688" s="5"/>
      <c r="G688" s="5"/>
      <c r="H688" s="5"/>
      <c r="I688" s="5"/>
    </row>
    <row r="689" spans="1:9">
      <c r="A689" s="5"/>
      <c r="B689" s="5"/>
      <c r="C689" s="5"/>
      <c r="D689" s="5"/>
      <c r="E689" s="5"/>
      <c r="F689" s="5"/>
      <c r="G689" s="5"/>
      <c r="H689" s="5"/>
      <c r="I689" s="5"/>
    </row>
    <row r="690" spans="1:9">
      <c r="A690" s="5"/>
      <c r="B690" s="5"/>
      <c r="C690" s="5"/>
      <c r="D690" s="5"/>
      <c r="E690" s="5"/>
      <c r="F690" s="5"/>
      <c r="G690" s="5"/>
      <c r="H690" s="5"/>
      <c r="I690" s="5"/>
    </row>
    <row r="691" spans="1:9">
      <c r="A691" s="5"/>
      <c r="B691" s="5"/>
      <c r="C691" s="5"/>
      <c r="D691" s="5"/>
      <c r="E691" s="5"/>
      <c r="F691" s="5"/>
      <c r="G691" s="5"/>
      <c r="H691" s="5"/>
      <c r="I691" s="5"/>
    </row>
    <row r="692" spans="1:9">
      <c r="A692" s="5"/>
      <c r="B692" s="5"/>
      <c r="C692" s="5"/>
      <c r="D692" s="5"/>
      <c r="E692" s="5"/>
      <c r="F692" s="5"/>
      <c r="G692" s="5"/>
      <c r="H692" s="5"/>
      <c r="I692" s="5"/>
    </row>
    <row r="693" spans="1:9">
      <c r="A693" s="5"/>
      <c r="B693" s="5"/>
      <c r="C693" s="5"/>
      <c r="D693" s="5"/>
      <c r="E693" s="5"/>
      <c r="F693" s="5"/>
      <c r="G693" s="5"/>
      <c r="H693" s="5"/>
      <c r="I693" s="5"/>
    </row>
    <row r="694" spans="1:9">
      <c r="A694" s="5"/>
      <c r="B694" s="5"/>
      <c r="C694" s="5"/>
      <c r="D694" s="5"/>
      <c r="E694" s="5"/>
      <c r="F694" s="5"/>
      <c r="G694" s="5"/>
      <c r="H694" s="5"/>
      <c r="I694" s="5"/>
    </row>
    <row r="695" spans="1:9">
      <c r="A695" s="5"/>
      <c r="B695" s="5"/>
      <c r="C695" s="5"/>
      <c r="D695" s="5"/>
      <c r="E695" s="5"/>
      <c r="F695" s="5"/>
      <c r="G695" s="5"/>
      <c r="H695" s="5"/>
      <c r="I695" s="5"/>
    </row>
    <row r="696" spans="1:9">
      <c r="A696" s="5"/>
      <c r="B696" s="5"/>
      <c r="C696" s="5"/>
      <c r="D696" s="5"/>
      <c r="E696" s="5"/>
      <c r="F696" s="5"/>
      <c r="G696" s="5"/>
      <c r="H696" s="5"/>
      <c r="I696" s="5"/>
    </row>
    <row r="697" spans="1:9">
      <c r="A697" s="5"/>
      <c r="B697" s="5"/>
      <c r="C697" s="5"/>
      <c r="D697" s="5"/>
      <c r="E697" s="5"/>
      <c r="F697" s="5"/>
      <c r="G697" s="5"/>
      <c r="H697" s="5"/>
      <c r="I697" s="5"/>
    </row>
    <row r="698" spans="1:9">
      <c r="A698" s="5"/>
      <c r="B698" s="5"/>
      <c r="C698" s="5"/>
      <c r="D698" s="5"/>
      <c r="E698" s="5"/>
      <c r="F698" s="5"/>
      <c r="G698" s="5"/>
      <c r="H698" s="5"/>
      <c r="I698" s="5"/>
    </row>
    <row r="699" spans="1:9">
      <c r="A699" s="5"/>
      <c r="B699" s="5"/>
      <c r="C699" s="5"/>
      <c r="D699" s="5"/>
      <c r="E699" s="5"/>
      <c r="F699" s="5"/>
      <c r="G699" s="5"/>
      <c r="H699" s="5"/>
      <c r="I699" s="5"/>
    </row>
    <row r="700" spans="1:9">
      <c r="A700" s="5"/>
      <c r="B700" s="5"/>
      <c r="C700" s="5"/>
      <c r="D700" s="5"/>
      <c r="E700" s="5"/>
      <c r="F700" s="5"/>
      <c r="G700" s="5"/>
      <c r="H700" s="5"/>
      <c r="I700" s="5"/>
    </row>
    <row r="701" spans="1:9">
      <c r="A701" s="5"/>
      <c r="B701" s="5"/>
      <c r="C701" s="5"/>
      <c r="D701" s="5"/>
      <c r="E701" s="5"/>
      <c r="F701" s="5"/>
      <c r="G701" s="5"/>
      <c r="H701" s="5"/>
      <c r="I701" s="5"/>
    </row>
    <row r="702" spans="1:9">
      <c r="A702" s="5"/>
      <c r="B702" s="5"/>
      <c r="C702" s="5"/>
      <c r="D702" s="5"/>
      <c r="E702" s="5"/>
      <c r="F702" s="5"/>
      <c r="G702" s="5"/>
      <c r="H702" s="5"/>
      <c r="I702" s="5"/>
    </row>
    <row r="703" spans="1:9">
      <c r="A703" s="5"/>
      <c r="B703" s="5"/>
      <c r="C703" s="5"/>
      <c r="D703" s="5"/>
      <c r="E703" s="5"/>
      <c r="F703" s="5"/>
      <c r="G703" s="5"/>
      <c r="H703" s="5"/>
      <c r="I703" s="5"/>
    </row>
    <row r="704" spans="1:9">
      <c r="A704" s="5"/>
      <c r="B704" s="5"/>
      <c r="C704" s="5"/>
      <c r="D704" s="5"/>
      <c r="E704" s="5"/>
      <c r="F704" s="5"/>
      <c r="G704" s="5"/>
      <c r="H704" s="5"/>
      <c r="I704" s="5"/>
    </row>
    <row r="705" spans="1:9">
      <c r="A705" s="5"/>
      <c r="B705" s="5"/>
      <c r="C705" s="5"/>
      <c r="D705" s="5"/>
      <c r="E705" s="5"/>
      <c r="F705" s="5"/>
      <c r="G705" s="5"/>
      <c r="H705" s="5"/>
      <c r="I705" s="5"/>
    </row>
    <row r="706" spans="1:9">
      <c r="A706" s="5"/>
      <c r="B706" s="5"/>
      <c r="C706" s="5"/>
      <c r="D706" s="5"/>
      <c r="E706" s="5"/>
      <c r="F706" s="5"/>
      <c r="G706" s="5"/>
      <c r="H706" s="5"/>
      <c r="I706" s="5"/>
    </row>
    <row r="707" spans="1:9">
      <c r="A707" s="5"/>
      <c r="B707" s="5"/>
      <c r="C707" s="5"/>
      <c r="D707" s="5"/>
      <c r="E707" s="5"/>
      <c r="F707" s="5"/>
      <c r="G707" s="5"/>
      <c r="H707" s="5"/>
      <c r="I707" s="5"/>
    </row>
    <row r="708" spans="1:9">
      <c r="A708" s="5"/>
      <c r="B708" s="5"/>
      <c r="C708" s="5"/>
      <c r="D708" s="5"/>
      <c r="E708" s="5"/>
      <c r="F708" s="5"/>
      <c r="G708" s="5"/>
      <c r="H708" s="5"/>
      <c r="I708" s="5"/>
    </row>
    <row r="709" spans="1:9">
      <c r="A709" s="5"/>
      <c r="B709" s="5"/>
      <c r="C709" s="5"/>
      <c r="D709" s="5"/>
      <c r="E709" s="5"/>
      <c r="F709" s="5"/>
      <c r="G709" s="5"/>
      <c r="H709" s="5"/>
      <c r="I709" s="5"/>
    </row>
    <row r="710" spans="1:9">
      <c r="A710" s="5"/>
      <c r="B710" s="5"/>
      <c r="C710" s="5"/>
      <c r="D710" s="5"/>
      <c r="E710" s="5"/>
      <c r="F710" s="5"/>
      <c r="G710" s="5"/>
      <c r="H710" s="5"/>
      <c r="I710" s="5"/>
    </row>
    <row r="711" spans="1:9">
      <c r="A711" s="5"/>
      <c r="B711" s="5"/>
      <c r="C711" s="5"/>
      <c r="D711" s="5"/>
      <c r="E711" s="5"/>
      <c r="F711" s="5"/>
      <c r="G711" s="5"/>
      <c r="H711" s="5"/>
      <c r="I711" s="5"/>
    </row>
    <row r="712" spans="1:9">
      <c r="A712" s="5"/>
      <c r="B712" s="5"/>
      <c r="C712" s="5"/>
      <c r="D712" s="5"/>
      <c r="E712" s="5"/>
      <c r="F712" s="5"/>
      <c r="G712" s="5"/>
      <c r="H712" s="5"/>
      <c r="I712" s="5"/>
    </row>
    <row r="713" spans="1:9">
      <c r="A713" s="5"/>
      <c r="B713" s="5"/>
      <c r="C713" s="5"/>
      <c r="D713" s="5"/>
      <c r="E713" s="5"/>
      <c r="F713" s="5"/>
      <c r="G713" s="5"/>
      <c r="H713" s="5"/>
      <c r="I713" s="5"/>
    </row>
    <row r="714" spans="1:9">
      <c r="A714" s="5"/>
      <c r="B714" s="5"/>
      <c r="C714" s="5"/>
      <c r="D714" s="5"/>
      <c r="E714" s="5"/>
      <c r="F714" s="5"/>
      <c r="G714" s="5"/>
      <c r="H714" s="5"/>
      <c r="I714" s="5"/>
    </row>
    <row r="715" spans="1:9">
      <c r="A715" s="5"/>
      <c r="B715" s="5"/>
      <c r="C715" s="5"/>
      <c r="D715" s="5"/>
      <c r="E715" s="5"/>
      <c r="F715" s="5"/>
      <c r="G715" s="5"/>
      <c r="H715" s="5"/>
      <c r="I715" s="5"/>
    </row>
    <row r="716" spans="1:9">
      <c r="A716" s="5"/>
      <c r="B716" s="5"/>
      <c r="C716" s="5"/>
      <c r="D716" s="5"/>
      <c r="E716" s="5"/>
      <c r="F716" s="5"/>
      <c r="G716" s="5"/>
      <c r="H716" s="5"/>
      <c r="I716" s="5"/>
    </row>
    <row r="717" spans="1:9">
      <c r="A717" s="5"/>
      <c r="B717" s="5"/>
      <c r="C717" s="5"/>
      <c r="D717" s="5"/>
      <c r="E717" s="5"/>
      <c r="F717" s="5"/>
      <c r="G717" s="5"/>
      <c r="H717" s="5"/>
      <c r="I717" s="5"/>
    </row>
    <row r="718" spans="1:9">
      <c r="A718" s="5"/>
      <c r="B718" s="5"/>
      <c r="C718" s="5"/>
      <c r="D718" s="5"/>
      <c r="E718" s="5"/>
      <c r="F718" s="5"/>
      <c r="G718" s="5"/>
      <c r="H718" s="5"/>
      <c r="I718" s="5"/>
    </row>
    <row r="719" spans="1:9">
      <c r="A719" s="5"/>
      <c r="B719" s="5"/>
      <c r="C719" s="5"/>
      <c r="D719" s="5"/>
      <c r="E719" s="5"/>
      <c r="F719" s="5"/>
      <c r="G719" s="5"/>
      <c r="H719" s="5"/>
      <c r="I719" s="5"/>
    </row>
    <row r="720" spans="1:9">
      <c r="A720" s="5"/>
      <c r="B720" s="5"/>
      <c r="C720" s="5"/>
      <c r="D720" s="5"/>
      <c r="E720" s="5"/>
      <c r="F720" s="5"/>
      <c r="G720" s="5"/>
      <c r="H720" s="5"/>
      <c r="I720" s="5"/>
    </row>
    <row r="721" spans="1:9">
      <c r="A721" s="5"/>
      <c r="B721" s="5"/>
      <c r="C721" s="5"/>
      <c r="D721" s="5"/>
      <c r="E721" s="5"/>
      <c r="F721" s="5"/>
      <c r="G721" s="5"/>
      <c r="H721" s="5"/>
      <c r="I721" s="5"/>
    </row>
    <row r="722" spans="1:9">
      <c r="A722" s="5"/>
      <c r="B722" s="5"/>
      <c r="C722" s="5"/>
      <c r="D722" s="5"/>
      <c r="E722" s="5"/>
      <c r="F722" s="5"/>
      <c r="G722" s="5"/>
      <c r="H722" s="5"/>
      <c r="I722" s="5"/>
    </row>
    <row r="723" spans="1:9">
      <c r="A723" s="5"/>
      <c r="B723" s="5"/>
      <c r="C723" s="5"/>
      <c r="D723" s="5"/>
      <c r="E723" s="5"/>
      <c r="F723" s="5"/>
      <c r="G723" s="5"/>
      <c r="H723" s="5"/>
      <c r="I723" s="5"/>
    </row>
    <row r="724" spans="1:9">
      <c r="A724" s="5"/>
      <c r="B724" s="5"/>
      <c r="C724" s="5"/>
      <c r="D724" s="5"/>
      <c r="E724" s="5"/>
      <c r="F724" s="5"/>
      <c r="G724" s="5"/>
      <c r="H724" s="5"/>
      <c r="I724" s="5"/>
    </row>
    <row r="725" spans="1:9">
      <c r="A725" s="5"/>
      <c r="B725" s="5"/>
      <c r="C725" s="5"/>
      <c r="D725" s="5"/>
      <c r="E725" s="5"/>
      <c r="F725" s="5"/>
      <c r="G725" s="5"/>
      <c r="H725" s="5"/>
      <c r="I725" s="5"/>
    </row>
    <row r="726" spans="1:9">
      <c r="A726" s="5"/>
      <c r="B726" s="5"/>
      <c r="C726" s="5"/>
      <c r="D726" s="5"/>
      <c r="E726" s="5"/>
      <c r="F726" s="5"/>
      <c r="G726" s="5"/>
      <c r="H726" s="5"/>
      <c r="I726" s="5"/>
    </row>
    <row r="727" spans="1:9">
      <c r="A727" s="5"/>
      <c r="B727" s="5"/>
      <c r="C727" s="5"/>
      <c r="D727" s="5"/>
      <c r="E727" s="5"/>
      <c r="F727" s="5"/>
      <c r="G727" s="5"/>
      <c r="H727" s="5"/>
      <c r="I727" s="5"/>
    </row>
    <row r="728" spans="1:9">
      <c r="A728" s="5"/>
      <c r="B728" s="5"/>
      <c r="C728" s="5"/>
      <c r="D728" s="5"/>
      <c r="E728" s="5"/>
      <c r="F728" s="5"/>
      <c r="G728" s="5"/>
      <c r="H728" s="5"/>
      <c r="I728" s="5"/>
    </row>
    <row r="729" spans="1:9">
      <c r="A729" s="5"/>
      <c r="B729" s="5"/>
      <c r="C729" s="5"/>
      <c r="D729" s="5"/>
      <c r="E729" s="5"/>
      <c r="F729" s="5"/>
      <c r="G729" s="5"/>
      <c r="H729" s="5"/>
      <c r="I729" s="5"/>
    </row>
    <row r="730" spans="1:9">
      <c r="A730" s="5"/>
      <c r="B730" s="5"/>
      <c r="C730" s="5"/>
      <c r="D730" s="5"/>
      <c r="E730" s="5"/>
      <c r="F730" s="5"/>
      <c r="G730" s="5"/>
      <c r="H730" s="5"/>
      <c r="I730" s="5"/>
    </row>
    <row r="731" spans="1:9">
      <c r="A731" s="5"/>
      <c r="B731" s="5"/>
      <c r="C731" s="5"/>
      <c r="D731" s="5"/>
      <c r="E731" s="5"/>
      <c r="F731" s="5"/>
      <c r="G731" s="5"/>
      <c r="H731" s="5"/>
      <c r="I731" s="5"/>
    </row>
    <row r="732" spans="1:9">
      <c r="A732" s="5"/>
      <c r="B732" s="5"/>
      <c r="C732" s="5"/>
      <c r="D732" s="5"/>
      <c r="E732" s="5"/>
      <c r="F732" s="5"/>
      <c r="G732" s="5"/>
      <c r="H732" s="5"/>
      <c r="I732" s="5"/>
    </row>
    <row r="733" spans="1:9">
      <c r="A733" s="5"/>
      <c r="B733" s="5"/>
      <c r="C733" s="5"/>
      <c r="D733" s="5"/>
      <c r="E733" s="5"/>
      <c r="F733" s="5"/>
      <c r="G733" s="5"/>
      <c r="H733" s="5"/>
      <c r="I733" s="5"/>
    </row>
    <row r="734" spans="1:9">
      <c r="A734" s="5"/>
      <c r="B734" s="5"/>
      <c r="C734" s="5"/>
      <c r="D734" s="5"/>
      <c r="E734" s="5"/>
      <c r="F734" s="5"/>
      <c r="G734" s="5"/>
      <c r="H734" s="5"/>
      <c r="I734" s="5"/>
    </row>
    <row r="735" spans="1:9">
      <c r="A735" s="5"/>
      <c r="B735" s="5"/>
      <c r="C735" s="5"/>
      <c r="D735" s="5"/>
      <c r="E735" s="5"/>
      <c r="F735" s="5"/>
      <c r="G735" s="5"/>
      <c r="H735" s="5"/>
      <c r="I735" s="5"/>
    </row>
    <row r="736" spans="1:9">
      <c r="A736" s="5"/>
      <c r="B736" s="5"/>
      <c r="C736" s="5"/>
      <c r="D736" s="5"/>
      <c r="E736" s="5"/>
      <c r="F736" s="5"/>
      <c r="G736" s="5"/>
      <c r="H736" s="5"/>
      <c r="I736" s="5"/>
    </row>
    <row r="737" spans="1:9">
      <c r="A737" s="5"/>
      <c r="B737" s="5"/>
      <c r="C737" s="5"/>
      <c r="D737" s="5"/>
      <c r="E737" s="5"/>
      <c r="F737" s="5"/>
      <c r="G737" s="5"/>
      <c r="H737" s="5"/>
      <c r="I737" s="5"/>
    </row>
    <row r="738" spans="1:9">
      <c r="A738" s="5"/>
      <c r="B738" s="5"/>
      <c r="C738" s="5"/>
      <c r="D738" s="5"/>
      <c r="E738" s="5"/>
      <c r="F738" s="5"/>
      <c r="G738" s="5"/>
      <c r="H738" s="5"/>
      <c r="I738" s="5"/>
    </row>
    <row r="739" spans="1:9">
      <c r="A739" s="5"/>
      <c r="B739" s="5"/>
      <c r="C739" s="5"/>
      <c r="D739" s="5"/>
      <c r="E739" s="5"/>
      <c r="F739" s="5"/>
      <c r="G739" s="5"/>
      <c r="H739" s="5"/>
      <c r="I739" s="5"/>
    </row>
    <row r="740" spans="1:9">
      <c r="A740" s="5"/>
      <c r="B740" s="5"/>
      <c r="C740" s="5"/>
      <c r="D740" s="5"/>
      <c r="E740" s="5"/>
      <c r="F740" s="5"/>
      <c r="G740" s="5"/>
      <c r="H740" s="5"/>
      <c r="I740" s="5"/>
    </row>
    <row r="741" spans="1:9">
      <c r="A741" s="5"/>
      <c r="B741" s="5"/>
      <c r="C741" s="5"/>
      <c r="D741" s="5"/>
      <c r="E741" s="5"/>
      <c r="F741" s="5"/>
      <c r="G741" s="5"/>
      <c r="H741" s="5"/>
      <c r="I741" s="5"/>
    </row>
    <row r="742" spans="1:9">
      <c r="A742" s="5"/>
      <c r="B742" s="5"/>
      <c r="C742" s="5"/>
      <c r="D742" s="5"/>
      <c r="E742" s="5"/>
      <c r="F742" s="5"/>
      <c r="G742" s="5"/>
      <c r="H742" s="5"/>
      <c r="I742" s="5"/>
    </row>
    <row r="743" spans="1:9">
      <c r="A743" s="5"/>
      <c r="B743" s="5"/>
      <c r="C743" s="5"/>
      <c r="D743" s="5"/>
      <c r="E743" s="5"/>
      <c r="F743" s="5"/>
      <c r="G743" s="5"/>
      <c r="H743" s="5"/>
      <c r="I743" s="5"/>
    </row>
    <row r="744" spans="1:9">
      <c r="A744" s="5"/>
      <c r="B744" s="5"/>
      <c r="C744" s="5"/>
      <c r="D744" s="5"/>
      <c r="E744" s="5"/>
      <c r="F744" s="5"/>
      <c r="G744" s="5"/>
      <c r="H744" s="5"/>
      <c r="I744" s="5"/>
    </row>
    <row r="745" spans="1:9">
      <c r="A745" s="5"/>
      <c r="B745" s="5"/>
      <c r="C745" s="5"/>
      <c r="D745" s="5"/>
      <c r="E745" s="5"/>
      <c r="F745" s="5"/>
      <c r="G745" s="5"/>
      <c r="H745" s="5"/>
      <c r="I745" s="5"/>
    </row>
    <row r="746" spans="1:9">
      <c r="A746" s="5"/>
      <c r="B746" s="5"/>
      <c r="C746" s="5"/>
      <c r="D746" s="5"/>
      <c r="E746" s="5"/>
      <c r="F746" s="5"/>
      <c r="G746" s="5"/>
      <c r="H746" s="5"/>
      <c r="I746" s="5"/>
    </row>
    <row r="747" spans="1:9">
      <c r="A747" s="5"/>
      <c r="B747" s="5"/>
      <c r="C747" s="5"/>
      <c r="D747" s="5"/>
      <c r="E747" s="5"/>
      <c r="F747" s="5"/>
      <c r="G747" s="5"/>
      <c r="H747" s="5"/>
      <c r="I747" s="5"/>
    </row>
    <row r="748" spans="1:9">
      <c r="A748" s="5"/>
      <c r="B748" s="5"/>
      <c r="C748" s="5"/>
      <c r="D748" s="5"/>
      <c r="E748" s="5"/>
      <c r="F748" s="5"/>
      <c r="G748" s="5"/>
      <c r="H748" s="5"/>
      <c r="I748" s="5"/>
    </row>
    <row r="749" spans="1:9">
      <c r="A749" s="5"/>
      <c r="B749" s="5"/>
      <c r="C749" s="5"/>
      <c r="D749" s="5"/>
      <c r="E749" s="5"/>
      <c r="F749" s="5"/>
      <c r="G749" s="5"/>
      <c r="H749" s="5"/>
      <c r="I749" s="5"/>
    </row>
    <row r="750" spans="1:9">
      <c r="A750" s="5"/>
      <c r="B750" s="5"/>
      <c r="C750" s="5"/>
      <c r="D750" s="5"/>
      <c r="E750" s="5"/>
      <c r="F750" s="5"/>
      <c r="G750" s="5"/>
      <c r="H750" s="5"/>
      <c r="I750" s="5"/>
    </row>
    <row r="751" spans="1:9">
      <c r="A751" s="5"/>
      <c r="B751" s="5"/>
      <c r="C751" s="5"/>
      <c r="D751" s="5"/>
      <c r="E751" s="5"/>
      <c r="F751" s="5"/>
      <c r="G751" s="5"/>
      <c r="H751" s="5"/>
      <c r="I751" s="5"/>
    </row>
    <row r="752" spans="1:9">
      <c r="A752" s="5"/>
      <c r="B752" s="5"/>
      <c r="C752" s="5"/>
      <c r="D752" s="5"/>
      <c r="E752" s="5"/>
      <c r="F752" s="5"/>
      <c r="G752" s="5"/>
      <c r="H752" s="5"/>
      <c r="I752" s="5"/>
    </row>
    <row r="753" spans="1:9">
      <c r="A753" s="5"/>
      <c r="B753" s="5"/>
      <c r="C753" s="5"/>
      <c r="D753" s="5"/>
      <c r="E753" s="5"/>
      <c r="F753" s="5"/>
      <c r="G753" s="5"/>
      <c r="H753" s="5"/>
      <c r="I753" s="5"/>
    </row>
    <row r="754" spans="1:9">
      <c r="A754" s="5"/>
      <c r="B754" s="5"/>
      <c r="C754" s="5"/>
      <c r="D754" s="5"/>
      <c r="E754" s="5"/>
      <c r="F754" s="5"/>
      <c r="G754" s="5"/>
      <c r="H754" s="5"/>
      <c r="I754" s="5"/>
    </row>
    <row r="755" spans="1:9">
      <c r="A755" s="5"/>
      <c r="B755" s="5"/>
      <c r="C755" s="5"/>
      <c r="D755" s="5"/>
      <c r="E755" s="5"/>
      <c r="F755" s="5"/>
      <c r="G755" s="5"/>
      <c r="H755" s="5"/>
      <c r="I755" s="5"/>
    </row>
    <row r="756" spans="1:9">
      <c r="A756" s="5"/>
      <c r="B756" s="5"/>
      <c r="C756" s="5"/>
      <c r="D756" s="5"/>
      <c r="E756" s="5"/>
      <c r="F756" s="5"/>
      <c r="G756" s="5"/>
      <c r="H756" s="5"/>
      <c r="I756" s="5"/>
    </row>
    <row r="757" spans="1:9">
      <c r="A757" s="5"/>
      <c r="B757" s="5"/>
      <c r="C757" s="5"/>
      <c r="D757" s="5"/>
      <c r="E757" s="5"/>
      <c r="F757" s="5"/>
      <c r="G757" s="5"/>
      <c r="H757" s="5"/>
      <c r="I757" s="5"/>
    </row>
    <row r="758" spans="1:9">
      <c r="A758" s="5"/>
      <c r="B758" s="5"/>
      <c r="C758" s="5"/>
      <c r="D758" s="5"/>
      <c r="E758" s="5"/>
      <c r="F758" s="5"/>
      <c r="G758" s="5"/>
      <c r="H758" s="5"/>
      <c r="I758" s="5"/>
    </row>
    <row r="759" spans="1:9">
      <c r="A759" s="5"/>
      <c r="B759" s="5"/>
      <c r="C759" s="5"/>
      <c r="D759" s="5"/>
      <c r="E759" s="5"/>
      <c r="F759" s="5"/>
      <c r="G759" s="5"/>
      <c r="H759" s="5"/>
      <c r="I759" s="5"/>
    </row>
    <row r="760" spans="1:9">
      <c r="A760" s="5"/>
      <c r="B760" s="5"/>
      <c r="C760" s="5"/>
      <c r="D760" s="5"/>
      <c r="E760" s="5"/>
      <c r="F760" s="5"/>
      <c r="G760" s="5"/>
      <c r="H760" s="5"/>
      <c r="I760" s="5"/>
    </row>
    <row r="761" spans="1:9">
      <c r="A761" s="5"/>
      <c r="B761" s="5"/>
      <c r="C761" s="5"/>
      <c r="D761" s="5"/>
      <c r="E761" s="5"/>
      <c r="F761" s="5"/>
      <c r="G761" s="5"/>
      <c r="H761" s="5"/>
      <c r="I761" s="5"/>
    </row>
    <row r="762" spans="1:9">
      <c r="A762" s="5"/>
      <c r="B762" s="5"/>
      <c r="C762" s="5"/>
      <c r="D762" s="5"/>
      <c r="E762" s="5"/>
      <c r="F762" s="5"/>
      <c r="G762" s="5"/>
      <c r="H762" s="5"/>
      <c r="I762" s="5"/>
    </row>
    <row r="763" spans="1:9">
      <c r="A763" s="5"/>
      <c r="B763" s="5"/>
      <c r="C763" s="5"/>
      <c r="D763" s="5"/>
      <c r="E763" s="5"/>
      <c r="F763" s="5"/>
      <c r="G763" s="5"/>
      <c r="H763" s="5"/>
      <c r="I763" s="5"/>
    </row>
    <row r="764" spans="1:9">
      <c r="A764" s="5"/>
      <c r="B764" s="5"/>
      <c r="C764" s="5"/>
      <c r="D764" s="5"/>
      <c r="E764" s="5"/>
      <c r="F764" s="5"/>
      <c r="G764" s="5"/>
      <c r="H764" s="5"/>
      <c r="I764" s="5"/>
    </row>
    <row r="765" spans="1:9">
      <c r="A765" s="5"/>
      <c r="B765" s="5"/>
      <c r="C765" s="5"/>
      <c r="D765" s="5"/>
      <c r="E765" s="5"/>
      <c r="F765" s="5"/>
      <c r="G765" s="5"/>
      <c r="H765" s="5"/>
      <c r="I765" s="5"/>
    </row>
    <row r="766" spans="1:9">
      <c r="A766" s="5"/>
      <c r="B766" s="5"/>
      <c r="C766" s="5"/>
      <c r="D766" s="5"/>
      <c r="E766" s="5"/>
      <c r="F766" s="5"/>
      <c r="G766" s="5"/>
      <c r="H766" s="5"/>
      <c r="I766" s="5"/>
    </row>
    <row r="767" spans="1:9">
      <c r="A767" s="5"/>
      <c r="B767" s="5"/>
      <c r="C767" s="5"/>
      <c r="D767" s="5"/>
      <c r="E767" s="5"/>
      <c r="F767" s="5"/>
      <c r="G767" s="5"/>
      <c r="H767" s="5"/>
      <c r="I767" s="5"/>
    </row>
    <row r="768" spans="1:9">
      <c r="A768" s="5"/>
      <c r="B768" s="5"/>
      <c r="C768" s="5"/>
      <c r="D768" s="5"/>
      <c r="E768" s="5"/>
      <c r="F768" s="5"/>
      <c r="G768" s="5"/>
      <c r="H768" s="5"/>
      <c r="I768" s="5"/>
    </row>
    <row r="769" spans="1:9">
      <c r="A769" s="5"/>
      <c r="B769" s="5"/>
      <c r="C769" s="5"/>
      <c r="D769" s="5"/>
      <c r="E769" s="5"/>
      <c r="F769" s="5"/>
      <c r="G769" s="5"/>
      <c r="H769" s="5"/>
      <c r="I769" s="5"/>
    </row>
    <row r="770" spans="1:9">
      <c r="A770" s="5"/>
      <c r="B770" s="5"/>
      <c r="C770" s="5"/>
      <c r="D770" s="5"/>
      <c r="E770" s="5"/>
      <c r="F770" s="5"/>
      <c r="G770" s="5"/>
      <c r="H770" s="5"/>
      <c r="I770" s="5"/>
    </row>
    <row r="771" spans="1:9">
      <c r="A771" s="5"/>
      <c r="B771" s="5"/>
      <c r="C771" s="5"/>
      <c r="D771" s="5"/>
      <c r="E771" s="5"/>
      <c r="F771" s="5"/>
      <c r="G771" s="5"/>
      <c r="H771" s="5"/>
      <c r="I771" s="5"/>
    </row>
    <row r="772" spans="1:9">
      <c r="A772" s="5"/>
      <c r="B772" s="5"/>
      <c r="C772" s="5"/>
      <c r="D772" s="5"/>
      <c r="E772" s="5"/>
      <c r="F772" s="5"/>
      <c r="G772" s="5"/>
      <c r="H772" s="5"/>
      <c r="I772" s="5"/>
    </row>
    <row r="773" spans="1:9">
      <c r="A773" s="5"/>
      <c r="B773" s="5"/>
      <c r="C773" s="5"/>
      <c r="D773" s="5"/>
      <c r="E773" s="5"/>
      <c r="F773" s="5"/>
      <c r="G773" s="5"/>
      <c r="H773" s="5"/>
      <c r="I773" s="5"/>
    </row>
    <row r="774" spans="1:9">
      <c r="A774" s="5"/>
      <c r="B774" s="5"/>
      <c r="C774" s="5"/>
      <c r="D774" s="5"/>
      <c r="E774" s="5"/>
      <c r="F774" s="5"/>
      <c r="G774" s="5"/>
      <c r="H774" s="5"/>
      <c r="I774" s="5"/>
    </row>
    <row r="775" spans="1:9">
      <c r="A775" s="5"/>
      <c r="B775" s="5"/>
      <c r="C775" s="5"/>
      <c r="D775" s="5"/>
      <c r="E775" s="5"/>
      <c r="F775" s="5"/>
      <c r="G775" s="5"/>
      <c r="H775" s="5"/>
      <c r="I775" s="5"/>
    </row>
    <row r="776" spans="1:9">
      <c r="A776" s="5"/>
      <c r="B776" s="5"/>
      <c r="C776" s="5"/>
      <c r="D776" s="5"/>
      <c r="E776" s="5"/>
      <c r="F776" s="5"/>
      <c r="G776" s="5"/>
      <c r="H776" s="5"/>
      <c r="I776" s="5"/>
    </row>
    <row r="777" spans="1:9">
      <c r="A777" s="5"/>
      <c r="B777" s="5"/>
      <c r="C777" s="5"/>
      <c r="D777" s="5"/>
      <c r="E777" s="5"/>
      <c r="F777" s="5"/>
      <c r="G777" s="5"/>
      <c r="H777" s="5"/>
      <c r="I777" s="5"/>
    </row>
    <row r="778" spans="1:9">
      <c r="A778" s="5"/>
      <c r="B778" s="5"/>
      <c r="C778" s="5"/>
      <c r="D778" s="5"/>
      <c r="E778" s="5"/>
      <c r="F778" s="5"/>
      <c r="G778" s="5"/>
      <c r="H778" s="5"/>
      <c r="I778" s="5"/>
    </row>
    <row r="779" spans="1:9">
      <c r="A779" s="5"/>
      <c r="B779" s="5"/>
      <c r="C779" s="5"/>
      <c r="D779" s="5"/>
      <c r="E779" s="5"/>
      <c r="F779" s="5"/>
      <c r="G779" s="5"/>
      <c r="H779" s="5"/>
      <c r="I779" s="5"/>
    </row>
    <row r="780" spans="1:9">
      <c r="A780" s="5"/>
      <c r="B780" s="5"/>
      <c r="C780" s="5"/>
      <c r="D780" s="5"/>
      <c r="E780" s="5"/>
      <c r="F780" s="5"/>
      <c r="G780" s="5"/>
      <c r="H780" s="5"/>
      <c r="I780" s="5"/>
    </row>
    <row r="781" spans="1:9">
      <c r="A781" s="5"/>
      <c r="B781" s="5"/>
      <c r="C781" s="5"/>
      <c r="D781" s="5"/>
      <c r="E781" s="5"/>
      <c r="F781" s="5"/>
      <c r="G781" s="5"/>
      <c r="H781" s="5"/>
      <c r="I781" s="5"/>
    </row>
    <row r="782" spans="1:9">
      <c r="A782" s="5"/>
      <c r="B782" s="5"/>
      <c r="C782" s="5"/>
      <c r="D782" s="5"/>
      <c r="E782" s="5"/>
      <c r="F782" s="5"/>
      <c r="G782" s="5"/>
      <c r="H782" s="5"/>
      <c r="I782" s="5"/>
    </row>
    <row r="783" spans="1:9">
      <c r="A783" s="5"/>
      <c r="B783" s="5"/>
      <c r="C783" s="5"/>
      <c r="D783" s="5"/>
      <c r="E783" s="5"/>
      <c r="F783" s="5"/>
      <c r="G783" s="5"/>
      <c r="H783" s="5"/>
      <c r="I783" s="5"/>
    </row>
    <row r="784" spans="1:9">
      <c r="A784" s="5"/>
      <c r="B784" s="5"/>
      <c r="C784" s="5"/>
      <c r="D784" s="5"/>
      <c r="E784" s="5"/>
      <c r="F784" s="5"/>
      <c r="G784" s="5"/>
      <c r="H784" s="5"/>
      <c r="I784" s="5"/>
    </row>
    <row r="785" spans="1:9">
      <c r="A785" s="5"/>
      <c r="B785" s="5"/>
      <c r="C785" s="5"/>
      <c r="D785" s="5"/>
      <c r="E785" s="5"/>
      <c r="F785" s="5"/>
      <c r="G785" s="5"/>
      <c r="H785" s="5"/>
      <c r="I785" s="5"/>
    </row>
    <row r="786" spans="1:9">
      <c r="A786" s="5"/>
      <c r="B786" s="5"/>
      <c r="C786" s="5"/>
      <c r="D786" s="5"/>
      <c r="E786" s="5"/>
      <c r="F786" s="5"/>
      <c r="G786" s="5"/>
      <c r="H786" s="5"/>
      <c r="I786" s="5"/>
    </row>
    <row r="787" spans="1:9">
      <c r="A787" s="5"/>
      <c r="B787" s="5"/>
      <c r="C787" s="5"/>
      <c r="D787" s="5"/>
      <c r="E787" s="5"/>
      <c r="F787" s="5"/>
      <c r="G787" s="5"/>
      <c r="H787" s="5"/>
      <c r="I787" s="5"/>
    </row>
    <row r="788" spans="1:9">
      <c r="A788" s="5"/>
      <c r="B788" s="5"/>
      <c r="C788" s="5"/>
      <c r="D788" s="5"/>
      <c r="E788" s="5"/>
      <c r="F788" s="5"/>
      <c r="G788" s="5"/>
      <c r="H788" s="5"/>
      <c r="I788" s="5"/>
    </row>
    <row r="789" spans="1:9">
      <c r="A789" s="5"/>
      <c r="B789" s="5"/>
      <c r="C789" s="5"/>
      <c r="D789" s="5"/>
      <c r="E789" s="5"/>
      <c r="F789" s="5"/>
      <c r="G789" s="5"/>
      <c r="H789" s="5"/>
      <c r="I789" s="5"/>
    </row>
    <row r="790" spans="1:9">
      <c r="A790" s="5"/>
      <c r="B790" s="5"/>
      <c r="C790" s="5"/>
      <c r="D790" s="5"/>
      <c r="E790" s="5"/>
      <c r="F790" s="5"/>
      <c r="G790" s="5"/>
      <c r="H790" s="5"/>
      <c r="I790" s="5"/>
    </row>
    <row r="791" spans="1:9">
      <c r="A791" s="5"/>
      <c r="B791" s="5"/>
      <c r="C791" s="5"/>
      <c r="D791" s="5"/>
      <c r="E791" s="5"/>
      <c r="F791" s="5"/>
      <c r="G791" s="5"/>
      <c r="H791" s="5"/>
      <c r="I791" s="5"/>
    </row>
    <row r="792" spans="1:9">
      <c r="A792" s="5"/>
      <c r="B792" s="5"/>
      <c r="C792" s="5"/>
      <c r="D792" s="5"/>
      <c r="E792" s="5"/>
      <c r="F792" s="5"/>
      <c r="G792" s="5"/>
      <c r="H792" s="5"/>
      <c r="I792" s="5"/>
    </row>
    <row r="793" spans="1:9">
      <c r="A793" s="5"/>
      <c r="B793" s="5"/>
      <c r="C793" s="5"/>
      <c r="D793" s="5"/>
      <c r="E793" s="5"/>
      <c r="F793" s="5"/>
      <c r="G793" s="5"/>
      <c r="H793" s="5"/>
      <c r="I793" s="5"/>
    </row>
    <row r="794" spans="1:9">
      <c r="A794" s="5"/>
      <c r="B794" s="5"/>
      <c r="C794" s="5"/>
      <c r="D794" s="5"/>
      <c r="E794" s="5"/>
      <c r="F794" s="5"/>
      <c r="G794" s="5"/>
      <c r="H794" s="5"/>
      <c r="I794" s="5"/>
    </row>
    <row r="795" spans="1:9">
      <c r="A795" s="5"/>
      <c r="B795" s="5"/>
      <c r="C795" s="5"/>
      <c r="D795" s="5"/>
      <c r="E795" s="5"/>
      <c r="F795" s="5"/>
      <c r="G795" s="5"/>
      <c r="H795" s="5"/>
      <c r="I795" s="5"/>
    </row>
    <row r="796" spans="1:9">
      <c r="A796" s="5"/>
      <c r="B796" s="5"/>
      <c r="C796" s="5"/>
      <c r="D796" s="5"/>
      <c r="E796" s="5"/>
      <c r="F796" s="5"/>
      <c r="G796" s="5"/>
      <c r="H796" s="5"/>
      <c r="I796" s="5"/>
    </row>
    <row r="797" spans="1:9">
      <c r="A797" s="5"/>
      <c r="B797" s="5"/>
      <c r="C797" s="5"/>
      <c r="D797" s="5"/>
      <c r="E797" s="5"/>
      <c r="F797" s="5"/>
      <c r="G797" s="5"/>
      <c r="H797" s="5"/>
      <c r="I797" s="5"/>
    </row>
    <row r="798" spans="1:9">
      <c r="A798" s="5"/>
      <c r="B798" s="5"/>
      <c r="C798" s="5"/>
      <c r="D798" s="5"/>
      <c r="E798" s="5"/>
      <c r="F798" s="5"/>
      <c r="G798" s="5"/>
      <c r="H798" s="5"/>
      <c r="I798" s="5"/>
    </row>
    <row r="799" spans="1:9">
      <c r="A799" s="5"/>
      <c r="B799" s="5"/>
      <c r="C799" s="5"/>
      <c r="D799" s="5"/>
      <c r="E799" s="5"/>
      <c r="F799" s="5"/>
      <c r="G799" s="5"/>
      <c r="H799" s="5"/>
      <c r="I799" s="5"/>
    </row>
    <row r="800" spans="1:9">
      <c r="A800" s="5"/>
      <c r="B800" s="5"/>
      <c r="C800" s="5"/>
      <c r="D800" s="5"/>
      <c r="E800" s="5"/>
      <c r="F800" s="5"/>
      <c r="G800" s="5"/>
      <c r="H800" s="5"/>
      <c r="I800" s="5"/>
    </row>
    <row r="801" spans="1:9">
      <c r="A801" s="5"/>
      <c r="B801" s="5"/>
      <c r="C801" s="5"/>
      <c r="D801" s="5"/>
      <c r="E801" s="5"/>
      <c r="F801" s="5"/>
      <c r="G801" s="5"/>
      <c r="H801" s="5"/>
      <c r="I801" s="5"/>
    </row>
    <row r="802" spans="1:9">
      <c r="A802" s="5"/>
      <c r="B802" s="5"/>
      <c r="C802" s="5"/>
      <c r="D802" s="5"/>
      <c r="E802" s="5"/>
      <c r="F802" s="5"/>
      <c r="G802" s="5"/>
      <c r="H802" s="5"/>
      <c r="I802" s="5"/>
    </row>
    <row r="803" spans="1:9">
      <c r="A803" s="5"/>
      <c r="B803" s="5"/>
      <c r="C803" s="5"/>
      <c r="D803" s="5"/>
      <c r="E803" s="5"/>
      <c r="F803" s="5"/>
      <c r="G803" s="5"/>
      <c r="H803" s="5"/>
      <c r="I803" s="5"/>
    </row>
    <row r="804" spans="1:9">
      <c r="A804" s="5"/>
      <c r="B804" s="5"/>
      <c r="C804" s="5"/>
      <c r="D804" s="5"/>
      <c r="E804" s="5"/>
      <c r="F804" s="5"/>
      <c r="G804" s="5"/>
      <c r="H804" s="5"/>
      <c r="I804" s="5"/>
    </row>
    <row r="805" spans="1:9">
      <c r="A805" s="5"/>
      <c r="B805" s="5"/>
      <c r="C805" s="5"/>
      <c r="D805" s="5"/>
      <c r="E805" s="5"/>
      <c r="F805" s="5"/>
      <c r="G805" s="5"/>
      <c r="H805" s="5"/>
      <c r="I805" s="5"/>
    </row>
    <row r="806" spans="1:9">
      <c r="A806" s="5"/>
      <c r="B806" s="5"/>
      <c r="C806" s="5"/>
      <c r="D806" s="5"/>
      <c r="E806" s="5"/>
      <c r="F806" s="5"/>
      <c r="G806" s="5"/>
      <c r="H806" s="5"/>
      <c r="I806" s="5"/>
    </row>
    <row r="807" spans="1:9">
      <c r="A807" s="5"/>
      <c r="B807" s="5"/>
      <c r="C807" s="5"/>
      <c r="D807" s="5"/>
      <c r="E807" s="5"/>
      <c r="F807" s="5"/>
      <c r="G807" s="5"/>
      <c r="H807" s="5"/>
      <c r="I807" s="5"/>
    </row>
    <row r="808" spans="1:9">
      <c r="A808" s="5"/>
      <c r="B808" s="5"/>
      <c r="C808" s="5"/>
      <c r="D808" s="5"/>
      <c r="E808" s="5"/>
      <c r="F808" s="5"/>
      <c r="G808" s="5"/>
      <c r="H808" s="5"/>
      <c r="I808" s="5"/>
    </row>
    <row r="809" spans="1:9">
      <c r="A809" s="5"/>
      <c r="B809" s="5"/>
      <c r="C809" s="5"/>
      <c r="D809" s="5"/>
      <c r="E809" s="5"/>
      <c r="F809" s="5"/>
      <c r="G809" s="5"/>
      <c r="H809" s="5"/>
      <c r="I809" s="5"/>
    </row>
    <row r="810" spans="1:9">
      <c r="A810" s="5"/>
      <c r="B810" s="5"/>
      <c r="C810" s="5"/>
      <c r="D810" s="5"/>
      <c r="E810" s="5"/>
      <c r="F810" s="5"/>
      <c r="G810" s="5"/>
      <c r="H810" s="5"/>
      <c r="I810" s="5"/>
    </row>
    <row r="811" spans="1:9">
      <c r="A811" s="5"/>
      <c r="B811" s="5"/>
      <c r="C811" s="5"/>
      <c r="D811" s="5"/>
      <c r="E811" s="5"/>
      <c r="F811" s="5"/>
      <c r="G811" s="5"/>
      <c r="H811" s="5"/>
      <c r="I811" s="5"/>
    </row>
    <row r="812" spans="1:9">
      <c r="A812" s="5"/>
      <c r="B812" s="5"/>
      <c r="C812" s="5"/>
      <c r="D812" s="5"/>
      <c r="E812" s="5"/>
      <c r="F812" s="5"/>
      <c r="G812" s="5"/>
      <c r="H812" s="5"/>
      <c r="I812" s="5"/>
    </row>
    <row r="813" spans="1:9">
      <c r="A813" s="5"/>
      <c r="B813" s="5"/>
      <c r="C813" s="5"/>
      <c r="D813" s="5"/>
      <c r="E813" s="5"/>
      <c r="F813" s="5"/>
      <c r="G813" s="5"/>
      <c r="H813" s="5"/>
      <c r="I813" s="5"/>
    </row>
    <row r="814" spans="1:9">
      <c r="A814" s="5"/>
      <c r="B814" s="5"/>
      <c r="C814" s="5"/>
      <c r="D814" s="5"/>
      <c r="E814" s="5"/>
      <c r="F814" s="5"/>
      <c r="G814" s="5"/>
      <c r="H814" s="5"/>
      <c r="I814" s="5"/>
    </row>
    <row r="815" spans="1:9">
      <c r="A815" s="5"/>
      <c r="B815" s="5"/>
      <c r="C815" s="5"/>
      <c r="D815" s="5"/>
      <c r="E815" s="5"/>
      <c r="F815" s="5"/>
      <c r="G815" s="5"/>
      <c r="H815" s="5"/>
      <c r="I815" s="5"/>
    </row>
    <row r="816" spans="1:9">
      <c r="A816" s="5"/>
      <c r="B816" s="5"/>
      <c r="C816" s="5"/>
      <c r="D816" s="5"/>
      <c r="E816" s="5"/>
      <c r="F816" s="5"/>
      <c r="G816" s="5"/>
      <c r="H816" s="5"/>
      <c r="I816" s="5"/>
    </row>
    <row r="817" spans="1:9">
      <c r="A817" s="5"/>
      <c r="B817" s="5"/>
      <c r="C817" s="5"/>
      <c r="D817" s="5"/>
      <c r="E817" s="5"/>
      <c r="F817" s="5"/>
      <c r="G817" s="5"/>
      <c r="H817" s="5"/>
      <c r="I817" s="5"/>
    </row>
    <row r="818" spans="1:9">
      <c r="A818" s="5"/>
      <c r="B818" s="5"/>
      <c r="C818" s="5"/>
      <c r="D818" s="5"/>
      <c r="E818" s="5"/>
      <c r="F818" s="5"/>
      <c r="G818" s="5"/>
      <c r="H818" s="5"/>
      <c r="I818" s="5"/>
    </row>
    <row r="819" spans="1:9">
      <c r="A819" s="5"/>
      <c r="B819" s="5"/>
      <c r="C819" s="5"/>
      <c r="D819" s="5"/>
      <c r="E819" s="5"/>
      <c r="F819" s="5"/>
      <c r="G819" s="5"/>
      <c r="H819" s="5"/>
      <c r="I819" s="5"/>
    </row>
    <row r="820" spans="1:9">
      <c r="A820" s="5"/>
      <c r="B820" s="5"/>
      <c r="C820" s="5"/>
      <c r="D820" s="5"/>
      <c r="E820" s="5"/>
      <c r="F820" s="5"/>
      <c r="G820" s="5"/>
      <c r="H820" s="5"/>
      <c r="I820" s="5"/>
    </row>
    <row r="821" spans="1:9">
      <c r="A821" s="5"/>
      <c r="B821" s="5"/>
      <c r="C821" s="5"/>
      <c r="D821" s="5"/>
      <c r="E821" s="5"/>
      <c r="F821" s="5"/>
      <c r="G821" s="5"/>
      <c r="H821" s="5"/>
      <c r="I821" s="5"/>
    </row>
    <row r="822" spans="1:9">
      <c r="A822" s="5"/>
      <c r="B822" s="5"/>
      <c r="C822" s="5"/>
      <c r="D822" s="5"/>
      <c r="E822" s="5"/>
      <c r="F822" s="5"/>
      <c r="G822" s="5"/>
      <c r="H822" s="5"/>
      <c r="I822" s="5"/>
    </row>
    <row r="823" spans="1:9">
      <c r="A823" s="5"/>
      <c r="B823" s="5"/>
      <c r="C823" s="5"/>
      <c r="D823" s="5"/>
      <c r="E823" s="5"/>
      <c r="F823" s="5"/>
      <c r="G823" s="5"/>
      <c r="H823" s="5"/>
      <c r="I823" s="5"/>
    </row>
    <row r="824" spans="1:9">
      <c r="A824" s="5"/>
      <c r="B824" s="5"/>
      <c r="C824" s="5"/>
      <c r="D824" s="5"/>
      <c r="E824" s="5"/>
      <c r="F824" s="5"/>
      <c r="G824" s="5"/>
      <c r="H824" s="5"/>
      <c r="I824" s="5"/>
    </row>
    <row r="825" spans="1:9">
      <c r="A825" s="5"/>
      <c r="B825" s="5"/>
      <c r="C825" s="5"/>
      <c r="D825" s="5"/>
      <c r="E825" s="5"/>
      <c r="F825" s="5"/>
      <c r="G825" s="5"/>
      <c r="H825" s="5"/>
      <c r="I825" s="5"/>
    </row>
    <row r="826" spans="1:9">
      <c r="A826" s="5"/>
      <c r="B826" s="5"/>
      <c r="C826" s="5"/>
      <c r="D826" s="5"/>
      <c r="E826" s="5"/>
      <c r="F826" s="5"/>
      <c r="G826" s="5"/>
      <c r="H826" s="5"/>
      <c r="I826" s="5"/>
    </row>
    <row r="827" spans="1:9">
      <c r="A827" s="5"/>
      <c r="B827" s="5"/>
      <c r="C827" s="5"/>
      <c r="D827" s="5"/>
      <c r="E827" s="5"/>
      <c r="F827" s="5"/>
      <c r="G827" s="5"/>
      <c r="H827" s="5"/>
      <c r="I827" s="5"/>
    </row>
    <row r="828" spans="1:9">
      <c r="A828" s="5"/>
      <c r="B828" s="5"/>
      <c r="C828" s="5"/>
      <c r="D828" s="5"/>
      <c r="E828" s="5"/>
      <c r="F828" s="5"/>
      <c r="G828" s="5"/>
      <c r="H828" s="5"/>
      <c r="I828" s="5"/>
    </row>
    <row r="829" spans="1:9">
      <c r="A829" s="5"/>
      <c r="B829" s="5"/>
      <c r="C829" s="5"/>
      <c r="D829" s="5"/>
      <c r="E829" s="5"/>
      <c r="F829" s="5"/>
      <c r="G829" s="5"/>
      <c r="H829" s="5"/>
      <c r="I829" s="5"/>
    </row>
    <row r="830" spans="1:9">
      <c r="A830" s="5"/>
      <c r="B830" s="5"/>
      <c r="C830" s="5"/>
      <c r="D830" s="5"/>
      <c r="E830" s="5"/>
      <c r="F830" s="5"/>
      <c r="G830" s="5"/>
      <c r="H830" s="5"/>
      <c r="I830" s="5"/>
    </row>
    <row r="831" spans="1:9">
      <c r="A831" s="5"/>
      <c r="B831" s="5"/>
      <c r="C831" s="5"/>
      <c r="D831" s="5"/>
      <c r="E831" s="5"/>
      <c r="F831" s="5"/>
      <c r="G831" s="5"/>
      <c r="H831" s="5"/>
      <c r="I831" s="5"/>
    </row>
    <row r="832" spans="1:9">
      <c r="A832" s="5"/>
      <c r="B832" s="5"/>
      <c r="C832" s="5"/>
      <c r="D832" s="5"/>
      <c r="E832" s="5"/>
      <c r="F832" s="5"/>
      <c r="G832" s="5"/>
      <c r="H832" s="5"/>
      <c r="I832" s="5"/>
    </row>
    <row r="833" spans="1:9">
      <c r="A833" s="5"/>
      <c r="B833" s="5"/>
      <c r="C833" s="5"/>
      <c r="D833" s="5"/>
      <c r="E833" s="5"/>
      <c r="F833" s="5"/>
      <c r="G833" s="5"/>
      <c r="H833" s="5"/>
      <c r="I833" s="5"/>
    </row>
    <row r="834" spans="1:9">
      <c r="A834" s="5"/>
      <c r="B834" s="5"/>
      <c r="C834" s="5"/>
      <c r="D834" s="5"/>
      <c r="E834" s="5"/>
      <c r="F834" s="5"/>
      <c r="G834" s="5"/>
      <c r="H834" s="5"/>
      <c r="I834" s="5"/>
    </row>
    <row r="835" spans="1:9">
      <c r="A835" s="5"/>
      <c r="B835" s="5"/>
      <c r="C835" s="5"/>
      <c r="D835" s="5"/>
      <c r="E835" s="5"/>
      <c r="F835" s="5"/>
      <c r="G835" s="5"/>
      <c r="H835" s="5"/>
      <c r="I835" s="5"/>
    </row>
    <row r="836" spans="1:9">
      <c r="A836" s="5"/>
      <c r="B836" s="5"/>
      <c r="C836" s="5"/>
      <c r="D836" s="5"/>
      <c r="E836" s="5"/>
      <c r="F836" s="5"/>
      <c r="G836" s="5"/>
      <c r="H836" s="5"/>
      <c r="I836" s="5"/>
    </row>
    <row r="837" spans="1:9">
      <c r="A837" s="5"/>
      <c r="B837" s="5"/>
      <c r="C837" s="5"/>
      <c r="D837" s="5"/>
      <c r="E837" s="5"/>
      <c r="F837" s="5"/>
      <c r="G837" s="5"/>
      <c r="H837" s="5"/>
      <c r="I837" s="5"/>
    </row>
    <row r="838" spans="1:9">
      <c r="A838" s="5"/>
      <c r="B838" s="5"/>
      <c r="C838" s="5"/>
      <c r="D838" s="5"/>
      <c r="E838" s="5"/>
      <c r="F838" s="5"/>
      <c r="G838" s="5"/>
      <c r="H838" s="5"/>
      <c r="I838" s="5"/>
    </row>
    <row r="839" spans="1:9">
      <c r="A839" s="5"/>
      <c r="B839" s="5"/>
      <c r="C839" s="5"/>
      <c r="D839" s="5"/>
      <c r="E839" s="5"/>
      <c r="F839" s="5"/>
      <c r="G839" s="5"/>
      <c r="H839" s="5"/>
      <c r="I839" s="5"/>
    </row>
    <row r="840" spans="1:9">
      <c r="A840" s="5"/>
      <c r="B840" s="5"/>
      <c r="C840" s="5"/>
      <c r="D840" s="5"/>
      <c r="E840" s="5"/>
      <c r="F840" s="5"/>
      <c r="G840" s="5"/>
      <c r="H840" s="5"/>
      <c r="I840" s="5"/>
    </row>
    <row r="841" spans="1:9">
      <c r="A841" s="5"/>
      <c r="B841" s="5"/>
      <c r="C841" s="5"/>
      <c r="D841" s="5"/>
      <c r="E841" s="5"/>
      <c r="F841" s="5"/>
      <c r="G841" s="5"/>
      <c r="H841" s="5"/>
      <c r="I841" s="5"/>
    </row>
    <row r="842" spans="1:9">
      <c r="A842" s="5"/>
      <c r="B842" s="5"/>
      <c r="C842" s="5"/>
      <c r="D842" s="5"/>
      <c r="E842" s="5"/>
      <c r="F842" s="5"/>
      <c r="G842" s="5"/>
      <c r="H842" s="5"/>
      <c r="I842" s="5"/>
    </row>
    <row r="843" spans="1:9">
      <c r="A843" s="5"/>
      <c r="B843" s="5"/>
      <c r="C843" s="5"/>
      <c r="D843" s="5"/>
      <c r="E843" s="5"/>
      <c r="F843" s="5"/>
      <c r="G843" s="5"/>
      <c r="H843" s="5"/>
      <c r="I843" s="5"/>
    </row>
    <row r="844" spans="1:9">
      <c r="A844" s="5"/>
      <c r="B844" s="5"/>
      <c r="C844" s="5"/>
      <c r="D844" s="5"/>
      <c r="E844" s="5"/>
      <c r="F844" s="5"/>
      <c r="G844" s="5"/>
      <c r="H844" s="5"/>
      <c r="I844" s="5"/>
    </row>
    <row r="845" spans="1:9">
      <c r="A845" s="5"/>
      <c r="B845" s="5"/>
      <c r="C845" s="5"/>
      <c r="D845" s="5"/>
      <c r="E845" s="5"/>
      <c r="F845" s="5"/>
      <c r="G845" s="5"/>
      <c r="H845" s="5"/>
      <c r="I845" s="5"/>
    </row>
    <row r="846" spans="1:9">
      <c r="A846" s="5"/>
      <c r="B846" s="5"/>
      <c r="C846" s="5"/>
      <c r="D846" s="5"/>
      <c r="E846" s="5"/>
      <c r="F846" s="5"/>
      <c r="G846" s="5"/>
      <c r="H846" s="5"/>
      <c r="I846" s="5"/>
    </row>
    <row r="847" spans="1:9">
      <c r="A847" s="5"/>
      <c r="B847" s="5"/>
      <c r="C847" s="5"/>
      <c r="D847" s="5"/>
      <c r="E847" s="5"/>
      <c r="F847" s="5"/>
      <c r="G847" s="5"/>
      <c r="H847" s="5"/>
      <c r="I847" s="5"/>
    </row>
    <row r="848" spans="1:9">
      <c r="A848" s="5"/>
      <c r="B848" s="5"/>
      <c r="C848" s="5"/>
      <c r="D848" s="5"/>
      <c r="E848" s="5"/>
      <c r="F848" s="5"/>
      <c r="G848" s="5"/>
      <c r="H848" s="5"/>
      <c r="I848" s="5"/>
    </row>
    <row r="849" spans="1:9">
      <c r="A849" s="5"/>
      <c r="B849" s="5"/>
      <c r="C849" s="5"/>
      <c r="D849" s="5"/>
      <c r="E849" s="5"/>
      <c r="F849" s="5"/>
      <c r="G849" s="5"/>
      <c r="H849" s="5"/>
      <c r="I849" s="5"/>
    </row>
    <row r="850" spans="1:9">
      <c r="A850" s="5"/>
      <c r="B850" s="5"/>
      <c r="C850" s="5"/>
      <c r="D850" s="5"/>
      <c r="E850" s="5"/>
      <c r="F850" s="5"/>
      <c r="G850" s="5"/>
      <c r="H850" s="5"/>
      <c r="I850" s="5"/>
    </row>
    <row r="851" spans="1:9">
      <c r="A851" s="5"/>
      <c r="B851" s="5"/>
      <c r="C851" s="5"/>
      <c r="D851" s="5"/>
      <c r="E851" s="5"/>
      <c r="F851" s="5"/>
      <c r="G851" s="5"/>
      <c r="H851" s="5"/>
      <c r="I851" s="5"/>
    </row>
    <row r="852" spans="1:9">
      <c r="A852" s="5"/>
      <c r="B852" s="5"/>
      <c r="C852" s="5"/>
      <c r="D852" s="5"/>
      <c r="E852" s="5"/>
      <c r="F852" s="5"/>
      <c r="G852" s="5"/>
      <c r="H852" s="5"/>
      <c r="I852" s="5"/>
    </row>
    <row r="853" spans="1:9">
      <c r="A853" s="5"/>
      <c r="B853" s="5"/>
      <c r="C853" s="5"/>
      <c r="D853" s="5"/>
      <c r="E853" s="5"/>
      <c r="F853" s="5"/>
      <c r="G853" s="5"/>
      <c r="H853" s="5"/>
      <c r="I853" s="5"/>
    </row>
    <row r="854" spans="1:9">
      <c r="A854" s="5"/>
      <c r="B854" s="5"/>
      <c r="C854" s="5"/>
      <c r="D854" s="5"/>
      <c r="E854" s="5"/>
      <c r="F854" s="5"/>
      <c r="G854" s="5"/>
      <c r="H854" s="5"/>
      <c r="I854" s="5"/>
    </row>
    <row r="855" spans="1:9">
      <c r="A855" s="5"/>
      <c r="B855" s="5"/>
      <c r="C855" s="5"/>
      <c r="D855" s="5"/>
      <c r="E855" s="5"/>
      <c r="F855" s="5"/>
      <c r="G855" s="5"/>
      <c r="H855" s="5"/>
      <c r="I855" s="5"/>
    </row>
    <row r="856" spans="1:9">
      <c r="A856" s="5"/>
      <c r="B856" s="5"/>
      <c r="C856" s="5"/>
      <c r="D856" s="5"/>
      <c r="E856" s="5"/>
      <c r="F856" s="5"/>
      <c r="G856" s="5"/>
      <c r="H856" s="5"/>
      <c r="I856" s="5"/>
    </row>
    <row r="857" spans="1:9">
      <c r="A857" s="5"/>
      <c r="B857" s="5"/>
      <c r="C857" s="5"/>
      <c r="D857" s="5"/>
      <c r="E857" s="5"/>
      <c r="F857" s="5"/>
      <c r="G857" s="5"/>
      <c r="H857" s="5"/>
      <c r="I857" s="5"/>
    </row>
    <row r="858" spans="1:9">
      <c r="A858" s="5"/>
      <c r="B858" s="5"/>
      <c r="C858" s="5"/>
      <c r="D858" s="5"/>
      <c r="E858" s="5"/>
      <c r="F858" s="5"/>
      <c r="G858" s="5"/>
      <c r="H858" s="5"/>
      <c r="I858" s="5"/>
    </row>
    <row r="859" spans="1:9">
      <c r="A859" s="5"/>
      <c r="B859" s="5"/>
      <c r="C859" s="5"/>
      <c r="D859" s="5"/>
      <c r="E859" s="5"/>
      <c r="F859" s="5"/>
      <c r="G859" s="5"/>
      <c r="H859" s="5"/>
      <c r="I859" s="5"/>
    </row>
    <row r="860" spans="1:9">
      <c r="A860" s="5"/>
      <c r="B860" s="5"/>
      <c r="C860" s="5"/>
      <c r="D860" s="5"/>
      <c r="E860" s="5"/>
      <c r="F860" s="5"/>
      <c r="G860" s="5"/>
      <c r="H860" s="5"/>
      <c r="I860" s="5"/>
    </row>
    <row r="861" spans="1:9">
      <c r="A861" s="5"/>
      <c r="B861" s="5"/>
      <c r="C861" s="5"/>
      <c r="D861" s="5"/>
      <c r="E861" s="5"/>
      <c r="F861" s="5"/>
      <c r="G861" s="5"/>
      <c r="H861" s="5"/>
      <c r="I861" s="5"/>
    </row>
    <row r="862" spans="1:9">
      <c r="A862" s="5"/>
      <c r="B862" s="5"/>
      <c r="C862" s="5"/>
      <c r="D862" s="5"/>
      <c r="E862" s="5"/>
      <c r="F862" s="5"/>
      <c r="G862" s="5"/>
      <c r="H862" s="5"/>
      <c r="I862" s="5"/>
    </row>
    <row r="863" spans="1:9">
      <c r="A863" s="5"/>
      <c r="B863" s="5"/>
      <c r="C863" s="5"/>
      <c r="D863" s="5"/>
      <c r="E863" s="5"/>
      <c r="F863" s="5"/>
      <c r="G863" s="5"/>
      <c r="H863" s="5"/>
      <c r="I863" s="5"/>
    </row>
    <row r="864" spans="1:9">
      <c r="A864" s="5"/>
      <c r="B864" s="5"/>
      <c r="C864" s="5"/>
      <c r="D864" s="5"/>
      <c r="E864" s="5"/>
      <c r="F864" s="5"/>
      <c r="G864" s="5"/>
      <c r="H864" s="5"/>
      <c r="I864" s="5"/>
    </row>
    <row r="865" spans="1:9">
      <c r="A865" s="5"/>
      <c r="B865" s="5"/>
      <c r="C865" s="5"/>
      <c r="D865" s="5"/>
      <c r="E865" s="5"/>
      <c r="F865" s="5"/>
      <c r="G865" s="5"/>
      <c r="H865" s="5"/>
      <c r="I865" s="5"/>
    </row>
    <row r="866" spans="1:9">
      <c r="A866" s="5"/>
      <c r="B866" s="5"/>
      <c r="C866" s="5"/>
      <c r="D866" s="5"/>
      <c r="E866" s="5"/>
      <c r="F866" s="5"/>
      <c r="G866" s="5"/>
      <c r="H866" s="5"/>
      <c r="I866" s="5"/>
    </row>
    <row r="867" spans="1:9">
      <c r="A867" s="5"/>
      <c r="B867" s="5"/>
      <c r="C867" s="5"/>
      <c r="D867" s="5"/>
      <c r="E867" s="5"/>
      <c r="F867" s="5"/>
      <c r="G867" s="5"/>
      <c r="H867" s="5"/>
      <c r="I867" s="5"/>
    </row>
    <row r="868" spans="1:9">
      <c r="A868" s="5"/>
      <c r="B868" s="5"/>
      <c r="C868" s="5"/>
      <c r="D868" s="5"/>
      <c r="E868" s="5"/>
      <c r="F868" s="5"/>
      <c r="G868" s="5"/>
      <c r="H868" s="5"/>
      <c r="I868" s="5"/>
    </row>
    <row r="869" spans="1:9">
      <c r="A869" s="5"/>
      <c r="B869" s="5"/>
      <c r="C869" s="5"/>
      <c r="D869" s="5"/>
      <c r="E869" s="5"/>
      <c r="F869" s="5"/>
      <c r="G869" s="5"/>
      <c r="H869" s="5"/>
      <c r="I869" s="5"/>
    </row>
    <row r="870" spans="1:9">
      <c r="A870" s="5"/>
      <c r="B870" s="5"/>
      <c r="C870" s="5"/>
      <c r="D870" s="5"/>
      <c r="E870" s="5"/>
      <c r="F870" s="5"/>
      <c r="G870" s="5"/>
      <c r="H870" s="5"/>
      <c r="I870" s="5"/>
    </row>
    <row r="871" spans="1:9">
      <c r="A871" s="5"/>
      <c r="B871" s="5"/>
      <c r="C871" s="5"/>
      <c r="D871" s="5"/>
      <c r="E871" s="5"/>
      <c r="F871" s="5"/>
      <c r="G871" s="5"/>
      <c r="H871" s="5"/>
      <c r="I871" s="5"/>
    </row>
    <row r="872" spans="1:9">
      <c r="A872" s="5"/>
      <c r="B872" s="5"/>
      <c r="C872" s="5"/>
      <c r="D872" s="5"/>
      <c r="E872" s="5"/>
      <c r="F872" s="5"/>
      <c r="G872" s="5"/>
      <c r="H872" s="5"/>
      <c r="I872" s="5"/>
    </row>
    <row r="873" spans="1:9">
      <c r="A873" s="5"/>
      <c r="B873" s="5"/>
      <c r="C873" s="5"/>
      <c r="D873" s="5"/>
      <c r="E873" s="5"/>
      <c r="F873" s="5"/>
      <c r="G873" s="5"/>
      <c r="H873" s="5"/>
      <c r="I873" s="5"/>
    </row>
    <row r="874" spans="1:9">
      <c r="A874" s="5"/>
      <c r="B874" s="5"/>
      <c r="C874" s="5"/>
      <c r="D874" s="5"/>
      <c r="E874" s="5"/>
      <c r="F874" s="5"/>
      <c r="G874" s="5"/>
      <c r="H874" s="5"/>
      <c r="I874" s="5"/>
    </row>
    <row r="875" spans="1:9">
      <c r="A875" s="5"/>
      <c r="B875" s="5"/>
      <c r="C875" s="5"/>
      <c r="D875" s="5"/>
      <c r="E875" s="5"/>
      <c r="F875" s="5"/>
      <c r="G875" s="5"/>
      <c r="H875" s="5"/>
      <c r="I875" s="5"/>
    </row>
    <row r="876" spans="1:9">
      <c r="A876" s="5"/>
      <c r="B876" s="5"/>
      <c r="C876" s="5"/>
      <c r="D876" s="5"/>
      <c r="E876" s="5"/>
      <c r="F876" s="5"/>
      <c r="G876" s="5"/>
      <c r="H876" s="5"/>
      <c r="I876" s="5"/>
    </row>
    <row r="877" spans="1:9">
      <c r="A877" s="5"/>
      <c r="B877" s="5"/>
      <c r="C877" s="5"/>
      <c r="D877" s="5"/>
      <c r="E877" s="5"/>
      <c r="F877" s="5"/>
      <c r="G877" s="5"/>
      <c r="H877" s="5"/>
      <c r="I877" s="5"/>
    </row>
    <row r="878" spans="1:9">
      <c r="A878" s="5"/>
      <c r="B878" s="5"/>
      <c r="C878" s="5"/>
      <c r="D878" s="5"/>
      <c r="E878" s="5"/>
      <c r="F878" s="5"/>
      <c r="G878" s="5"/>
      <c r="H878" s="5"/>
      <c r="I878" s="5"/>
    </row>
    <row r="879" spans="1:9">
      <c r="A879" s="5"/>
      <c r="B879" s="5"/>
      <c r="C879" s="5"/>
      <c r="D879" s="5"/>
      <c r="E879" s="5"/>
      <c r="F879" s="5"/>
      <c r="G879" s="5"/>
      <c r="H879" s="5"/>
      <c r="I879" s="5"/>
    </row>
    <row r="880" spans="1:9">
      <c r="A880" s="5"/>
      <c r="B880" s="5"/>
      <c r="C880" s="5"/>
      <c r="D880" s="5"/>
      <c r="E880" s="5"/>
      <c r="F880" s="5"/>
      <c r="G880" s="5"/>
      <c r="H880" s="5"/>
      <c r="I880" s="5"/>
    </row>
    <row r="881" spans="1:9">
      <c r="A881" s="5"/>
      <c r="B881" s="5"/>
      <c r="C881" s="5"/>
      <c r="D881" s="5"/>
      <c r="E881" s="5"/>
      <c r="F881" s="5"/>
      <c r="G881" s="5"/>
      <c r="H881" s="5"/>
      <c r="I881" s="5"/>
    </row>
    <row r="882" spans="1:9">
      <c r="A882" s="5"/>
      <c r="B882" s="5"/>
      <c r="C882" s="5"/>
      <c r="D882" s="5"/>
      <c r="E882" s="5"/>
      <c r="F882" s="5"/>
      <c r="G882" s="5"/>
      <c r="H882" s="5"/>
      <c r="I882" s="5"/>
    </row>
    <row r="883" spans="1:9">
      <c r="A883" s="5"/>
      <c r="B883" s="5"/>
      <c r="C883" s="5"/>
      <c r="D883" s="5"/>
      <c r="E883" s="5"/>
      <c r="F883" s="5"/>
      <c r="G883" s="5"/>
      <c r="H883" s="5"/>
      <c r="I883" s="5"/>
    </row>
    <row r="884" spans="1:9">
      <c r="A884" s="5"/>
      <c r="B884" s="5"/>
      <c r="C884" s="5"/>
      <c r="D884" s="5"/>
      <c r="E884" s="5"/>
      <c r="F884" s="5"/>
      <c r="G884" s="5"/>
      <c r="H884" s="5"/>
      <c r="I884" s="5"/>
    </row>
    <row r="885" spans="1:9">
      <c r="A885" s="5"/>
      <c r="B885" s="5"/>
      <c r="C885" s="5"/>
      <c r="D885" s="5"/>
      <c r="E885" s="5"/>
      <c r="F885" s="5"/>
      <c r="G885" s="5"/>
      <c r="H885" s="5"/>
      <c r="I885" s="5"/>
    </row>
    <row r="886" spans="1:9">
      <c r="A886" s="5"/>
      <c r="B886" s="5"/>
      <c r="C886" s="5"/>
      <c r="D886" s="5"/>
      <c r="E886" s="5"/>
      <c r="F886" s="5"/>
      <c r="G886" s="5"/>
      <c r="H886" s="5"/>
      <c r="I886" s="5"/>
    </row>
    <row r="887" spans="1:9">
      <c r="A887" s="5"/>
      <c r="B887" s="5"/>
      <c r="C887" s="5"/>
      <c r="D887" s="5"/>
      <c r="E887" s="5"/>
      <c r="F887" s="5"/>
      <c r="G887" s="5"/>
      <c r="H887" s="5"/>
      <c r="I887" s="5"/>
    </row>
    <row r="888" spans="1:9">
      <c r="A888" s="5"/>
      <c r="B888" s="5"/>
      <c r="C888" s="5"/>
      <c r="D888" s="5"/>
      <c r="E888" s="5"/>
      <c r="F888" s="5"/>
      <c r="G888" s="5"/>
      <c r="H888" s="5"/>
      <c r="I888" s="5"/>
    </row>
    <row r="889" spans="1:9">
      <c r="A889" s="5"/>
      <c r="B889" s="5"/>
      <c r="C889" s="5"/>
      <c r="D889" s="5"/>
      <c r="E889" s="5"/>
      <c r="F889" s="5"/>
      <c r="G889" s="5"/>
      <c r="H889" s="5"/>
      <c r="I889" s="5"/>
    </row>
    <row r="890" spans="1:9">
      <c r="A890" s="5"/>
      <c r="B890" s="5"/>
      <c r="C890" s="5"/>
      <c r="D890" s="5"/>
      <c r="E890" s="5"/>
      <c r="F890" s="5"/>
      <c r="G890" s="5"/>
      <c r="H890" s="5"/>
      <c r="I890" s="5"/>
    </row>
    <row r="891" spans="1:9">
      <c r="A891" s="5"/>
      <c r="B891" s="5"/>
      <c r="C891" s="5"/>
      <c r="D891" s="5"/>
      <c r="E891" s="5"/>
      <c r="F891" s="5"/>
      <c r="G891" s="5"/>
      <c r="H891" s="5"/>
      <c r="I891" s="5"/>
    </row>
    <row r="892" spans="1:9">
      <c r="A892" s="5"/>
      <c r="B892" s="5"/>
      <c r="C892" s="5"/>
      <c r="D892" s="5"/>
      <c r="E892" s="5"/>
      <c r="F892" s="5"/>
      <c r="G892" s="5"/>
      <c r="H892" s="5"/>
      <c r="I892" s="5"/>
    </row>
    <row r="893" spans="1:9">
      <c r="A893" s="5"/>
      <c r="B893" s="5"/>
      <c r="C893" s="5"/>
      <c r="D893" s="5"/>
      <c r="E893" s="5"/>
      <c r="F893" s="5"/>
      <c r="G893" s="5"/>
      <c r="H893" s="5"/>
      <c r="I893" s="5"/>
    </row>
    <row r="894" spans="1:9">
      <c r="A894" s="5"/>
      <c r="B894" s="5"/>
      <c r="C894" s="5"/>
      <c r="D894" s="5"/>
      <c r="E894" s="5"/>
      <c r="F894" s="5"/>
      <c r="G894" s="5"/>
      <c r="H894" s="5"/>
      <c r="I894" s="5"/>
    </row>
    <row r="895" spans="1:9">
      <c r="A895" s="5"/>
      <c r="B895" s="5"/>
      <c r="C895" s="5"/>
      <c r="D895" s="5"/>
      <c r="E895" s="5"/>
      <c r="F895" s="5"/>
      <c r="G895" s="5"/>
      <c r="H895" s="5"/>
      <c r="I895" s="5"/>
    </row>
    <row r="896" spans="1:9">
      <c r="A896" s="5"/>
      <c r="B896" s="5"/>
      <c r="C896" s="5"/>
      <c r="D896" s="5"/>
      <c r="E896" s="5"/>
      <c r="F896" s="5"/>
      <c r="G896" s="5"/>
      <c r="H896" s="5"/>
      <c r="I896" s="5"/>
    </row>
    <row r="897" spans="1:9">
      <c r="A897" s="5"/>
      <c r="B897" s="5"/>
      <c r="C897" s="5"/>
      <c r="D897" s="5"/>
      <c r="E897" s="5"/>
      <c r="F897" s="5"/>
      <c r="G897" s="5"/>
      <c r="H897" s="5"/>
      <c r="I897" s="5"/>
    </row>
    <row r="898" spans="1:9">
      <c r="A898" s="5"/>
      <c r="B898" s="5"/>
      <c r="C898" s="5"/>
      <c r="D898" s="5"/>
      <c r="E898" s="5"/>
      <c r="F898" s="5"/>
      <c r="G898" s="5"/>
      <c r="H898" s="5"/>
      <c r="I898" s="5"/>
    </row>
    <row r="899" spans="1:9">
      <c r="A899" s="5"/>
      <c r="B899" s="5"/>
      <c r="C899" s="5"/>
      <c r="D899" s="5"/>
      <c r="E899" s="5"/>
      <c r="F899" s="5"/>
      <c r="G899" s="5"/>
      <c r="H899" s="5"/>
      <c r="I899" s="5"/>
    </row>
    <row r="900" spans="1:9">
      <c r="A900" s="5"/>
      <c r="B900" s="5"/>
      <c r="C900" s="5"/>
      <c r="D900" s="5"/>
      <c r="E900" s="5"/>
      <c r="F900" s="5"/>
      <c r="G900" s="5"/>
      <c r="H900" s="5"/>
      <c r="I900" s="5"/>
    </row>
    <row r="901" spans="1:9">
      <c r="A901" s="5"/>
      <c r="B901" s="5"/>
      <c r="C901" s="5"/>
      <c r="D901" s="5"/>
      <c r="E901" s="5"/>
      <c r="F901" s="5"/>
      <c r="G901" s="5"/>
      <c r="H901" s="5"/>
      <c r="I901" s="5"/>
    </row>
    <row r="902" spans="1:9">
      <c r="A902" s="5"/>
      <c r="B902" s="5"/>
      <c r="C902" s="5"/>
      <c r="D902" s="5"/>
      <c r="E902" s="5"/>
      <c r="F902" s="5"/>
      <c r="G902" s="5"/>
      <c r="H902" s="5"/>
      <c r="I902" s="5"/>
    </row>
    <row r="903" spans="1:9">
      <c r="A903" s="5"/>
      <c r="B903" s="5"/>
      <c r="C903" s="5"/>
      <c r="D903" s="5"/>
      <c r="E903" s="5"/>
      <c r="F903" s="5"/>
      <c r="G903" s="5"/>
      <c r="H903" s="5"/>
      <c r="I903" s="5"/>
    </row>
    <row r="904" spans="1:9">
      <c r="A904" s="5"/>
      <c r="B904" s="5"/>
      <c r="C904" s="5"/>
      <c r="D904" s="5"/>
      <c r="E904" s="5"/>
      <c r="F904" s="5"/>
      <c r="G904" s="5"/>
      <c r="H904" s="5"/>
      <c r="I904" s="5"/>
    </row>
    <row r="905" spans="1:9">
      <c r="A905" s="5"/>
      <c r="B905" s="5"/>
      <c r="C905" s="5"/>
      <c r="D905" s="5"/>
      <c r="E905" s="5"/>
      <c r="F905" s="5"/>
      <c r="G905" s="5"/>
      <c r="H905" s="5"/>
      <c r="I905" s="5"/>
    </row>
    <row r="906" spans="1:9">
      <c r="A906" s="5"/>
      <c r="B906" s="5"/>
      <c r="C906" s="5"/>
      <c r="D906" s="5"/>
      <c r="E906" s="5"/>
      <c r="F906" s="5"/>
      <c r="G906" s="5"/>
      <c r="H906" s="5"/>
      <c r="I906" s="5"/>
    </row>
    <row r="907" spans="1:9">
      <c r="A907" s="5"/>
      <c r="B907" s="5"/>
      <c r="C907" s="5"/>
      <c r="D907" s="5"/>
      <c r="E907" s="5"/>
      <c r="F907" s="5"/>
      <c r="G907" s="5"/>
      <c r="H907" s="5"/>
      <c r="I907" s="5"/>
    </row>
    <row r="908" spans="1:9">
      <c r="A908" s="5"/>
      <c r="B908" s="5"/>
      <c r="C908" s="5"/>
      <c r="D908" s="5"/>
      <c r="E908" s="5"/>
      <c r="F908" s="5"/>
      <c r="G908" s="5"/>
      <c r="H908" s="5"/>
      <c r="I908" s="5"/>
    </row>
    <row r="909" spans="1:9">
      <c r="A909" s="5"/>
      <c r="B909" s="5"/>
      <c r="C909" s="5"/>
      <c r="D909" s="5"/>
      <c r="E909" s="5"/>
      <c r="F909" s="5"/>
      <c r="G909" s="5"/>
      <c r="H909" s="5"/>
      <c r="I909" s="5"/>
    </row>
    <row r="910" spans="1:9">
      <c r="A910" s="5"/>
      <c r="B910" s="5"/>
      <c r="C910" s="5"/>
      <c r="D910" s="5"/>
      <c r="E910" s="5"/>
      <c r="F910" s="5"/>
      <c r="G910" s="5"/>
      <c r="H910" s="5"/>
      <c r="I910" s="5"/>
    </row>
    <row r="911" spans="1:9">
      <c r="A911" s="5"/>
      <c r="B911" s="5"/>
      <c r="C911" s="5"/>
      <c r="D911" s="5"/>
      <c r="E911" s="5"/>
      <c r="F911" s="5"/>
      <c r="G911" s="5"/>
      <c r="H911" s="5"/>
      <c r="I911" s="5"/>
    </row>
    <row r="912" spans="1:9">
      <c r="A912" s="5"/>
      <c r="B912" s="5"/>
      <c r="C912" s="5"/>
      <c r="D912" s="5"/>
      <c r="E912" s="5"/>
      <c r="F912" s="5"/>
      <c r="G912" s="5"/>
      <c r="H912" s="5"/>
      <c r="I912" s="5"/>
    </row>
    <row r="913" spans="1:9">
      <c r="A913" s="5"/>
      <c r="B913" s="5"/>
      <c r="C913" s="5"/>
      <c r="D913" s="5"/>
      <c r="E913" s="5"/>
      <c r="F913" s="5"/>
      <c r="G913" s="5"/>
      <c r="H913" s="5"/>
      <c r="I913" s="5"/>
    </row>
    <row r="914" spans="1:9">
      <c r="A914" s="5"/>
      <c r="B914" s="5"/>
      <c r="C914" s="5"/>
      <c r="D914" s="5"/>
      <c r="E914" s="5"/>
      <c r="F914" s="5"/>
      <c r="G914" s="5"/>
      <c r="H914" s="5"/>
      <c r="I914" s="5"/>
    </row>
    <row r="915" spans="1:9">
      <c r="A915" s="5"/>
      <c r="B915" s="5"/>
      <c r="C915" s="5"/>
      <c r="D915" s="5"/>
      <c r="E915" s="5"/>
      <c r="F915" s="5"/>
      <c r="G915" s="5"/>
      <c r="H915" s="5"/>
      <c r="I915" s="5"/>
    </row>
    <row r="916" spans="1:9">
      <c r="A916" s="5"/>
      <c r="B916" s="5"/>
      <c r="C916" s="5"/>
      <c r="D916" s="5"/>
      <c r="E916" s="5"/>
      <c r="F916" s="5"/>
      <c r="G916" s="5"/>
      <c r="H916" s="5"/>
      <c r="I916" s="5"/>
    </row>
    <row r="917" spans="1:9">
      <c r="A917" s="5"/>
      <c r="B917" s="5"/>
      <c r="C917" s="5"/>
      <c r="D917" s="5"/>
      <c r="E917" s="5"/>
      <c r="F917" s="5"/>
      <c r="G917" s="5"/>
      <c r="H917" s="5"/>
      <c r="I917" s="5"/>
    </row>
    <row r="918" spans="1:9">
      <c r="A918" s="5"/>
      <c r="B918" s="5"/>
      <c r="C918" s="5"/>
      <c r="D918" s="5"/>
      <c r="E918" s="5"/>
      <c r="F918" s="5"/>
      <c r="G918" s="5"/>
      <c r="H918" s="5"/>
      <c r="I918" s="5"/>
    </row>
    <row r="919" spans="1:9">
      <c r="A919" s="5"/>
      <c r="B919" s="5"/>
      <c r="C919" s="5"/>
      <c r="D919" s="5"/>
      <c r="E919" s="5"/>
      <c r="F919" s="5"/>
      <c r="G919" s="5"/>
      <c r="H919" s="5"/>
      <c r="I919" s="5"/>
    </row>
    <row r="920" spans="1:9">
      <c r="A920" s="5"/>
      <c r="B920" s="5"/>
      <c r="C920" s="5"/>
      <c r="D920" s="5"/>
      <c r="E920" s="5"/>
      <c r="F920" s="5"/>
      <c r="G920" s="5"/>
      <c r="H920" s="5"/>
      <c r="I920" s="5"/>
    </row>
    <row r="921" spans="1:9">
      <c r="A921" s="5"/>
      <c r="B921" s="5"/>
      <c r="C921" s="5"/>
      <c r="D921" s="5"/>
      <c r="E921" s="5"/>
      <c r="F921" s="5"/>
      <c r="G921" s="5"/>
      <c r="H921" s="5"/>
      <c r="I921" s="5"/>
    </row>
    <row r="922" spans="1:9">
      <c r="A922" s="5"/>
      <c r="B922" s="5"/>
      <c r="C922" s="5"/>
      <c r="D922" s="5"/>
      <c r="E922" s="5"/>
      <c r="F922" s="5"/>
      <c r="G922" s="5"/>
      <c r="H922" s="5"/>
      <c r="I922" s="5"/>
    </row>
    <row r="923" spans="1:9">
      <c r="A923" s="5"/>
      <c r="B923" s="5"/>
      <c r="C923" s="5"/>
      <c r="D923" s="5"/>
      <c r="E923" s="5"/>
      <c r="F923" s="5"/>
      <c r="G923" s="5"/>
      <c r="H923" s="5"/>
      <c r="I923" s="5"/>
    </row>
    <row r="924" spans="1:9">
      <c r="A924" s="5"/>
      <c r="B924" s="5"/>
      <c r="C924" s="5"/>
      <c r="D924" s="5"/>
      <c r="E924" s="5"/>
      <c r="F924" s="5"/>
      <c r="G924" s="5"/>
      <c r="H924" s="5"/>
      <c r="I924" s="5"/>
    </row>
    <row r="925" spans="1:9">
      <c r="A925" s="5"/>
      <c r="B925" s="5"/>
      <c r="C925" s="5"/>
      <c r="D925" s="5"/>
      <c r="E925" s="5"/>
      <c r="F925" s="5"/>
      <c r="G925" s="5"/>
      <c r="H925" s="5"/>
      <c r="I925" s="5"/>
    </row>
    <row r="926" spans="1:9">
      <c r="A926" s="5"/>
      <c r="B926" s="5"/>
      <c r="C926" s="5"/>
      <c r="D926" s="5"/>
      <c r="E926" s="5"/>
      <c r="F926" s="5"/>
      <c r="G926" s="5"/>
      <c r="H926" s="5"/>
      <c r="I926" s="5"/>
    </row>
    <row r="927" spans="1:9">
      <c r="A927" s="5"/>
      <c r="B927" s="5"/>
      <c r="C927" s="5"/>
      <c r="D927" s="5"/>
      <c r="E927" s="5"/>
      <c r="F927" s="5"/>
      <c r="G927" s="5"/>
      <c r="H927" s="5"/>
      <c r="I927" s="5"/>
    </row>
    <row r="928" spans="1:9">
      <c r="A928" s="5"/>
      <c r="B928" s="5"/>
      <c r="C928" s="5"/>
      <c r="D928" s="5"/>
      <c r="E928" s="5"/>
      <c r="F928" s="5"/>
      <c r="G928" s="5"/>
      <c r="H928" s="5"/>
      <c r="I928" s="5"/>
    </row>
    <row r="929" spans="1:9">
      <c r="A929" s="5"/>
      <c r="B929" s="5"/>
      <c r="C929" s="5"/>
      <c r="D929" s="5"/>
      <c r="E929" s="5"/>
      <c r="F929" s="5"/>
      <c r="G929" s="5"/>
      <c r="H929" s="5"/>
      <c r="I929" s="5"/>
    </row>
    <row r="930" spans="1:9">
      <c r="A930" s="5"/>
      <c r="B930" s="5"/>
      <c r="C930" s="5"/>
      <c r="D930" s="5"/>
      <c r="E930" s="5"/>
      <c r="F930" s="5"/>
      <c r="G930" s="5"/>
      <c r="H930" s="5"/>
      <c r="I930" s="5"/>
    </row>
    <row r="931" spans="1:9">
      <c r="A931" s="5"/>
      <c r="B931" s="5"/>
      <c r="C931" s="5"/>
      <c r="D931" s="5"/>
      <c r="E931" s="5"/>
      <c r="F931" s="5"/>
      <c r="G931" s="5"/>
      <c r="H931" s="5"/>
      <c r="I931" s="5"/>
    </row>
    <row r="932" spans="1:9">
      <c r="A932" s="5"/>
      <c r="B932" s="5"/>
      <c r="C932" s="5"/>
      <c r="D932" s="5"/>
      <c r="E932" s="5"/>
      <c r="F932" s="5"/>
      <c r="G932" s="5"/>
      <c r="H932" s="5"/>
      <c r="I932" s="5"/>
    </row>
    <row r="933" spans="1:9">
      <c r="A933" s="5"/>
      <c r="B933" s="5"/>
      <c r="C933" s="5"/>
      <c r="D933" s="5"/>
      <c r="E933" s="5"/>
      <c r="F933" s="5"/>
      <c r="G933" s="5"/>
      <c r="H933" s="5"/>
      <c r="I933" s="5"/>
    </row>
    <row r="934" spans="1:9">
      <c r="A934" s="5"/>
      <c r="B934" s="5"/>
      <c r="C934" s="5"/>
      <c r="D934" s="5"/>
      <c r="E934" s="5"/>
      <c r="F934" s="5"/>
      <c r="G934" s="5"/>
      <c r="H934" s="5"/>
      <c r="I934" s="5"/>
    </row>
    <row r="935" spans="1:9">
      <c r="A935" s="5"/>
      <c r="B935" s="5"/>
      <c r="C935" s="5"/>
      <c r="D935" s="5"/>
      <c r="E935" s="5"/>
      <c r="F935" s="5"/>
      <c r="G935" s="5"/>
      <c r="H935" s="5"/>
      <c r="I935" s="5"/>
    </row>
    <row r="936" spans="1:9">
      <c r="A936" s="5"/>
      <c r="B936" s="5"/>
      <c r="C936" s="5"/>
      <c r="D936" s="5"/>
      <c r="E936" s="5"/>
      <c r="F936" s="5"/>
      <c r="G936" s="5"/>
      <c r="H936" s="5"/>
      <c r="I936" s="5"/>
    </row>
    <row r="937" spans="1:9">
      <c r="A937" s="5"/>
      <c r="B937" s="5"/>
      <c r="C937" s="5"/>
      <c r="D937" s="5"/>
      <c r="E937" s="5"/>
      <c r="F937" s="5"/>
      <c r="G937" s="5"/>
      <c r="H937" s="5"/>
      <c r="I937" s="5"/>
    </row>
    <row r="938" spans="1:9">
      <c r="A938" s="5"/>
      <c r="B938" s="5"/>
      <c r="C938" s="5"/>
      <c r="D938" s="5"/>
      <c r="E938" s="5"/>
      <c r="F938" s="5"/>
      <c r="G938" s="5"/>
      <c r="H938" s="5"/>
      <c r="I938" s="5"/>
    </row>
    <row r="939" spans="1:9">
      <c r="A939" s="5"/>
      <c r="B939" s="5"/>
      <c r="C939" s="5"/>
      <c r="D939" s="5"/>
      <c r="E939" s="5"/>
      <c r="F939" s="5"/>
      <c r="G939" s="5"/>
      <c r="H939" s="5"/>
      <c r="I939" s="5"/>
    </row>
    <row r="940" spans="1:9">
      <c r="A940" s="5"/>
      <c r="B940" s="5"/>
      <c r="C940" s="5"/>
      <c r="D940" s="5"/>
      <c r="E940" s="5"/>
      <c r="F940" s="5"/>
      <c r="G940" s="5"/>
      <c r="H940" s="5"/>
      <c r="I940" s="5"/>
    </row>
    <row r="941" spans="1:9">
      <c r="A941" s="5"/>
      <c r="B941" s="5"/>
      <c r="C941" s="5"/>
      <c r="D941" s="5"/>
      <c r="E941" s="5"/>
      <c r="F941" s="5"/>
      <c r="G941" s="5"/>
      <c r="H941" s="5"/>
      <c r="I941" s="5"/>
    </row>
    <row r="942" spans="1:9">
      <c r="A942" s="5"/>
      <c r="B942" s="5"/>
      <c r="C942" s="5"/>
      <c r="D942" s="5"/>
      <c r="E942" s="5"/>
      <c r="F942" s="5"/>
      <c r="G942" s="5"/>
      <c r="H942" s="5"/>
      <c r="I942" s="5"/>
    </row>
    <row r="943" spans="1:9">
      <c r="A943" s="5"/>
      <c r="B943" s="5"/>
      <c r="C943" s="5"/>
      <c r="D943" s="5"/>
      <c r="E943" s="5"/>
      <c r="F943" s="5"/>
      <c r="G943" s="5"/>
      <c r="H943" s="5"/>
      <c r="I943" s="5"/>
    </row>
    <row r="944" spans="1:9">
      <c r="A944" s="5"/>
      <c r="B944" s="5"/>
      <c r="C944" s="5"/>
      <c r="D944" s="5"/>
      <c r="E944" s="5"/>
      <c r="F944" s="5"/>
      <c r="G944" s="5"/>
      <c r="H944" s="5"/>
      <c r="I944" s="5"/>
    </row>
    <row r="945" spans="1:9">
      <c r="A945" s="5"/>
      <c r="B945" s="5"/>
      <c r="C945" s="5"/>
      <c r="D945" s="5"/>
      <c r="E945" s="5"/>
      <c r="F945" s="5"/>
      <c r="G945" s="5"/>
      <c r="H945" s="5"/>
      <c r="I945" s="5"/>
    </row>
    <row r="946" spans="1:9">
      <c r="A946" s="5"/>
      <c r="B946" s="5"/>
      <c r="C946" s="5"/>
      <c r="D946" s="5"/>
      <c r="E946" s="5"/>
      <c r="F946" s="5"/>
      <c r="G946" s="5"/>
      <c r="H946" s="5"/>
      <c r="I946" s="5"/>
    </row>
    <row r="947" spans="1:9">
      <c r="A947" s="5"/>
      <c r="B947" s="5"/>
      <c r="C947" s="5"/>
      <c r="D947" s="5"/>
      <c r="E947" s="5"/>
      <c r="F947" s="5"/>
      <c r="G947" s="5"/>
      <c r="H947" s="5"/>
      <c r="I947" s="5"/>
    </row>
    <row r="948" spans="1:9">
      <c r="A948" s="5"/>
      <c r="B948" s="5"/>
      <c r="C948" s="5"/>
      <c r="D948" s="5"/>
      <c r="E948" s="5"/>
      <c r="F948" s="5"/>
      <c r="G948" s="5"/>
      <c r="H948" s="5"/>
      <c r="I948" s="5"/>
    </row>
    <row r="949" spans="1:9">
      <c r="A949" s="5"/>
      <c r="B949" s="5"/>
      <c r="C949" s="5"/>
      <c r="D949" s="5"/>
      <c r="E949" s="5"/>
      <c r="F949" s="5"/>
      <c r="G949" s="5"/>
      <c r="H949" s="5"/>
      <c r="I949" s="5"/>
    </row>
    <row r="950" spans="1:9">
      <c r="A950" s="5"/>
      <c r="B950" s="5"/>
      <c r="C950" s="5"/>
      <c r="D950" s="5"/>
      <c r="E950" s="5"/>
      <c r="F950" s="5"/>
      <c r="G950" s="5"/>
      <c r="H950" s="5"/>
      <c r="I950" s="5"/>
    </row>
    <row r="951" spans="1:9">
      <c r="A951" s="5"/>
      <c r="B951" s="5"/>
      <c r="C951" s="5"/>
      <c r="D951" s="5"/>
      <c r="E951" s="5"/>
      <c r="F951" s="5"/>
      <c r="G951" s="5"/>
      <c r="H951" s="5"/>
      <c r="I951" s="5"/>
    </row>
    <row r="952" spans="1:9">
      <c r="A952" s="5"/>
      <c r="B952" s="5"/>
      <c r="C952" s="5"/>
      <c r="D952" s="5"/>
      <c r="E952" s="5"/>
      <c r="F952" s="5"/>
      <c r="G952" s="5"/>
      <c r="H952" s="5"/>
      <c r="I952" s="5"/>
    </row>
    <row r="953" spans="1:9">
      <c r="A953" s="5"/>
      <c r="B953" s="5"/>
      <c r="C953" s="5"/>
      <c r="D953" s="5"/>
      <c r="E953" s="5"/>
      <c r="F953" s="5"/>
      <c r="G953" s="5"/>
      <c r="H953" s="5"/>
      <c r="I953" s="5"/>
    </row>
    <row r="954" spans="1:9">
      <c r="A954" s="5"/>
      <c r="B954" s="5"/>
      <c r="C954" s="5"/>
      <c r="D954" s="5"/>
      <c r="E954" s="5"/>
      <c r="F954" s="5"/>
      <c r="G954" s="5"/>
      <c r="H954" s="5"/>
      <c r="I954" s="5"/>
    </row>
    <row r="955" spans="1:9">
      <c r="A955" s="5"/>
      <c r="B955" s="5"/>
      <c r="C955" s="5"/>
      <c r="D955" s="5"/>
      <c r="E955" s="5"/>
      <c r="F955" s="5"/>
      <c r="G955" s="5"/>
      <c r="H955" s="5"/>
      <c r="I955" s="5"/>
    </row>
    <row r="956" spans="1:9">
      <c r="A956" s="5"/>
      <c r="B956" s="5"/>
      <c r="C956" s="5"/>
      <c r="D956" s="5"/>
      <c r="E956" s="5"/>
      <c r="F956" s="5"/>
      <c r="G956" s="5"/>
      <c r="H956" s="5"/>
      <c r="I956" s="5"/>
    </row>
    <row r="957" spans="1:9">
      <c r="A957" s="5"/>
      <c r="B957" s="5"/>
      <c r="C957" s="5"/>
      <c r="D957" s="5"/>
      <c r="E957" s="5"/>
      <c r="F957" s="5"/>
      <c r="G957" s="5"/>
      <c r="H957" s="5"/>
      <c r="I957" s="5"/>
    </row>
    <row r="958" spans="1:9">
      <c r="A958" s="5"/>
      <c r="B958" s="5"/>
      <c r="C958" s="5"/>
      <c r="D958" s="5"/>
      <c r="E958" s="5"/>
      <c r="F958" s="5"/>
      <c r="G958" s="5"/>
      <c r="H958" s="5"/>
      <c r="I958" s="5"/>
    </row>
    <row r="959" spans="1:9">
      <c r="A959" s="5"/>
      <c r="B959" s="5"/>
      <c r="C959" s="5"/>
      <c r="D959" s="5"/>
      <c r="E959" s="5"/>
      <c r="F959" s="5"/>
      <c r="G959" s="5"/>
      <c r="H959" s="5"/>
      <c r="I959" s="5"/>
    </row>
    <row r="960" spans="1:9">
      <c r="A960" s="5"/>
      <c r="B960" s="5"/>
      <c r="C960" s="5"/>
      <c r="D960" s="5"/>
      <c r="E960" s="5"/>
      <c r="F960" s="5"/>
      <c r="G960" s="5"/>
      <c r="H960" s="5"/>
      <c r="I960" s="5"/>
    </row>
    <row r="961" spans="1:9">
      <c r="A961" s="5"/>
      <c r="B961" s="5"/>
      <c r="C961" s="5"/>
      <c r="D961" s="5"/>
      <c r="E961" s="5"/>
      <c r="F961" s="5"/>
      <c r="G961" s="5"/>
      <c r="H961" s="5"/>
      <c r="I961" s="5"/>
    </row>
    <row r="962" spans="1:9">
      <c r="A962" s="5"/>
      <c r="B962" s="5"/>
      <c r="C962" s="5"/>
      <c r="D962" s="5"/>
      <c r="E962" s="5"/>
      <c r="F962" s="5"/>
      <c r="G962" s="5"/>
      <c r="H962" s="5"/>
      <c r="I962" s="5"/>
    </row>
    <row r="963" spans="1:9">
      <c r="A963" s="5"/>
      <c r="B963" s="5"/>
      <c r="C963" s="5"/>
      <c r="D963" s="5"/>
      <c r="E963" s="5"/>
      <c r="F963" s="5"/>
      <c r="G963" s="5"/>
      <c r="H963" s="5"/>
      <c r="I963" s="5"/>
    </row>
    <row r="964" spans="1:9">
      <c r="A964" s="5"/>
      <c r="B964" s="5"/>
      <c r="C964" s="5"/>
      <c r="D964" s="5"/>
      <c r="E964" s="5"/>
      <c r="F964" s="5"/>
      <c r="G964" s="5"/>
      <c r="H964" s="5"/>
      <c r="I964" s="5"/>
    </row>
    <row r="965" spans="1:9">
      <c r="A965" s="5"/>
      <c r="B965" s="5"/>
      <c r="C965" s="5"/>
      <c r="D965" s="5"/>
      <c r="E965" s="5"/>
      <c r="F965" s="5"/>
      <c r="G965" s="5"/>
      <c r="H965" s="5"/>
      <c r="I965" s="5"/>
    </row>
    <row r="966" spans="1:9">
      <c r="A966" s="5"/>
      <c r="B966" s="5"/>
      <c r="C966" s="5"/>
      <c r="D966" s="5"/>
      <c r="E966" s="5"/>
      <c r="F966" s="5"/>
      <c r="G966" s="5"/>
      <c r="H966" s="5"/>
      <c r="I966" s="5"/>
    </row>
    <row r="967" spans="1:9">
      <c r="A967" s="5"/>
      <c r="B967" s="5"/>
      <c r="C967" s="5"/>
      <c r="D967" s="5"/>
      <c r="E967" s="5"/>
      <c r="F967" s="5"/>
      <c r="G967" s="5"/>
      <c r="H967" s="5"/>
      <c r="I967" s="5"/>
    </row>
    <row r="968" spans="1:9">
      <c r="A968" s="5"/>
      <c r="B968" s="5"/>
      <c r="C968" s="5"/>
      <c r="D968" s="5"/>
      <c r="E968" s="5"/>
      <c r="F968" s="5"/>
      <c r="G968" s="5"/>
      <c r="H968" s="5"/>
      <c r="I968" s="5"/>
    </row>
    <row r="969" spans="1:9">
      <c r="A969" s="5"/>
      <c r="B969" s="5"/>
      <c r="C969" s="5"/>
      <c r="D969" s="5"/>
      <c r="E969" s="5"/>
      <c r="F969" s="5"/>
      <c r="G969" s="5"/>
      <c r="H969" s="5"/>
      <c r="I969" s="5"/>
    </row>
    <row r="970" spans="1:9">
      <c r="A970" s="5"/>
      <c r="B970" s="5"/>
      <c r="C970" s="5"/>
      <c r="D970" s="5"/>
      <c r="E970" s="5"/>
      <c r="F970" s="5"/>
      <c r="G970" s="5"/>
      <c r="H970" s="5"/>
      <c r="I970" s="5"/>
    </row>
    <row r="971" spans="1:9">
      <c r="A971" s="5"/>
      <c r="B971" s="5"/>
      <c r="C971" s="5"/>
      <c r="D971" s="5"/>
      <c r="E971" s="5"/>
      <c r="F971" s="5"/>
      <c r="G971" s="5"/>
      <c r="H971" s="5"/>
      <c r="I971" s="5"/>
    </row>
    <row r="972" spans="1:9">
      <c r="A972" s="5"/>
      <c r="B972" s="5"/>
      <c r="C972" s="5"/>
      <c r="D972" s="5"/>
      <c r="E972" s="5"/>
      <c r="F972" s="5"/>
      <c r="G972" s="5"/>
      <c r="H972" s="5"/>
      <c r="I972" s="5"/>
    </row>
    <row r="973" spans="1:9">
      <c r="A973" s="5"/>
      <c r="B973" s="5"/>
      <c r="C973" s="5"/>
      <c r="D973" s="5"/>
      <c r="E973" s="5"/>
      <c r="F973" s="5"/>
      <c r="G973" s="5"/>
      <c r="H973" s="5"/>
      <c r="I973" s="5"/>
    </row>
    <row r="974" spans="1:9">
      <c r="A974" s="5"/>
      <c r="B974" s="5"/>
      <c r="C974" s="5"/>
      <c r="D974" s="5"/>
      <c r="E974" s="5"/>
      <c r="F974" s="5"/>
      <c r="G974" s="5"/>
      <c r="H974" s="5"/>
      <c r="I974" s="5"/>
    </row>
    <row r="975" spans="1:9">
      <c r="A975" s="5"/>
      <c r="B975" s="5"/>
      <c r="C975" s="5"/>
      <c r="D975" s="5"/>
      <c r="E975" s="5"/>
      <c r="F975" s="5"/>
      <c r="G975" s="5"/>
      <c r="H975" s="5"/>
      <c r="I975" s="5"/>
    </row>
    <row r="976" spans="1:9">
      <c r="A976" s="5"/>
      <c r="B976" s="5"/>
      <c r="C976" s="5"/>
      <c r="D976" s="5"/>
      <c r="E976" s="5"/>
      <c r="F976" s="5"/>
      <c r="G976" s="5"/>
      <c r="H976" s="5"/>
      <c r="I976" s="5"/>
    </row>
    <row r="977" spans="1:9">
      <c r="A977" s="5"/>
      <c r="B977" s="5"/>
      <c r="C977" s="5"/>
      <c r="D977" s="5"/>
      <c r="E977" s="5"/>
      <c r="F977" s="5"/>
      <c r="G977" s="5"/>
      <c r="H977" s="5"/>
      <c r="I977" s="5"/>
    </row>
    <row r="978" spans="1:9">
      <c r="A978" s="5"/>
      <c r="B978" s="5"/>
      <c r="C978" s="5"/>
      <c r="D978" s="5"/>
      <c r="E978" s="5"/>
      <c r="F978" s="5"/>
      <c r="G978" s="5"/>
      <c r="H978" s="5"/>
      <c r="I978" s="5"/>
    </row>
    <row r="979" spans="1:9">
      <c r="A979" s="5"/>
      <c r="B979" s="5"/>
      <c r="C979" s="5"/>
      <c r="D979" s="5"/>
      <c r="E979" s="5"/>
      <c r="F979" s="5"/>
      <c r="G979" s="5"/>
      <c r="H979" s="5"/>
      <c r="I979" s="5"/>
    </row>
    <row r="980" spans="1:9">
      <c r="A980" s="5"/>
      <c r="B980" s="5"/>
      <c r="C980" s="5"/>
      <c r="D980" s="5"/>
      <c r="E980" s="5"/>
      <c r="F980" s="5"/>
      <c r="G980" s="5"/>
      <c r="H980" s="5"/>
      <c r="I980" s="5"/>
    </row>
    <row r="981" spans="1:9">
      <c r="A981" s="5"/>
      <c r="B981" s="5"/>
      <c r="C981" s="5"/>
      <c r="D981" s="5"/>
      <c r="E981" s="5"/>
      <c r="F981" s="5"/>
      <c r="G981" s="5"/>
      <c r="H981" s="5"/>
      <c r="I981" s="5"/>
    </row>
    <row r="982" spans="1:9">
      <c r="A982" s="5"/>
      <c r="B982" s="5"/>
      <c r="C982" s="5"/>
      <c r="D982" s="5"/>
      <c r="E982" s="5"/>
      <c r="F982" s="5"/>
      <c r="G982" s="5"/>
      <c r="H982" s="5"/>
      <c r="I982" s="5"/>
    </row>
    <row r="983" spans="1:9">
      <c r="A983" s="5"/>
      <c r="B983" s="5"/>
      <c r="C983" s="5"/>
      <c r="D983" s="5"/>
      <c r="E983" s="5"/>
      <c r="F983" s="5"/>
      <c r="G983" s="5"/>
      <c r="H983" s="5"/>
      <c r="I983" s="5"/>
    </row>
    <row r="984" spans="1:9">
      <c r="A984" s="5"/>
      <c r="B984" s="5"/>
      <c r="C984" s="5"/>
      <c r="D984" s="5"/>
      <c r="E984" s="5"/>
      <c r="F984" s="5"/>
      <c r="G984" s="5"/>
      <c r="H984" s="5"/>
      <c r="I984" s="5"/>
    </row>
    <row r="985" spans="1:9">
      <c r="A985" s="5"/>
      <c r="B985" s="5"/>
      <c r="C985" s="5"/>
      <c r="D985" s="5"/>
      <c r="E985" s="5"/>
      <c r="F985" s="5"/>
      <c r="G985" s="5"/>
      <c r="H985" s="5"/>
      <c r="I985" s="5"/>
    </row>
    <row r="986" spans="1:9">
      <c r="A986" s="5"/>
      <c r="B986" s="5"/>
      <c r="C986" s="5"/>
      <c r="D986" s="5"/>
      <c r="E986" s="5"/>
      <c r="F986" s="5"/>
      <c r="G986" s="5"/>
      <c r="H986" s="5"/>
      <c r="I986" s="5"/>
    </row>
    <row r="987" spans="1:9">
      <c r="A987" s="5"/>
      <c r="B987" s="5"/>
      <c r="C987" s="5"/>
      <c r="D987" s="5"/>
      <c r="E987" s="5"/>
      <c r="F987" s="5"/>
      <c r="G987" s="5"/>
      <c r="H987" s="5"/>
      <c r="I987" s="5"/>
    </row>
    <row r="988" spans="1:9">
      <c r="A988" s="5"/>
      <c r="B988" s="5"/>
      <c r="C988" s="5"/>
      <c r="D988" s="5"/>
      <c r="E988" s="5"/>
      <c r="F988" s="5"/>
      <c r="G988" s="5"/>
      <c r="H988" s="5"/>
      <c r="I988" s="5"/>
    </row>
    <row r="989" spans="1:9">
      <c r="A989" s="5"/>
      <c r="B989" s="5"/>
      <c r="C989" s="5"/>
      <c r="D989" s="5"/>
      <c r="E989" s="5"/>
      <c r="F989" s="5"/>
      <c r="G989" s="5"/>
      <c r="H989" s="5"/>
      <c r="I989" s="5"/>
    </row>
    <row r="990" spans="1:9">
      <c r="A990" s="5"/>
      <c r="B990" s="5"/>
      <c r="C990" s="5"/>
      <c r="D990" s="5"/>
      <c r="E990" s="5"/>
      <c r="F990" s="5"/>
      <c r="G990" s="5"/>
      <c r="H990" s="5"/>
      <c r="I990" s="5"/>
    </row>
    <row r="991" spans="1:9">
      <c r="A991" s="5"/>
      <c r="B991" s="5"/>
      <c r="C991" s="5"/>
      <c r="D991" s="5"/>
      <c r="E991" s="5"/>
      <c r="F991" s="5"/>
      <c r="G991" s="5"/>
      <c r="H991" s="5"/>
      <c r="I991" s="5"/>
    </row>
    <row r="992" spans="1:9">
      <c r="A992" s="5"/>
      <c r="B992" s="5"/>
      <c r="C992" s="5"/>
      <c r="D992" s="5"/>
      <c r="E992" s="5"/>
      <c r="F992" s="5"/>
      <c r="G992" s="5"/>
      <c r="H992" s="5"/>
      <c r="I992" s="5"/>
    </row>
    <row r="993" spans="1:9">
      <c r="A993" s="5"/>
      <c r="B993" s="5"/>
      <c r="C993" s="5"/>
      <c r="D993" s="5"/>
      <c r="E993" s="5"/>
      <c r="F993" s="5"/>
      <c r="G993" s="5"/>
      <c r="H993" s="5"/>
      <c r="I993" s="5"/>
    </row>
    <row r="994" spans="1:9">
      <c r="A994" s="5"/>
      <c r="B994" s="5"/>
      <c r="C994" s="5"/>
      <c r="D994" s="5"/>
      <c r="E994" s="5"/>
      <c r="F994" s="5"/>
      <c r="G994" s="5"/>
      <c r="H994" s="5"/>
      <c r="I994" s="5"/>
    </row>
    <row r="995" spans="1:9">
      <c r="A995" s="5"/>
      <c r="B995" s="5"/>
      <c r="C995" s="5"/>
      <c r="D995" s="5"/>
      <c r="E995" s="5"/>
      <c r="F995" s="5"/>
      <c r="G995" s="5"/>
      <c r="H995" s="5"/>
      <c r="I995" s="5"/>
    </row>
    <row r="996" spans="1:9">
      <c r="A996" s="5"/>
      <c r="B996" s="5"/>
      <c r="C996" s="5"/>
      <c r="D996" s="5"/>
      <c r="E996" s="5"/>
      <c r="F996" s="5"/>
      <c r="G996" s="5"/>
      <c r="H996" s="5"/>
      <c r="I996" s="5"/>
    </row>
    <row r="997" spans="1:9">
      <c r="A997" s="5"/>
      <c r="B997" s="5"/>
      <c r="C997" s="5"/>
      <c r="D997" s="5"/>
      <c r="E997" s="5"/>
      <c r="F997" s="5"/>
      <c r="G997" s="5"/>
      <c r="H997" s="5"/>
      <c r="I997" s="5"/>
    </row>
    <row r="998" spans="1:9">
      <c r="A998" s="5"/>
      <c r="B998" s="5"/>
      <c r="C998" s="5"/>
      <c r="D998" s="5"/>
      <c r="E998" s="5"/>
      <c r="F998" s="5"/>
      <c r="G998" s="5"/>
      <c r="H998" s="5"/>
      <c r="I998" s="5"/>
    </row>
    <row r="999" spans="1:9">
      <c r="A999" s="5"/>
      <c r="B999" s="5"/>
      <c r="C999" s="5"/>
      <c r="D999" s="5"/>
      <c r="E999" s="5"/>
      <c r="F999" s="5"/>
      <c r="G999" s="5"/>
      <c r="H999" s="5"/>
      <c r="I999" s="5"/>
    </row>
    <row r="1000" spans="1:9">
      <c r="A1000" s="5"/>
      <c r="B1000" s="5"/>
      <c r="C1000" s="5"/>
      <c r="D1000" s="5"/>
      <c r="E1000" s="5"/>
      <c r="F1000" s="5"/>
      <c r="G1000" s="5"/>
      <c r="H1000" s="5"/>
      <c r="I1000" s="5"/>
    </row>
    <row r="1001" spans="1:9">
      <c r="A1001" s="5"/>
      <c r="B1001" s="5"/>
      <c r="C1001" s="5"/>
      <c r="D1001" s="5"/>
      <c r="E1001" s="5"/>
      <c r="F1001" s="5"/>
      <c r="G1001" s="5"/>
      <c r="H1001" s="5"/>
      <c r="I1001" s="5"/>
    </row>
    <row r="1002" spans="1:9">
      <c r="A1002" s="5"/>
      <c r="B1002" s="5"/>
      <c r="C1002" s="5"/>
      <c r="D1002" s="5"/>
      <c r="E1002" s="5"/>
      <c r="F1002" s="5"/>
      <c r="G1002" s="5"/>
      <c r="H1002" s="5"/>
      <c r="I1002" s="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rgb="FF00B0F0"/>
  </sheetPr>
  <dimension ref="A1:Z1002"/>
  <sheetViews>
    <sheetView workbookViewId="0"/>
  </sheetViews>
  <sheetFormatPr defaultColWidth="15.140625" defaultRowHeight="15" customHeight="1"/>
  <cols>
    <col min="1" max="1" width="25.42578125" customWidth="1"/>
    <col min="2" max="2" width="18.42578125" customWidth="1"/>
    <col min="3" max="3" width="15.42578125" customWidth="1"/>
    <col min="4" max="4" width="12.85546875" customWidth="1"/>
    <col min="5" max="5" width="9.42578125" customWidth="1"/>
    <col min="6" max="8" width="8" customWidth="1"/>
    <col min="9" max="9" width="21.140625" customWidth="1"/>
    <col min="10" max="10" width="8" customWidth="1"/>
    <col min="11" max="26" width="7.5703125" customWidth="1"/>
  </cols>
  <sheetData>
    <row r="1" spans="1:26" ht="30" customHeight="1">
      <c r="A1" s="4" t="s">
        <v>40</v>
      </c>
      <c r="B1" s="13"/>
      <c r="C1" s="18"/>
      <c r="D1" s="18"/>
      <c r="E1" s="18"/>
      <c r="F1" s="18"/>
      <c r="G1" s="18"/>
      <c r="H1" s="18"/>
      <c r="I1" s="13"/>
      <c r="J1" s="18"/>
      <c r="K1" s="18"/>
      <c r="L1" s="18"/>
      <c r="M1" s="18"/>
      <c r="N1" s="18"/>
      <c r="O1" s="18"/>
      <c r="P1" s="18"/>
      <c r="Q1" s="18"/>
      <c r="R1" s="18"/>
      <c r="S1" s="18"/>
      <c r="T1" s="18"/>
      <c r="U1" s="18"/>
      <c r="V1" s="18"/>
      <c r="W1" s="18"/>
      <c r="X1" s="18"/>
      <c r="Y1" s="18"/>
      <c r="Z1" s="18"/>
    </row>
    <row r="2" spans="1:26" ht="30" customHeight="1">
      <c r="A2" s="447" t="s">
        <v>170</v>
      </c>
      <c r="B2" s="440"/>
      <c r="C2" s="440"/>
      <c r="D2" s="440"/>
      <c r="E2" s="18"/>
      <c r="F2" s="18"/>
      <c r="G2" s="18"/>
      <c r="H2" s="18"/>
      <c r="I2" s="13"/>
      <c r="J2" s="18"/>
      <c r="K2" s="18"/>
      <c r="L2" s="18"/>
      <c r="M2" s="18"/>
      <c r="N2" s="18"/>
      <c r="O2" s="18"/>
      <c r="P2" s="18"/>
      <c r="Q2" s="18"/>
      <c r="R2" s="18"/>
      <c r="S2" s="18"/>
      <c r="T2" s="18"/>
      <c r="U2" s="18"/>
      <c r="V2" s="18"/>
      <c r="W2" s="18"/>
      <c r="X2" s="18"/>
      <c r="Y2" s="18"/>
      <c r="Z2" s="18"/>
    </row>
    <row r="3" spans="1:26" ht="30" customHeight="1">
      <c r="A3" s="92" t="s">
        <v>171</v>
      </c>
      <c r="H3" s="18"/>
      <c r="I3" s="13" t="s">
        <v>196</v>
      </c>
      <c r="J3" s="62">
        <f>100*30</f>
        <v>3000</v>
      </c>
      <c r="K3" s="18"/>
      <c r="L3" s="18"/>
      <c r="M3" s="18"/>
      <c r="N3" s="18"/>
      <c r="O3" s="18"/>
      <c r="P3" s="18"/>
      <c r="Q3" s="18"/>
      <c r="R3" s="18"/>
      <c r="S3" s="18"/>
      <c r="T3" s="18"/>
      <c r="U3" s="18"/>
      <c r="V3" s="18"/>
      <c r="W3" s="18"/>
      <c r="X3" s="18"/>
      <c r="Y3" s="18"/>
      <c r="Z3" s="18"/>
    </row>
    <row r="4" spans="1:26" ht="45" customHeight="1">
      <c r="A4" s="18"/>
      <c r="B4" s="13" t="s">
        <v>197</v>
      </c>
      <c r="C4" s="18" t="s">
        <v>198</v>
      </c>
      <c r="D4" s="18" t="s">
        <v>199</v>
      </c>
      <c r="E4" s="18" t="s">
        <v>200</v>
      </c>
      <c r="F4" s="18" t="s">
        <v>201</v>
      </c>
      <c r="G4" s="18" t="s">
        <v>202</v>
      </c>
      <c r="H4" s="18"/>
      <c r="I4" s="13" t="s">
        <v>203</v>
      </c>
      <c r="J4" s="62">
        <f>J3*0.00133680556</f>
        <v>4.0104166800000005</v>
      </c>
      <c r="K4" s="18"/>
      <c r="L4" s="18"/>
      <c r="M4" s="18"/>
      <c r="N4" s="18"/>
      <c r="O4" s="18"/>
      <c r="P4" s="18"/>
      <c r="Q4" s="18"/>
      <c r="R4" s="18"/>
      <c r="S4" s="18"/>
      <c r="T4" s="18"/>
      <c r="U4" s="18"/>
      <c r="V4" s="18"/>
      <c r="W4" s="18"/>
      <c r="X4" s="18"/>
      <c r="Y4" s="18"/>
      <c r="Z4" s="18"/>
    </row>
    <row r="5" spans="1:26" ht="32.25" customHeight="1">
      <c r="A5" s="11" t="s">
        <v>206</v>
      </c>
      <c r="B5" s="13"/>
      <c r="C5" s="95">
        <f>J3*0.00133680556</f>
        <v>4.0104166800000005</v>
      </c>
      <c r="D5" s="62">
        <f>C5*2</f>
        <v>8.020833360000001</v>
      </c>
      <c r="E5" s="62">
        <f>C5*3</f>
        <v>12.031250040000002</v>
      </c>
      <c r="F5" s="62">
        <f>$C$5*4</f>
        <v>16.041666720000002</v>
      </c>
      <c r="G5" s="62">
        <f>$C$5*5</f>
        <v>20.052083400000001</v>
      </c>
      <c r="H5" s="18"/>
      <c r="I5" s="18" t="s">
        <v>211</v>
      </c>
      <c r="J5" s="18"/>
      <c r="K5" s="18"/>
      <c r="L5" s="18"/>
      <c r="M5" s="18"/>
      <c r="N5" s="18"/>
      <c r="O5" s="18"/>
      <c r="P5" s="18"/>
      <c r="Q5" s="18"/>
      <c r="R5" s="18"/>
      <c r="S5" s="18"/>
      <c r="T5" s="18"/>
      <c r="U5" s="18"/>
      <c r="V5" s="18"/>
      <c r="W5" s="18"/>
      <c r="X5" s="18"/>
      <c r="Y5" s="18"/>
      <c r="Z5" s="18"/>
    </row>
    <row r="6" spans="1:26" ht="26.25" customHeight="1">
      <c r="A6" s="18"/>
      <c r="B6" s="137">
        <v>4.99</v>
      </c>
      <c r="C6" s="62">
        <f t="shared" ref="C6:G6" si="0">C5*8*4.99</f>
        <v>160.09583386560001</v>
      </c>
      <c r="D6" s="62">
        <f t="shared" si="0"/>
        <v>320.19166773120003</v>
      </c>
      <c r="E6" s="62">
        <f t="shared" si="0"/>
        <v>480.2875015968001</v>
      </c>
      <c r="F6" s="62">
        <f t="shared" si="0"/>
        <v>640.38333546240005</v>
      </c>
      <c r="G6" s="62">
        <f t="shared" si="0"/>
        <v>800.47916932800001</v>
      </c>
      <c r="H6" s="18"/>
      <c r="I6" s="13" t="s">
        <v>280</v>
      </c>
      <c r="J6" s="18"/>
      <c r="K6" s="18"/>
      <c r="L6" s="18"/>
      <c r="M6" s="18"/>
      <c r="N6" s="18"/>
      <c r="O6" s="18"/>
      <c r="P6" s="18"/>
      <c r="Q6" s="18"/>
      <c r="R6" s="18"/>
      <c r="S6" s="18"/>
      <c r="T6" s="18"/>
      <c r="U6" s="18"/>
      <c r="V6" s="18"/>
      <c r="W6" s="18"/>
      <c r="X6" s="18"/>
      <c r="Y6" s="18"/>
      <c r="Z6" s="18"/>
    </row>
    <row r="7" spans="1:26" ht="30" customHeight="1">
      <c r="A7" s="11" t="s">
        <v>281</v>
      </c>
      <c r="B7" s="142"/>
      <c r="C7" s="18"/>
      <c r="D7" s="18"/>
      <c r="E7" s="18"/>
      <c r="F7" s="18"/>
      <c r="G7" s="18"/>
      <c r="H7" s="18"/>
      <c r="I7" s="18"/>
      <c r="J7" s="18"/>
      <c r="K7" s="18"/>
      <c r="L7" s="18"/>
      <c r="M7" s="18"/>
      <c r="N7" s="18"/>
      <c r="O7" s="18"/>
      <c r="P7" s="18"/>
      <c r="Q7" s="18"/>
      <c r="R7" s="18"/>
      <c r="S7" s="18"/>
      <c r="T7" s="18"/>
      <c r="U7" s="18"/>
      <c r="V7" s="18"/>
      <c r="W7" s="18"/>
      <c r="X7" s="18"/>
      <c r="Y7" s="18"/>
      <c r="Z7" s="18"/>
    </row>
    <row r="8" spans="1:26" ht="30.75" customHeight="1">
      <c r="A8" s="11" t="s">
        <v>282</v>
      </c>
      <c r="B8" s="137">
        <v>5.13</v>
      </c>
      <c r="C8" s="62">
        <f>C$5*4*5.13</f>
        <v>82.293750273600011</v>
      </c>
      <c r="D8" s="62">
        <f t="shared" ref="D8:G8" si="1">5*4*5.13</f>
        <v>102.6</v>
      </c>
      <c r="E8" s="62">
        <f t="shared" si="1"/>
        <v>102.6</v>
      </c>
      <c r="F8" s="62">
        <f t="shared" si="1"/>
        <v>102.6</v>
      </c>
      <c r="G8" s="62">
        <f t="shared" si="1"/>
        <v>102.6</v>
      </c>
      <c r="H8" s="18"/>
      <c r="I8" s="18"/>
      <c r="J8" s="18"/>
      <c r="K8" s="18"/>
      <c r="L8" s="18"/>
      <c r="M8" s="18"/>
      <c r="N8" s="18"/>
      <c r="O8" s="18"/>
      <c r="P8" s="18"/>
      <c r="Q8" s="18"/>
      <c r="R8" s="18"/>
      <c r="S8" s="18"/>
      <c r="T8" s="18"/>
      <c r="U8" s="18"/>
      <c r="V8" s="18"/>
      <c r="W8" s="18"/>
      <c r="X8" s="18"/>
      <c r="Y8" s="18"/>
      <c r="Z8" s="18"/>
    </row>
    <row r="9" spans="1:26" ht="30.75" customHeight="1">
      <c r="A9" s="11" t="s">
        <v>283</v>
      </c>
      <c r="B9" s="137" t="s">
        <v>284</v>
      </c>
      <c r="C9" s="18"/>
      <c r="D9" s="62">
        <f t="shared" ref="D9:G9" si="2">(D5-5)*6.34*4</f>
        <v>76.608334009600028</v>
      </c>
      <c r="E9" s="62">
        <f t="shared" si="2"/>
        <v>178.31250101440003</v>
      </c>
      <c r="F9" s="62">
        <f t="shared" si="2"/>
        <v>280.01666801920004</v>
      </c>
      <c r="G9" s="62">
        <f t="shared" si="2"/>
        <v>381.720835024</v>
      </c>
      <c r="H9" s="18"/>
      <c r="I9" s="18"/>
      <c r="J9" s="18"/>
      <c r="K9" s="18"/>
      <c r="L9" s="18"/>
      <c r="M9" s="18"/>
      <c r="N9" s="18"/>
      <c r="O9" s="18"/>
      <c r="P9" s="18"/>
      <c r="Q9" s="18"/>
      <c r="R9" s="18"/>
      <c r="S9" s="18"/>
      <c r="T9" s="18"/>
      <c r="U9" s="18"/>
      <c r="V9" s="18"/>
      <c r="W9" s="18"/>
      <c r="X9" s="18"/>
      <c r="Y9" s="18"/>
      <c r="Z9" s="18"/>
    </row>
    <row r="10" spans="1:26">
      <c r="A10" s="11" t="s">
        <v>285</v>
      </c>
      <c r="B10" s="137">
        <v>11.8</v>
      </c>
      <c r="C10" s="18"/>
      <c r="D10" s="18"/>
      <c r="E10" s="18"/>
      <c r="F10" s="18"/>
      <c r="G10" s="62">
        <f>(G5-18)*(11.8-6.34)*4</f>
        <v>44.817501456000024</v>
      </c>
      <c r="H10" s="18"/>
      <c r="I10" s="18"/>
      <c r="J10" s="18"/>
      <c r="K10" s="18"/>
      <c r="L10" s="18"/>
      <c r="M10" s="18"/>
      <c r="N10" s="18"/>
      <c r="O10" s="18"/>
      <c r="P10" s="18"/>
      <c r="Q10" s="18"/>
      <c r="R10" s="18"/>
      <c r="S10" s="18"/>
      <c r="T10" s="18"/>
      <c r="U10" s="18"/>
      <c r="V10" s="18"/>
      <c r="W10" s="18"/>
      <c r="X10" s="18"/>
      <c r="Y10" s="18"/>
      <c r="Z10" s="18"/>
    </row>
    <row r="11" spans="1:26" ht="15.75" customHeight="1">
      <c r="A11" s="18" t="s">
        <v>290</v>
      </c>
      <c r="B11" s="13"/>
      <c r="C11" s="95">
        <f t="shared" ref="C11:G11" si="3">SUM(C5:C10)</f>
        <v>246.40000081920002</v>
      </c>
      <c r="D11" s="62">
        <f t="shared" si="3"/>
        <v>507.42083510080005</v>
      </c>
      <c r="E11" s="62">
        <f t="shared" si="3"/>
        <v>773.23125265120007</v>
      </c>
      <c r="F11" s="62">
        <f t="shared" si="3"/>
        <v>1039.0416702016</v>
      </c>
      <c r="G11" s="62">
        <f t="shared" si="3"/>
        <v>1349.6695892079999</v>
      </c>
      <c r="H11" s="18"/>
      <c r="I11" s="18"/>
      <c r="J11" s="18"/>
      <c r="K11" s="18"/>
      <c r="L11" s="18"/>
      <c r="M11" s="18"/>
      <c r="N11" s="18"/>
      <c r="O11" s="18"/>
      <c r="P11" s="18"/>
      <c r="Q11" s="18"/>
      <c r="R11" s="18"/>
      <c r="S11" s="18"/>
      <c r="T11" s="18"/>
      <c r="U11" s="18"/>
      <c r="V11" s="18"/>
      <c r="W11" s="18"/>
      <c r="X11" s="18"/>
      <c r="Y11" s="18"/>
      <c r="Z11" s="18"/>
    </row>
    <row r="12" spans="1:26" ht="46.5" customHeight="1">
      <c r="A12" s="18" t="s">
        <v>295</v>
      </c>
      <c r="B12" s="13"/>
      <c r="C12" s="95">
        <f t="shared" ref="C12:G12" si="4">C11/12</f>
        <v>20.5333334016</v>
      </c>
      <c r="D12" s="95">
        <f t="shared" si="4"/>
        <v>42.28506959173334</v>
      </c>
      <c r="E12" s="95">
        <f t="shared" si="4"/>
        <v>64.435937720933339</v>
      </c>
      <c r="F12" s="95">
        <f t="shared" si="4"/>
        <v>86.586805850133331</v>
      </c>
      <c r="G12" s="95">
        <f t="shared" si="4"/>
        <v>112.47246576733333</v>
      </c>
      <c r="K12" s="18"/>
      <c r="L12" s="18"/>
      <c r="M12" s="18"/>
      <c r="N12" s="18"/>
      <c r="O12" s="18"/>
      <c r="P12" s="18"/>
      <c r="Q12" s="18"/>
      <c r="R12" s="18"/>
      <c r="S12" s="18"/>
      <c r="T12" s="18"/>
      <c r="U12" s="18"/>
      <c r="V12" s="18"/>
      <c r="W12" s="18"/>
      <c r="X12" s="18"/>
      <c r="Y12" s="18"/>
      <c r="Z12" s="18"/>
    </row>
    <row r="13" spans="1:26" ht="28.5" customHeight="1">
      <c r="A13" s="18"/>
      <c r="B13" s="18" t="s">
        <v>59</v>
      </c>
      <c r="C13" s="52" t="s">
        <v>60</v>
      </c>
      <c r="D13" s="52" t="s">
        <v>61</v>
      </c>
      <c r="E13" s="52" t="s">
        <v>62</v>
      </c>
      <c r="F13" s="52" t="s">
        <v>63</v>
      </c>
      <c r="G13" s="52" t="s">
        <v>64</v>
      </c>
      <c r="H13" s="52" t="s">
        <v>65</v>
      </c>
      <c r="I13" s="52" t="s">
        <v>66</v>
      </c>
      <c r="J13" s="52" t="s">
        <v>67</v>
      </c>
      <c r="K13" s="18"/>
      <c r="L13" s="18"/>
      <c r="M13" s="18"/>
      <c r="N13" s="18"/>
      <c r="O13" s="18"/>
      <c r="P13" s="18"/>
      <c r="Q13" s="18"/>
      <c r="R13" s="18"/>
      <c r="S13" s="18"/>
      <c r="T13" s="18"/>
      <c r="U13" s="18"/>
      <c r="V13" s="18"/>
      <c r="W13" s="18"/>
      <c r="X13" s="18"/>
      <c r="Y13" s="18"/>
      <c r="Z13" s="18"/>
    </row>
    <row r="14" spans="1:26">
      <c r="A14" s="18"/>
      <c r="B14" s="18" t="s">
        <v>168</v>
      </c>
      <c r="C14" s="154">
        <v>1</v>
      </c>
      <c r="D14" s="154">
        <v>2</v>
      </c>
      <c r="E14" s="154">
        <v>3</v>
      </c>
      <c r="F14" s="154">
        <v>4</v>
      </c>
      <c r="G14" s="154">
        <v>2</v>
      </c>
      <c r="H14" s="154">
        <v>3</v>
      </c>
      <c r="I14" s="154">
        <v>4</v>
      </c>
      <c r="J14" s="154">
        <v>5</v>
      </c>
      <c r="K14" s="18"/>
      <c r="L14" s="18"/>
      <c r="M14" s="18"/>
      <c r="N14" s="18"/>
      <c r="O14" s="18"/>
      <c r="P14" s="18"/>
      <c r="Q14" s="18"/>
      <c r="R14" s="18"/>
      <c r="S14" s="18"/>
      <c r="T14" s="18"/>
      <c r="U14" s="18"/>
      <c r="V14" s="18"/>
      <c r="W14" s="18"/>
      <c r="X14" s="18"/>
      <c r="Y14" s="18"/>
      <c r="Z14" s="18"/>
    </row>
    <row r="15" spans="1:26">
      <c r="A15" s="18"/>
      <c r="B15" s="13" t="s">
        <v>307</v>
      </c>
      <c r="C15" s="57">
        <f t="shared" ref="C15:F15" si="5">C12</f>
        <v>20.5333334016</v>
      </c>
      <c r="D15" s="57">
        <f t="shared" si="5"/>
        <v>42.28506959173334</v>
      </c>
      <c r="E15" s="57">
        <f t="shared" si="5"/>
        <v>64.435937720933339</v>
      </c>
      <c r="F15" s="57">
        <f t="shared" si="5"/>
        <v>86.586805850133331</v>
      </c>
      <c r="G15" s="57">
        <f t="shared" ref="G15:J15" si="6">D12</f>
        <v>42.28506959173334</v>
      </c>
      <c r="H15" s="57">
        <f t="shared" si="6"/>
        <v>64.435937720933339</v>
      </c>
      <c r="I15" s="57">
        <f t="shared" si="6"/>
        <v>86.586805850133331</v>
      </c>
      <c r="J15" s="57">
        <f t="shared" si="6"/>
        <v>112.47246576733333</v>
      </c>
      <c r="K15" s="18"/>
      <c r="L15" s="18"/>
      <c r="M15" s="18"/>
      <c r="N15" s="18"/>
      <c r="O15" s="18"/>
      <c r="P15" s="18"/>
      <c r="Q15" s="18"/>
      <c r="R15" s="18"/>
      <c r="S15" s="18"/>
      <c r="T15" s="18"/>
      <c r="U15" s="18"/>
      <c r="V15" s="18"/>
      <c r="W15" s="18"/>
      <c r="X15" s="18"/>
      <c r="Y15" s="18"/>
      <c r="Z15" s="18"/>
    </row>
    <row r="16" spans="1:26">
      <c r="A16" s="18"/>
      <c r="B16" s="13"/>
      <c r="C16" s="18"/>
      <c r="D16" s="18"/>
      <c r="E16" s="18"/>
      <c r="F16" s="18"/>
      <c r="G16" s="18"/>
      <c r="H16" s="18"/>
      <c r="I16" s="18"/>
      <c r="J16" s="18"/>
      <c r="K16" s="18"/>
      <c r="L16" s="18"/>
      <c r="M16" s="18"/>
      <c r="N16" s="18"/>
      <c r="O16" s="18"/>
      <c r="P16" s="18"/>
      <c r="Q16" s="18"/>
      <c r="R16" s="18"/>
      <c r="S16" s="18"/>
      <c r="T16" s="18"/>
      <c r="U16" s="18"/>
      <c r="V16" s="18"/>
      <c r="W16" s="18"/>
      <c r="X16" s="18"/>
      <c r="Y16" s="18"/>
      <c r="Z16" s="18"/>
    </row>
    <row r="17" spans="1:26">
      <c r="A17" s="18"/>
      <c r="B17" s="13"/>
      <c r="C17" s="18"/>
      <c r="D17" s="18"/>
      <c r="E17" s="18"/>
      <c r="F17" s="18"/>
      <c r="G17" s="18"/>
      <c r="H17" s="18"/>
      <c r="I17" s="18"/>
      <c r="J17" s="18"/>
      <c r="K17" s="18"/>
      <c r="L17" s="18"/>
      <c r="M17" s="18"/>
      <c r="N17" s="18"/>
      <c r="O17" s="18"/>
      <c r="P17" s="18"/>
      <c r="Q17" s="18"/>
      <c r="R17" s="18"/>
      <c r="S17" s="18"/>
      <c r="T17" s="18"/>
      <c r="U17" s="18"/>
      <c r="V17" s="18"/>
      <c r="W17" s="18"/>
      <c r="X17" s="18"/>
      <c r="Y17" s="18"/>
      <c r="Z17" s="18"/>
    </row>
    <row r="18" spans="1:26">
      <c r="A18" s="18"/>
      <c r="B18" s="13"/>
      <c r="C18" s="18"/>
      <c r="D18" s="18"/>
      <c r="E18" s="18"/>
      <c r="F18" s="18"/>
      <c r="G18" s="18"/>
      <c r="H18" s="18"/>
      <c r="I18" s="18"/>
      <c r="J18" s="18"/>
      <c r="K18" s="18"/>
      <c r="L18" s="18"/>
      <c r="M18" s="18"/>
      <c r="N18" s="18"/>
      <c r="O18" s="18"/>
      <c r="P18" s="18"/>
      <c r="Q18" s="18"/>
      <c r="R18" s="18"/>
      <c r="S18" s="18"/>
      <c r="T18" s="18"/>
      <c r="U18" s="18"/>
      <c r="V18" s="18"/>
      <c r="W18" s="18"/>
      <c r="X18" s="18"/>
      <c r="Y18" s="18"/>
      <c r="Z18" s="18"/>
    </row>
    <row r="19" spans="1:26">
      <c r="A19" s="18"/>
      <c r="B19" s="13"/>
      <c r="C19" s="18"/>
      <c r="D19" s="18"/>
      <c r="E19" s="18"/>
      <c r="F19" s="18"/>
      <c r="G19" s="18"/>
      <c r="H19" s="18"/>
      <c r="I19" s="18"/>
      <c r="J19" s="18"/>
      <c r="K19" s="18"/>
      <c r="L19" s="18"/>
      <c r="M19" s="18"/>
      <c r="N19" s="18"/>
      <c r="O19" s="18"/>
      <c r="P19" s="18"/>
      <c r="Q19" s="18"/>
      <c r="R19" s="18"/>
      <c r="S19" s="18"/>
      <c r="T19" s="18"/>
      <c r="U19" s="18"/>
      <c r="V19" s="18"/>
      <c r="W19" s="18"/>
      <c r="X19" s="18"/>
      <c r="Y19" s="18"/>
      <c r="Z19" s="18"/>
    </row>
    <row r="20" spans="1:26">
      <c r="A20" s="18"/>
      <c r="B20" s="13"/>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c r="A21" s="18"/>
      <c r="B21" s="13"/>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c r="A22" s="18"/>
      <c r="B22" s="13"/>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c r="A23" s="18"/>
      <c r="B23" s="13"/>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c r="A24" s="18"/>
      <c r="B24" s="13"/>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c r="A25" s="18"/>
      <c r="B25" s="13"/>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c r="A26" s="18"/>
      <c r="B26" s="13"/>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c r="A27" s="18"/>
      <c r="B27" s="13"/>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c r="A28" s="18"/>
      <c r="B28" s="13"/>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c r="A29" s="18"/>
      <c r="B29" s="13"/>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c r="A30" s="18"/>
      <c r="B30" s="13"/>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c r="A31" s="18"/>
      <c r="B31" s="13"/>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c r="A32" s="18"/>
      <c r="B32" s="13"/>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c r="A33" s="18"/>
      <c r="B33" s="13"/>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c r="A34" s="18"/>
      <c r="B34" s="13"/>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c r="A35" s="18"/>
      <c r="B35" s="13"/>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c r="A36" s="18"/>
      <c r="B36" s="13"/>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c r="A37" s="18"/>
      <c r="B37" s="13"/>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c r="A38" s="18"/>
      <c r="B38" s="13"/>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c r="A39" s="18"/>
      <c r="B39" s="13"/>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c r="A40" s="18"/>
      <c r="B40" s="13"/>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c r="A41" s="18"/>
      <c r="B41" s="13"/>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c r="A42" s="18"/>
      <c r="B42" s="13"/>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c r="A43" s="18"/>
      <c r="B43" s="13"/>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c r="A44" s="18"/>
      <c r="B44" s="13"/>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c r="A45" s="18"/>
      <c r="B45" s="13"/>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c r="A46" s="18"/>
      <c r="B46" s="13"/>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c r="A47" s="18"/>
      <c r="B47" s="13"/>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c r="A48" s="18"/>
      <c r="B48" s="13"/>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c r="A49" s="18"/>
      <c r="B49" s="13"/>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c r="A50" s="18"/>
      <c r="B50" s="13"/>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c r="A51" s="18"/>
      <c r="B51" s="13"/>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c r="A52" s="18"/>
      <c r="B52" s="13"/>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c r="A53" s="18"/>
      <c r="B53" s="13"/>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c r="A54" s="18"/>
      <c r="B54" s="13"/>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c r="A55" s="18"/>
      <c r="B55" s="13"/>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c r="A56" s="18"/>
      <c r="B56" s="13"/>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c r="A57" s="18"/>
      <c r="B57" s="13"/>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c r="A58" s="18"/>
      <c r="B58" s="13"/>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c r="A59" s="18"/>
      <c r="B59" s="13"/>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c r="A60" s="18"/>
      <c r="B60" s="13"/>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c r="A61" s="18"/>
      <c r="B61" s="13"/>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c r="A62" s="18"/>
      <c r="B62" s="13"/>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c r="A63" s="18"/>
      <c r="B63" s="13"/>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c r="A64" s="18"/>
      <c r="B64" s="13"/>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c r="A65" s="18"/>
      <c r="B65" s="13"/>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c r="A66" s="18"/>
      <c r="B66" s="13"/>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c r="A67" s="18"/>
      <c r="B67" s="13"/>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c r="A68" s="18"/>
      <c r="B68" s="13"/>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c r="A69" s="18"/>
      <c r="B69" s="13"/>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c r="A70" s="18"/>
      <c r="B70" s="13"/>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c r="A71" s="18"/>
      <c r="B71" s="13"/>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c r="A72" s="18"/>
      <c r="B72" s="13"/>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c r="A73" s="18"/>
      <c r="B73" s="13"/>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c r="A74" s="18"/>
      <c r="B74" s="13"/>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c r="A75" s="18"/>
      <c r="B75" s="13"/>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c r="A76" s="18"/>
      <c r="B76" s="13"/>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c r="A77" s="18"/>
      <c r="B77" s="13"/>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c r="A78" s="18"/>
      <c r="B78" s="13"/>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c r="A79" s="18"/>
      <c r="B79" s="13"/>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c r="A80" s="18"/>
      <c r="B80" s="13"/>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c r="A81" s="18"/>
      <c r="B81" s="13"/>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c r="A82" s="18"/>
      <c r="B82" s="13"/>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c r="A83" s="18"/>
      <c r="B83" s="13"/>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c r="A84" s="18"/>
      <c r="B84" s="13"/>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c r="A85" s="18"/>
      <c r="B85" s="13"/>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c r="A86" s="18"/>
      <c r="B86" s="13"/>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c r="A87" s="18"/>
      <c r="B87" s="13"/>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c r="A88" s="18"/>
      <c r="B88" s="13"/>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c r="A89" s="18"/>
      <c r="B89" s="13"/>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c r="A90" s="18"/>
      <c r="B90" s="13"/>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c r="A91" s="18"/>
      <c r="B91" s="13"/>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c r="A92" s="18"/>
      <c r="B92" s="13"/>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c r="A93" s="18"/>
      <c r="B93" s="13"/>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c r="A94" s="18"/>
      <c r="B94" s="13"/>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c r="A95" s="18"/>
      <c r="B95" s="13"/>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c r="A96" s="18"/>
      <c r="B96" s="13"/>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c r="A97" s="18"/>
      <c r="B97" s="13"/>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c r="A98" s="18"/>
      <c r="B98" s="13"/>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c r="A99" s="18"/>
      <c r="B99" s="13"/>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c r="A100" s="18"/>
      <c r="B100" s="13"/>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c r="A101" s="18"/>
      <c r="B101" s="13"/>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c r="A102" s="18"/>
      <c r="B102" s="13"/>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c r="A103" s="18"/>
      <c r="B103" s="13"/>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c r="A104" s="18"/>
      <c r="B104" s="13"/>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c r="A105" s="18"/>
      <c r="B105" s="13"/>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c r="A106" s="18"/>
      <c r="B106" s="13"/>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c r="A107" s="18"/>
      <c r="B107" s="13"/>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c r="A108" s="18"/>
      <c r="B108" s="13"/>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c r="A109" s="18"/>
      <c r="B109" s="13"/>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c r="A110" s="18"/>
      <c r="B110" s="13"/>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c r="A111" s="18"/>
      <c r="B111" s="13"/>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c r="A112" s="18"/>
      <c r="B112" s="13"/>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c r="A113" s="18"/>
      <c r="B113" s="13"/>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c r="A114" s="18"/>
      <c r="B114" s="13"/>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c r="A115" s="18"/>
      <c r="B115" s="13"/>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c r="A116" s="18"/>
      <c r="B116" s="13"/>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c r="A117" s="18"/>
      <c r="B117" s="13"/>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c r="A118" s="18"/>
      <c r="B118" s="13"/>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c r="A119" s="18"/>
      <c r="B119" s="13"/>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c r="A120" s="18"/>
      <c r="B120" s="13"/>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c r="A121" s="18"/>
      <c r="B121" s="13"/>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c r="A122" s="18"/>
      <c r="B122" s="13"/>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c r="A123" s="18"/>
      <c r="B123" s="13"/>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c r="A124" s="18"/>
      <c r="B124" s="13"/>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c r="A125" s="18"/>
      <c r="B125" s="13"/>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c r="A126" s="18"/>
      <c r="B126" s="13"/>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c r="A127" s="18"/>
      <c r="B127" s="13"/>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c r="A128" s="18"/>
      <c r="B128" s="13"/>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c r="A129" s="18"/>
      <c r="B129" s="13"/>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c r="A130" s="18"/>
      <c r="B130" s="13"/>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c r="A131" s="18"/>
      <c r="B131" s="13"/>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c r="A132" s="18"/>
      <c r="B132" s="13"/>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c r="A133" s="18"/>
      <c r="B133" s="13"/>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c r="A134" s="18"/>
      <c r="B134" s="13"/>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c r="A135" s="18"/>
      <c r="B135" s="13"/>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c r="A136" s="18"/>
      <c r="B136" s="13"/>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c r="A137" s="18"/>
      <c r="B137" s="13"/>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c r="A138" s="18"/>
      <c r="B138" s="13"/>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c r="A139" s="18"/>
      <c r="B139" s="13"/>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c r="A140" s="18"/>
      <c r="B140" s="13"/>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c r="A141" s="18"/>
      <c r="B141" s="13"/>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c r="A142" s="18"/>
      <c r="B142" s="13"/>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c r="A143" s="18"/>
      <c r="B143" s="13"/>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c r="A144" s="18"/>
      <c r="B144" s="13"/>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c r="A145" s="18"/>
      <c r="B145" s="13"/>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c r="A146" s="18"/>
      <c r="B146" s="13"/>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c r="A147" s="18"/>
      <c r="B147" s="13"/>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c r="A148" s="18"/>
      <c r="B148" s="13"/>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c r="A149" s="18"/>
      <c r="B149" s="13"/>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c r="A150" s="18"/>
      <c r="B150" s="13"/>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c r="A151" s="18"/>
      <c r="B151" s="13"/>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c r="A152" s="18"/>
      <c r="B152" s="13"/>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c r="A153" s="18"/>
      <c r="B153" s="13"/>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c r="A154" s="18"/>
      <c r="B154" s="13"/>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c r="A155" s="18"/>
      <c r="B155" s="13"/>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c r="A156" s="18"/>
      <c r="B156" s="13"/>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c r="A157" s="18"/>
      <c r="B157" s="13"/>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c r="A158" s="18"/>
      <c r="B158" s="13"/>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c r="A159" s="18"/>
      <c r="B159" s="13"/>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c r="A160" s="18"/>
      <c r="B160" s="13"/>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c r="A161" s="18"/>
      <c r="B161" s="13"/>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c r="A162" s="18"/>
      <c r="B162" s="13"/>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c r="A163" s="18"/>
      <c r="B163" s="13"/>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c r="A164" s="18"/>
      <c r="B164" s="13"/>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c r="A165" s="18"/>
      <c r="B165" s="13"/>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c r="A166" s="18"/>
      <c r="B166" s="13"/>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c r="A167" s="18"/>
      <c r="B167" s="13"/>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c r="A168" s="18"/>
      <c r="B168" s="13"/>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c r="A169" s="18"/>
      <c r="B169" s="13"/>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c r="A170" s="18"/>
      <c r="B170" s="13"/>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c r="A171" s="18"/>
      <c r="B171" s="13"/>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c r="A172" s="18"/>
      <c r="B172" s="13"/>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c r="A173" s="18"/>
      <c r="B173" s="13"/>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c r="A174" s="18"/>
      <c r="B174" s="13"/>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c r="A175" s="18"/>
      <c r="B175" s="13"/>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c r="A176" s="18"/>
      <c r="B176" s="13"/>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c r="A177" s="18"/>
      <c r="B177" s="13"/>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c r="A178" s="18"/>
      <c r="B178" s="13"/>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c r="A179" s="18"/>
      <c r="B179" s="13"/>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c r="A180" s="18"/>
      <c r="B180" s="13"/>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c r="A181" s="18"/>
      <c r="B181" s="13"/>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c r="A182" s="18"/>
      <c r="B182" s="13"/>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c r="A183" s="18"/>
      <c r="B183" s="13"/>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c r="A184" s="18"/>
      <c r="B184" s="13"/>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c r="A185" s="18"/>
      <c r="B185" s="13"/>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c r="A186" s="18"/>
      <c r="B186" s="13"/>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c r="A187" s="18"/>
      <c r="B187" s="13"/>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c r="A188" s="18"/>
      <c r="B188" s="13"/>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c r="A189" s="18"/>
      <c r="B189" s="13"/>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c r="A190" s="18"/>
      <c r="B190" s="13"/>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c r="A191" s="18"/>
      <c r="B191" s="13"/>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c r="A192" s="18"/>
      <c r="B192" s="13"/>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c r="A193" s="18"/>
      <c r="B193" s="13"/>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c r="A194" s="18"/>
      <c r="B194" s="13"/>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c r="A195" s="18"/>
      <c r="B195" s="13"/>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c r="A196" s="18"/>
      <c r="B196" s="13"/>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c r="A197" s="18"/>
      <c r="B197" s="13"/>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c r="A198" s="18"/>
      <c r="B198" s="13"/>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c r="A199" s="18"/>
      <c r="B199" s="13"/>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c r="A200" s="18"/>
      <c r="B200" s="13"/>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c r="A201" s="18"/>
      <c r="B201" s="13"/>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c r="A202" s="18"/>
      <c r="B202" s="13"/>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c r="A203" s="18"/>
      <c r="B203" s="13"/>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c r="A204" s="18"/>
      <c r="B204" s="13"/>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c r="A205" s="18"/>
      <c r="B205" s="13"/>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c r="A206" s="18"/>
      <c r="B206" s="13"/>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c r="A207" s="18"/>
      <c r="B207" s="13"/>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c r="A208" s="18"/>
      <c r="B208" s="13"/>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c r="A209" s="18"/>
      <c r="B209" s="13"/>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c r="A210" s="18"/>
      <c r="B210" s="13"/>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c r="A211" s="18"/>
      <c r="B211" s="13"/>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c r="A212" s="18"/>
      <c r="B212" s="13"/>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c r="A213" s="18"/>
      <c r="B213" s="13"/>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c r="A214" s="18"/>
      <c r="B214" s="13"/>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c r="A215" s="18"/>
      <c r="B215" s="13"/>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c r="A216" s="18"/>
      <c r="B216" s="13"/>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c r="A217" s="18"/>
      <c r="B217" s="13"/>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c r="A218" s="18"/>
      <c r="B218" s="13"/>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c r="A219" s="18"/>
      <c r="B219" s="13"/>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c r="A220" s="18"/>
      <c r="B220" s="13"/>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c r="A221" s="18"/>
      <c r="B221" s="13"/>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c r="A222" s="18"/>
      <c r="B222" s="13"/>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c r="A223" s="18"/>
      <c r="B223" s="13"/>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c r="A224" s="18"/>
      <c r="B224" s="13"/>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c r="A225" s="18"/>
      <c r="B225" s="13"/>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c r="A226" s="18"/>
      <c r="B226" s="13"/>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c r="A227" s="18"/>
      <c r="B227" s="13"/>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c r="A228" s="18"/>
      <c r="B228" s="13"/>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c r="A229" s="18"/>
      <c r="B229" s="13"/>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c r="A230" s="18"/>
      <c r="B230" s="13"/>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c r="A231" s="18"/>
      <c r="B231" s="13"/>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c r="A232" s="18"/>
      <c r="B232" s="13"/>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c r="A233" s="18"/>
      <c r="B233" s="13"/>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c r="A234" s="18"/>
      <c r="B234" s="13"/>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c r="A235" s="18"/>
      <c r="B235" s="13"/>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c r="A236" s="18"/>
      <c r="B236" s="13"/>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c r="A237" s="18"/>
      <c r="B237" s="13"/>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c r="A238" s="18"/>
      <c r="B238" s="13"/>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c r="A239" s="18"/>
      <c r="B239" s="13"/>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c r="A240" s="18"/>
      <c r="B240" s="13"/>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c r="A241" s="18"/>
      <c r="B241" s="13"/>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c r="A242" s="18"/>
      <c r="B242" s="13"/>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c r="A243" s="18"/>
      <c r="B243" s="13"/>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c r="A244" s="18"/>
      <c r="B244" s="13"/>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c r="A245" s="18"/>
      <c r="B245" s="13"/>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c r="A246" s="18"/>
      <c r="B246" s="13"/>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c r="A247" s="18"/>
      <c r="B247" s="13"/>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c r="A248" s="18"/>
      <c r="B248" s="13"/>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c r="A249" s="18"/>
      <c r="B249" s="13"/>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c r="A250" s="18"/>
      <c r="B250" s="13"/>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c r="A251" s="18"/>
      <c r="B251" s="13"/>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c r="A252" s="18"/>
      <c r="B252" s="13"/>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c r="A253" s="18"/>
      <c r="B253" s="13"/>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c r="A254" s="18"/>
      <c r="B254" s="13"/>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c r="A255" s="18"/>
      <c r="B255" s="13"/>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c r="A256" s="18"/>
      <c r="B256" s="13"/>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c r="A257" s="18"/>
      <c r="B257" s="13"/>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c r="A258" s="18"/>
      <c r="B258" s="13"/>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c r="A259" s="18"/>
      <c r="B259" s="13"/>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c r="A260" s="18"/>
      <c r="B260" s="13"/>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c r="A261" s="18"/>
      <c r="B261" s="13"/>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c r="A262" s="18"/>
      <c r="B262" s="13"/>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c r="A263" s="18"/>
      <c r="B263" s="13"/>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c r="A264" s="18"/>
      <c r="B264" s="13"/>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c r="A265" s="18"/>
      <c r="B265" s="13"/>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c r="A266" s="18"/>
      <c r="B266" s="13"/>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c r="A267" s="18"/>
      <c r="B267" s="13"/>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c r="A268" s="18"/>
      <c r="B268" s="13"/>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c r="A269" s="18"/>
      <c r="B269" s="13"/>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c r="A270" s="18"/>
      <c r="B270" s="13"/>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c r="A271" s="18"/>
      <c r="B271" s="13"/>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c r="A272" s="18"/>
      <c r="B272" s="13"/>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c r="A273" s="18"/>
      <c r="B273" s="13"/>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c r="A274" s="18"/>
      <c r="B274" s="13"/>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c r="A275" s="18"/>
      <c r="B275" s="13"/>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c r="A276" s="18"/>
      <c r="B276" s="13"/>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c r="A277" s="18"/>
      <c r="B277" s="13"/>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c r="A278" s="18"/>
      <c r="B278" s="13"/>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c r="A279" s="18"/>
      <c r="B279" s="13"/>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c r="A280" s="18"/>
      <c r="B280" s="13"/>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c r="A281" s="18"/>
      <c r="B281" s="13"/>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c r="A282" s="18"/>
      <c r="B282" s="13"/>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c r="A283" s="18"/>
      <c r="B283" s="13"/>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c r="A284" s="18"/>
      <c r="B284" s="13"/>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c r="A285" s="18"/>
      <c r="B285" s="13"/>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c r="A286" s="18"/>
      <c r="B286" s="13"/>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c r="A287" s="18"/>
      <c r="B287" s="13"/>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c r="A288" s="18"/>
      <c r="B288" s="13"/>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c r="A289" s="18"/>
      <c r="B289" s="13"/>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c r="A290" s="18"/>
      <c r="B290" s="13"/>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c r="A291" s="18"/>
      <c r="B291" s="13"/>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c r="A292" s="18"/>
      <c r="B292" s="13"/>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c r="A293" s="18"/>
      <c r="B293" s="13"/>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c r="A294" s="18"/>
      <c r="B294" s="13"/>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c r="A295" s="18"/>
      <c r="B295" s="13"/>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c r="A296" s="18"/>
      <c r="B296" s="13"/>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c r="A297" s="18"/>
      <c r="B297" s="13"/>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c r="A298" s="18"/>
      <c r="B298" s="13"/>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c r="A299" s="18"/>
      <c r="B299" s="13"/>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c r="A300" s="18"/>
      <c r="B300" s="13"/>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c r="A301" s="18"/>
      <c r="B301" s="13"/>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c r="A302" s="18"/>
      <c r="B302" s="13"/>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c r="A303" s="18"/>
      <c r="B303" s="13"/>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c r="A304" s="18"/>
      <c r="B304" s="13"/>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c r="A305" s="18"/>
      <c r="B305" s="13"/>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c r="A306" s="18"/>
      <c r="B306" s="13"/>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c r="A307" s="18"/>
      <c r="B307" s="13"/>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c r="A308" s="18"/>
      <c r="B308" s="13"/>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c r="A309" s="18"/>
      <c r="B309" s="13"/>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c r="A310" s="18"/>
      <c r="B310" s="13"/>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c r="A311" s="18"/>
      <c r="B311" s="13"/>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c r="A312" s="18"/>
      <c r="B312" s="13"/>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c r="A313" s="18"/>
      <c r="B313" s="13"/>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c r="A314" s="18"/>
      <c r="B314" s="13"/>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c r="A315" s="18"/>
      <c r="B315" s="13"/>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c r="A316" s="18"/>
      <c r="B316" s="13"/>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c r="A317" s="18"/>
      <c r="B317" s="13"/>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c r="A318" s="18"/>
      <c r="B318" s="13"/>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c r="A319" s="18"/>
      <c r="B319" s="13"/>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c r="A320" s="18"/>
      <c r="B320" s="13"/>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c r="A321" s="18"/>
      <c r="B321" s="13"/>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c r="A322" s="18"/>
      <c r="B322" s="13"/>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c r="A323" s="18"/>
      <c r="B323" s="13"/>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c r="A324" s="18"/>
      <c r="B324" s="13"/>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c r="A325" s="18"/>
      <c r="B325" s="13"/>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c r="A326" s="18"/>
      <c r="B326" s="13"/>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c r="A327" s="18"/>
      <c r="B327" s="13"/>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c r="A328" s="18"/>
      <c r="B328" s="13"/>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c r="A329" s="18"/>
      <c r="B329" s="13"/>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c r="A330" s="18"/>
      <c r="B330" s="13"/>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c r="A331" s="18"/>
      <c r="B331" s="13"/>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c r="A332" s="18"/>
      <c r="B332" s="13"/>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c r="A333" s="18"/>
      <c r="B333" s="13"/>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c r="A334" s="18"/>
      <c r="B334" s="13"/>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c r="A335" s="18"/>
      <c r="B335" s="13"/>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c r="A336" s="18"/>
      <c r="B336" s="13"/>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c r="A337" s="18"/>
      <c r="B337" s="13"/>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c r="A338" s="18"/>
      <c r="B338" s="13"/>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c r="A339" s="18"/>
      <c r="B339" s="13"/>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c r="A340" s="18"/>
      <c r="B340" s="13"/>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c r="A341" s="18"/>
      <c r="B341" s="13"/>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c r="A342" s="18"/>
      <c r="B342" s="13"/>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c r="A343" s="18"/>
      <c r="B343" s="13"/>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c r="A344" s="18"/>
      <c r="B344" s="13"/>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c r="A345" s="18"/>
      <c r="B345" s="13"/>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c r="A346" s="18"/>
      <c r="B346" s="13"/>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c r="A347" s="18"/>
      <c r="B347" s="13"/>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c r="A348" s="18"/>
      <c r="B348" s="13"/>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c r="A349" s="18"/>
      <c r="B349" s="13"/>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c r="A350" s="18"/>
      <c r="B350" s="13"/>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c r="A351" s="18"/>
      <c r="B351" s="13"/>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c r="A352" s="18"/>
      <c r="B352" s="13"/>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c r="A353" s="18"/>
      <c r="B353" s="13"/>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c r="A354" s="18"/>
      <c r="B354" s="13"/>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c r="A355" s="18"/>
      <c r="B355" s="13"/>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c r="A356" s="18"/>
      <c r="B356" s="13"/>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c r="A357" s="18"/>
      <c r="B357" s="13"/>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c r="A358" s="18"/>
      <c r="B358" s="13"/>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c r="A359" s="18"/>
      <c r="B359" s="13"/>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c r="A360" s="18"/>
      <c r="B360" s="13"/>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c r="A361" s="18"/>
      <c r="B361" s="13"/>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c r="A362" s="18"/>
      <c r="B362" s="13"/>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c r="A363" s="18"/>
      <c r="B363" s="13"/>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c r="A364" s="18"/>
      <c r="B364" s="13"/>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c r="A365" s="18"/>
      <c r="B365" s="13"/>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c r="A366" s="18"/>
      <c r="B366" s="13"/>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c r="A367" s="18"/>
      <c r="B367" s="13"/>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c r="A368" s="18"/>
      <c r="B368" s="13"/>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c r="A369" s="18"/>
      <c r="B369" s="13"/>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c r="A370" s="18"/>
      <c r="B370" s="13"/>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c r="A371" s="18"/>
      <c r="B371" s="13"/>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c r="A372" s="18"/>
      <c r="B372" s="13"/>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c r="A373" s="18"/>
      <c r="B373" s="13"/>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c r="A374" s="18"/>
      <c r="B374" s="13"/>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c r="A375" s="18"/>
      <c r="B375" s="13"/>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c r="A376" s="18"/>
      <c r="B376" s="13"/>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c r="A377" s="18"/>
      <c r="B377" s="13"/>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c r="A378" s="18"/>
      <c r="B378" s="13"/>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c r="A379" s="18"/>
      <c r="B379" s="13"/>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c r="A380" s="18"/>
      <c r="B380" s="13"/>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c r="A381" s="18"/>
      <c r="B381" s="13"/>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c r="A382" s="18"/>
      <c r="B382" s="13"/>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c r="A383" s="18"/>
      <c r="B383" s="13"/>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c r="A384" s="18"/>
      <c r="B384" s="13"/>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c r="A385" s="18"/>
      <c r="B385" s="13"/>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c r="A386" s="18"/>
      <c r="B386" s="13"/>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c r="A387" s="18"/>
      <c r="B387" s="13"/>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c r="A388" s="18"/>
      <c r="B388" s="13"/>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c r="A389" s="18"/>
      <c r="B389" s="13"/>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c r="A390" s="18"/>
      <c r="B390" s="13"/>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c r="A391" s="18"/>
      <c r="B391" s="13"/>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c r="A392" s="18"/>
      <c r="B392" s="13"/>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c r="A393" s="18"/>
      <c r="B393" s="13"/>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c r="A394" s="18"/>
      <c r="B394" s="13"/>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c r="A395" s="18"/>
      <c r="B395" s="13"/>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c r="A396" s="18"/>
      <c r="B396" s="13"/>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c r="A397" s="18"/>
      <c r="B397" s="13"/>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c r="A398" s="18"/>
      <c r="B398" s="13"/>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c r="A399" s="18"/>
      <c r="B399" s="13"/>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c r="A400" s="18"/>
      <c r="B400" s="13"/>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c r="A401" s="18"/>
      <c r="B401" s="13"/>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c r="A402" s="18"/>
      <c r="B402" s="13"/>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c r="A403" s="18"/>
      <c r="B403" s="13"/>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c r="A404" s="18"/>
      <c r="B404" s="13"/>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c r="A405" s="18"/>
      <c r="B405" s="13"/>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c r="A406" s="18"/>
      <c r="B406" s="13"/>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c r="A407" s="18"/>
      <c r="B407" s="13"/>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c r="A408" s="18"/>
      <c r="B408" s="13"/>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c r="A409" s="18"/>
      <c r="B409" s="13"/>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c r="A410" s="18"/>
      <c r="B410" s="13"/>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c r="A411" s="18"/>
      <c r="B411" s="13"/>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c r="A412" s="18"/>
      <c r="B412" s="13"/>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c r="A413" s="18"/>
      <c r="B413" s="13"/>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c r="A414" s="18"/>
      <c r="B414" s="13"/>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c r="A415" s="18"/>
      <c r="B415" s="13"/>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c r="A416" s="18"/>
      <c r="B416" s="13"/>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c r="A417" s="18"/>
      <c r="B417" s="13"/>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c r="A418" s="18"/>
      <c r="B418" s="13"/>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c r="A419" s="18"/>
      <c r="B419" s="13"/>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c r="A420" s="18"/>
      <c r="B420" s="13"/>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c r="A421" s="18"/>
      <c r="B421" s="13"/>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c r="A422" s="18"/>
      <c r="B422" s="13"/>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c r="A423" s="18"/>
      <c r="B423" s="13"/>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c r="A424" s="18"/>
      <c r="B424" s="13"/>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c r="A425" s="18"/>
      <c r="B425" s="13"/>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c r="A426" s="18"/>
      <c r="B426" s="13"/>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c r="A427" s="18"/>
      <c r="B427" s="13"/>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c r="A428" s="18"/>
      <c r="B428" s="13"/>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c r="A429" s="18"/>
      <c r="B429" s="13"/>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c r="A430" s="18"/>
      <c r="B430" s="13"/>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c r="A431" s="18"/>
      <c r="B431" s="13"/>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c r="A432" s="18"/>
      <c r="B432" s="13"/>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c r="A433" s="18"/>
      <c r="B433" s="13"/>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c r="A434" s="18"/>
      <c r="B434" s="13"/>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c r="A435" s="18"/>
      <c r="B435" s="13"/>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c r="A436" s="18"/>
      <c r="B436" s="13"/>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c r="A437" s="18"/>
      <c r="B437" s="13"/>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c r="A438" s="18"/>
      <c r="B438" s="13"/>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c r="A439" s="18"/>
      <c r="B439" s="13"/>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c r="A440" s="18"/>
      <c r="B440" s="13"/>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c r="A441" s="18"/>
      <c r="B441" s="13"/>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c r="A442" s="18"/>
      <c r="B442" s="13"/>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c r="A443" s="18"/>
      <c r="B443" s="13"/>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c r="A444" s="18"/>
      <c r="B444" s="13"/>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c r="A445" s="18"/>
      <c r="B445" s="13"/>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c r="A446" s="18"/>
      <c r="B446" s="13"/>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c r="A447" s="18"/>
      <c r="B447" s="13"/>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c r="A448" s="18"/>
      <c r="B448" s="13"/>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c r="A449" s="18"/>
      <c r="B449" s="13"/>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c r="A450" s="18"/>
      <c r="B450" s="13"/>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c r="A451" s="18"/>
      <c r="B451" s="13"/>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c r="A452" s="18"/>
      <c r="B452" s="13"/>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c r="A453" s="18"/>
      <c r="B453" s="13"/>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c r="A454" s="18"/>
      <c r="B454" s="13"/>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c r="A455" s="18"/>
      <c r="B455" s="13"/>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c r="A456" s="18"/>
      <c r="B456" s="13"/>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c r="A457" s="18"/>
      <c r="B457" s="13"/>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c r="A458" s="18"/>
      <c r="B458" s="13"/>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c r="A459" s="18"/>
      <c r="B459" s="13"/>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c r="A460" s="18"/>
      <c r="B460" s="13"/>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c r="A461" s="18"/>
      <c r="B461" s="13"/>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c r="A462" s="18"/>
      <c r="B462" s="13"/>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c r="A463" s="18"/>
      <c r="B463" s="13"/>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c r="A464" s="18"/>
      <c r="B464" s="13"/>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c r="A465" s="18"/>
      <c r="B465" s="13"/>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c r="A466" s="18"/>
      <c r="B466" s="13"/>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c r="A467" s="18"/>
      <c r="B467" s="13"/>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c r="A468" s="18"/>
      <c r="B468" s="13"/>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c r="A469" s="18"/>
      <c r="B469" s="13"/>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c r="A470" s="18"/>
      <c r="B470" s="13"/>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c r="A471" s="18"/>
      <c r="B471" s="13"/>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c r="A472" s="18"/>
      <c r="B472" s="13"/>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c r="A473" s="18"/>
      <c r="B473" s="13"/>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c r="A474" s="18"/>
      <c r="B474" s="13"/>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c r="A475" s="18"/>
      <c r="B475" s="13"/>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c r="A476" s="18"/>
      <c r="B476" s="13"/>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c r="A477" s="18"/>
      <c r="B477" s="13"/>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c r="A478" s="18"/>
      <c r="B478" s="13"/>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c r="A479" s="18"/>
      <c r="B479" s="13"/>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c r="A480" s="18"/>
      <c r="B480" s="13"/>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c r="A481" s="18"/>
      <c r="B481" s="13"/>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c r="A482" s="18"/>
      <c r="B482" s="13"/>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c r="A483" s="18"/>
      <c r="B483" s="13"/>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c r="A484" s="18"/>
      <c r="B484" s="13"/>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c r="A485" s="18"/>
      <c r="B485" s="13"/>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c r="A486" s="18"/>
      <c r="B486" s="13"/>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c r="A487" s="18"/>
      <c r="B487" s="13"/>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c r="A488" s="18"/>
      <c r="B488" s="13"/>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c r="A489" s="18"/>
      <c r="B489" s="13"/>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c r="A490" s="18"/>
      <c r="B490" s="13"/>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c r="A491" s="18"/>
      <c r="B491" s="13"/>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c r="A492" s="18"/>
      <c r="B492" s="13"/>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c r="A493" s="18"/>
      <c r="B493" s="13"/>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c r="A494" s="18"/>
      <c r="B494" s="13"/>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c r="A495" s="18"/>
      <c r="B495" s="13"/>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c r="A496" s="18"/>
      <c r="B496" s="13"/>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c r="A497" s="18"/>
      <c r="B497" s="13"/>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c r="A498" s="18"/>
      <c r="B498" s="13"/>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c r="A499" s="18"/>
      <c r="B499" s="13"/>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c r="A500" s="18"/>
      <c r="B500" s="13"/>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c r="A501" s="18"/>
      <c r="B501" s="13"/>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c r="A502" s="18"/>
      <c r="B502" s="13"/>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c r="A503" s="18"/>
      <c r="B503" s="13"/>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c r="A504" s="18"/>
      <c r="B504" s="13"/>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c r="A505" s="18"/>
      <c r="B505" s="13"/>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c r="A506" s="18"/>
      <c r="B506" s="13"/>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c r="A507" s="18"/>
      <c r="B507" s="13"/>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c r="A508" s="18"/>
      <c r="B508" s="13"/>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c r="A509" s="18"/>
      <c r="B509" s="13"/>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c r="A510" s="18"/>
      <c r="B510" s="13"/>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c r="A511" s="18"/>
      <c r="B511" s="13"/>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c r="A512" s="18"/>
      <c r="B512" s="13"/>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c r="A513" s="18"/>
      <c r="B513" s="13"/>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c r="A514" s="18"/>
      <c r="B514" s="13"/>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c r="A515" s="18"/>
      <c r="B515" s="13"/>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c r="A516" s="18"/>
      <c r="B516" s="13"/>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c r="A517" s="18"/>
      <c r="B517" s="13"/>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c r="A518" s="18"/>
      <c r="B518" s="13"/>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c r="A519" s="18"/>
      <c r="B519" s="13"/>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c r="A520" s="18"/>
      <c r="B520" s="13"/>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c r="A521" s="18"/>
      <c r="B521" s="13"/>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c r="A522" s="18"/>
      <c r="B522" s="13"/>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c r="A523" s="18"/>
      <c r="B523" s="13"/>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c r="A524" s="18"/>
      <c r="B524" s="13"/>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c r="A525" s="18"/>
      <c r="B525" s="13"/>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c r="A526" s="18"/>
      <c r="B526" s="13"/>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c r="A527" s="18"/>
      <c r="B527" s="13"/>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c r="A528" s="18"/>
      <c r="B528" s="13"/>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c r="A529" s="18"/>
      <c r="B529" s="13"/>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c r="A530" s="18"/>
      <c r="B530" s="13"/>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c r="A531" s="18"/>
      <c r="B531" s="13"/>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c r="A532" s="18"/>
      <c r="B532" s="13"/>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c r="A533" s="18"/>
      <c r="B533" s="13"/>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c r="A534" s="18"/>
      <c r="B534" s="13"/>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c r="A535" s="18"/>
      <c r="B535" s="13"/>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c r="A536" s="18"/>
      <c r="B536" s="13"/>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c r="A537" s="18"/>
      <c r="B537" s="13"/>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c r="A538" s="18"/>
      <c r="B538" s="13"/>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c r="A539" s="18"/>
      <c r="B539" s="13"/>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c r="A540" s="18"/>
      <c r="B540" s="13"/>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c r="A541" s="18"/>
      <c r="B541" s="13"/>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c r="A542" s="18"/>
      <c r="B542" s="13"/>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c r="A543" s="18"/>
      <c r="B543" s="13"/>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c r="A544" s="18"/>
      <c r="B544" s="13"/>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c r="A545" s="18"/>
      <c r="B545" s="13"/>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c r="A546" s="18"/>
      <c r="B546" s="13"/>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c r="A547" s="18"/>
      <c r="B547" s="13"/>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c r="A548" s="18"/>
      <c r="B548" s="13"/>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c r="A549" s="18"/>
      <c r="B549" s="13"/>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c r="A550" s="18"/>
      <c r="B550" s="13"/>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c r="A551" s="18"/>
      <c r="B551" s="13"/>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c r="A552" s="18"/>
      <c r="B552" s="13"/>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c r="A553" s="18"/>
      <c r="B553" s="13"/>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c r="A554" s="18"/>
      <c r="B554" s="13"/>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c r="A555" s="18"/>
      <c r="B555" s="13"/>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c r="A556" s="18"/>
      <c r="B556" s="13"/>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c r="A557" s="18"/>
      <c r="B557" s="13"/>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c r="A558" s="18"/>
      <c r="B558" s="13"/>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c r="A559" s="18"/>
      <c r="B559" s="13"/>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c r="A560" s="18"/>
      <c r="B560" s="13"/>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c r="A561" s="18"/>
      <c r="B561" s="13"/>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c r="A562" s="18"/>
      <c r="B562" s="13"/>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c r="A563" s="18"/>
      <c r="B563" s="13"/>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c r="A564" s="18"/>
      <c r="B564" s="13"/>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c r="A565" s="18"/>
      <c r="B565" s="13"/>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c r="A566" s="18"/>
      <c r="B566" s="13"/>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c r="A567" s="18"/>
      <c r="B567" s="13"/>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c r="A568" s="18"/>
      <c r="B568" s="13"/>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c r="A569" s="18"/>
      <c r="B569" s="13"/>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c r="A570" s="18"/>
      <c r="B570" s="13"/>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c r="A571" s="18"/>
      <c r="B571" s="13"/>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c r="A572" s="18"/>
      <c r="B572" s="13"/>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c r="A573" s="18"/>
      <c r="B573" s="13"/>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c r="A574" s="18"/>
      <c r="B574" s="13"/>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c r="A575" s="18"/>
      <c r="B575" s="13"/>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c r="A576" s="18"/>
      <c r="B576" s="13"/>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c r="A577" s="18"/>
      <c r="B577" s="13"/>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c r="A578" s="18"/>
      <c r="B578" s="13"/>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c r="A579" s="18"/>
      <c r="B579" s="13"/>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c r="A580" s="18"/>
      <c r="B580" s="13"/>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c r="A581" s="18"/>
      <c r="B581" s="13"/>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c r="A582" s="18"/>
      <c r="B582" s="13"/>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c r="A583" s="18"/>
      <c r="B583" s="13"/>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c r="A584" s="18"/>
      <c r="B584" s="13"/>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c r="A585" s="18"/>
      <c r="B585" s="13"/>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c r="A586" s="18"/>
      <c r="B586" s="13"/>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c r="A587" s="18"/>
      <c r="B587" s="13"/>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c r="A588" s="18"/>
      <c r="B588" s="13"/>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c r="A589" s="18"/>
      <c r="B589" s="13"/>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c r="A590" s="18"/>
      <c r="B590" s="13"/>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c r="A591" s="18"/>
      <c r="B591" s="13"/>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c r="A592" s="18"/>
      <c r="B592" s="13"/>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c r="A593" s="18"/>
      <c r="B593" s="13"/>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c r="A594" s="18"/>
      <c r="B594" s="13"/>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c r="A595" s="18"/>
      <c r="B595" s="13"/>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c r="A596" s="18"/>
      <c r="B596" s="13"/>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c r="A597" s="18"/>
      <c r="B597" s="13"/>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c r="A598" s="18"/>
      <c r="B598" s="13"/>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c r="A599" s="18"/>
      <c r="B599" s="13"/>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c r="A600" s="18"/>
      <c r="B600" s="13"/>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c r="A601" s="18"/>
      <c r="B601" s="13"/>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c r="A602" s="18"/>
      <c r="B602" s="13"/>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c r="A603" s="18"/>
      <c r="B603" s="13"/>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c r="A604" s="18"/>
      <c r="B604" s="13"/>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c r="A605" s="18"/>
      <c r="B605" s="13"/>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c r="A606" s="18"/>
      <c r="B606" s="13"/>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c r="A607" s="18"/>
      <c r="B607" s="13"/>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c r="A608" s="18"/>
      <c r="B608" s="13"/>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c r="A609" s="18"/>
      <c r="B609" s="13"/>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c r="A610" s="18"/>
      <c r="B610" s="13"/>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c r="A611" s="18"/>
      <c r="B611" s="13"/>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c r="A612" s="18"/>
      <c r="B612" s="13"/>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c r="A613" s="18"/>
      <c r="B613" s="13"/>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c r="A614" s="18"/>
      <c r="B614" s="13"/>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c r="A615" s="18"/>
      <c r="B615" s="13"/>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c r="A616" s="18"/>
      <c r="B616" s="13"/>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c r="A617" s="18"/>
      <c r="B617" s="13"/>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c r="A618" s="18"/>
      <c r="B618" s="13"/>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c r="A619" s="18"/>
      <c r="B619" s="13"/>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c r="A620" s="18"/>
      <c r="B620" s="13"/>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c r="A621" s="18"/>
      <c r="B621" s="13"/>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c r="A622" s="18"/>
      <c r="B622" s="13"/>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c r="A623" s="18"/>
      <c r="B623" s="13"/>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c r="A624" s="18"/>
      <c r="B624" s="13"/>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c r="A625" s="18"/>
      <c r="B625" s="13"/>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c r="A626" s="18"/>
      <c r="B626" s="13"/>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c r="A627" s="18"/>
      <c r="B627" s="13"/>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c r="A628" s="18"/>
      <c r="B628" s="13"/>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c r="A629" s="18"/>
      <c r="B629" s="13"/>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c r="A630" s="18"/>
      <c r="B630" s="13"/>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c r="A631" s="18"/>
      <c r="B631" s="13"/>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c r="A632" s="18"/>
      <c r="B632" s="13"/>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c r="A633" s="18"/>
      <c r="B633" s="13"/>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c r="A634" s="18"/>
      <c r="B634" s="13"/>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c r="A635" s="18"/>
      <c r="B635" s="13"/>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c r="A636" s="18"/>
      <c r="B636" s="13"/>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c r="A637" s="18"/>
      <c r="B637" s="13"/>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c r="A638" s="18"/>
      <c r="B638" s="13"/>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c r="A639" s="18"/>
      <c r="B639" s="13"/>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c r="A640" s="18"/>
      <c r="B640" s="13"/>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c r="A641" s="18"/>
      <c r="B641" s="13"/>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c r="A642" s="18"/>
      <c r="B642" s="13"/>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c r="A643" s="18"/>
      <c r="B643" s="13"/>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c r="A644" s="18"/>
      <c r="B644" s="13"/>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c r="A645" s="18"/>
      <c r="B645" s="13"/>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c r="A646" s="18"/>
      <c r="B646" s="13"/>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c r="A647" s="18"/>
      <c r="B647" s="13"/>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c r="A648" s="18"/>
      <c r="B648" s="13"/>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c r="A649" s="18"/>
      <c r="B649" s="13"/>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c r="A650" s="18"/>
      <c r="B650" s="13"/>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c r="A651" s="18"/>
      <c r="B651" s="13"/>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c r="A652" s="18"/>
      <c r="B652" s="13"/>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c r="A653" s="18"/>
      <c r="B653" s="13"/>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c r="A654" s="18"/>
      <c r="B654" s="13"/>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c r="A655" s="18"/>
      <c r="B655" s="13"/>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c r="A656" s="18"/>
      <c r="B656" s="13"/>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c r="A657" s="18"/>
      <c r="B657" s="13"/>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c r="A658" s="18"/>
      <c r="B658" s="13"/>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c r="A659" s="18"/>
      <c r="B659" s="13"/>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c r="A660" s="18"/>
      <c r="B660" s="13"/>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c r="A661" s="18"/>
      <c r="B661" s="13"/>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c r="A662" s="18"/>
      <c r="B662" s="13"/>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c r="A663" s="18"/>
      <c r="B663" s="13"/>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c r="A664" s="18"/>
      <c r="B664" s="13"/>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c r="A665" s="18"/>
      <c r="B665" s="13"/>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c r="A666" s="18"/>
      <c r="B666" s="13"/>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c r="A667" s="18"/>
      <c r="B667" s="13"/>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c r="A668" s="18"/>
      <c r="B668" s="13"/>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c r="A669" s="18"/>
      <c r="B669" s="13"/>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c r="A670" s="18"/>
      <c r="B670" s="13"/>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c r="A671" s="18"/>
      <c r="B671" s="13"/>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c r="A672" s="18"/>
      <c r="B672" s="13"/>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c r="A673" s="18"/>
      <c r="B673" s="13"/>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c r="A674" s="18"/>
      <c r="B674" s="13"/>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c r="A675" s="18"/>
      <c r="B675" s="13"/>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c r="A676" s="18"/>
      <c r="B676" s="13"/>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c r="A677" s="18"/>
      <c r="B677" s="13"/>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c r="A678" s="18"/>
      <c r="B678" s="13"/>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c r="A679" s="18"/>
      <c r="B679" s="13"/>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c r="A680" s="18"/>
      <c r="B680" s="13"/>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c r="A681" s="18"/>
      <c r="B681" s="13"/>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c r="A682" s="18"/>
      <c r="B682" s="13"/>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c r="A683" s="18"/>
      <c r="B683" s="13"/>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c r="A684" s="18"/>
      <c r="B684" s="13"/>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c r="A685" s="18"/>
      <c r="B685" s="13"/>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c r="A686" s="18"/>
      <c r="B686" s="13"/>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c r="A687" s="18"/>
      <c r="B687" s="13"/>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c r="A688" s="18"/>
      <c r="B688" s="13"/>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c r="A689" s="18"/>
      <c r="B689" s="13"/>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c r="A690" s="18"/>
      <c r="B690" s="13"/>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c r="A691" s="18"/>
      <c r="B691" s="13"/>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c r="A692" s="18"/>
      <c r="B692" s="13"/>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c r="A693" s="18"/>
      <c r="B693" s="13"/>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c r="A694" s="18"/>
      <c r="B694" s="13"/>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c r="A695" s="18"/>
      <c r="B695" s="13"/>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c r="A696" s="18"/>
      <c r="B696" s="13"/>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c r="A697" s="18"/>
      <c r="B697" s="13"/>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c r="A698" s="18"/>
      <c r="B698" s="13"/>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c r="A699" s="18"/>
      <c r="B699" s="13"/>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c r="A700" s="18"/>
      <c r="B700" s="13"/>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c r="A701" s="18"/>
      <c r="B701" s="13"/>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c r="A702" s="18"/>
      <c r="B702" s="13"/>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c r="A703" s="18"/>
      <c r="B703" s="13"/>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c r="A704" s="18"/>
      <c r="B704" s="13"/>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c r="A705" s="18"/>
      <c r="B705" s="13"/>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c r="A706" s="18"/>
      <c r="B706" s="13"/>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c r="A707" s="18"/>
      <c r="B707" s="13"/>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c r="A708" s="18"/>
      <c r="B708" s="13"/>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c r="A709" s="18"/>
      <c r="B709" s="13"/>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c r="A710" s="18"/>
      <c r="B710" s="13"/>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c r="A711" s="18"/>
      <c r="B711" s="13"/>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c r="A712" s="18"/>
      <c r="B712" s="13"/>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c r="A713" s="18"/>
      <c r="B713" s="13"/>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c r="A714" s="18"/>
      <c r="B714" s="13"/>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c r="A715" s="18"/>
      <c r="B715" s="13"/>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c r="A716" s="18"/>
      <c r="B716" s="13"/>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c r="A717" s="18"/>
      <c r="B717" s="13"/>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c r="A718" s="18"/>
      <c r="B718" s="13"/>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c r="A719" s="18"/>
      <c r="B719" s="13"/>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c r="A720" s="18"/>
      <c r="B720" s="13"/>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c r="A721" s="18"/>
      <c r="B721" s="13"/>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c r="A722" s="18"/>
      <c r="B722" s="13"/>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c r="A723" s="18"/>
      <c r="B723" s="13"/>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c r="A724" s="18"/>
      <c r="B724" s="13"/>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c r="A725" s="18"/>
      <c r="B725" s="13"/>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c r="A726" s="18"/>
      <c r="B726" s="13"/>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c r="A727" s="18"/>
      <c r="B727" s="13"/>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c r="A728" s="18"/>
      <c r="B728" s="13"/>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c r="A729" s="18"/>
      <c r="B729" s="13"/>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c r="A730" s="18"/>
      <c r="B730" s="13"/>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c r="A731" s="18"/>
      <c r="B731" s="13"/>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c r="A732" s="18"/>
      <c r="B732" s="13"/>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c r="A733" s="18"/>
      <c r="B733" s="13"/>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c r="A734" s="18"/>
      <c r="B734" s="13"/>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c r="A735" s="18"/>
      <c r="B735" s="13"/>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c r="A736" s="18"/>
      <c r="B736" s="13"/>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c r="A737" s="18"/>
      <c r="B737" s="13"/>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c r="A738" s="18"/>
      <c r="B738" s="13"/>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c r="A739" s="18"/>
      <c r="B739" s="13"/>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c r="A740" s="18"/>
      <c r="B740" s="13"/>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c r="A741" s="18"/>
      <c r="B741" s="13"/>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c r="A742" s="18"/>
      <c r="B742" s="13"/>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c r="A743" s="18"/>
      <c r="B743" s="13"/>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c r="A744" s="18"/>
      <c r="B744" s="13"/>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c r="A745" s="18"/>
      <c r="B745" s="13"/>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c r="A746" s="18"/>
      <c r="B746" s="13"/>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c r="A747" s="18"/>
      <c r="B747" s="13"/>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c r="A748" s="18"/>
      <c r="B748" s="13"/>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c r="A749" s="18"/>
      <c r="B749" s="13"/>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c r="A750" s="18"/>
      <c r="B750" s="13"/>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c r="A751" s="18"/>
      <c r="B751" s="13"/>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c r="A752" s="18"/>
      <c r="B752" s="13"/>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c r="A753" s="18"/>
      <c r="B753" s="13"/>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c r="A754" s="18"/>
      <c r="B754" s="13"/>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c r="A755" s="18"/>
      <c r="B755" s="13"/>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c r="A756" s="18"/>
      <c r="B756" s="13"/>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c r="A757" s="18"/>
      <c r="B757" s="13"/>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c r="A758" s="18"/>
      <c r="B758" s="13"/>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c r="A759" s="18"/>
      <c r="B759" s="13"/>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c r="A760" s="18"/>
      <c r="B760" s="13"/>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c r="A761" s="18"/>
      <c r="B761" s="13"/>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c r="A762" s="18"/>
      <c r="B762" s="13"/>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c r="A763" s="18"/>
      <c r="B763" s="13"/>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c r="A764" s="18"/>
      <c r="B764" s="13"/>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c r="A765" s="18"/>
      <c r="B765" s="13"/>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c r="A766" s="18"/>
      <c r="B766" s="13"/>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c r="A767" s="18"/>
      <c r="B767" s="13"/>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c r="A768" s="18"/>
      <c r="B768" s="13"/>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c r="A769" s="18"/>
      <c r="B769" s="13"/>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c r="A770" s="18"/>
      <c r="B770" s="13"/>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c r="A771" s="18"/>
      <c r="B771" s="13"/>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c r="A772" s="18"/>
      <c r="B772" s="13"/>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c r="A773" s="18"/>
      <c r="B773" s="13"/>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c r="A774" s="18"/>
      <c r="B774" s="13"/>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c r="A775" s="18"/>
      <c r="B775" s="13"/>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c r="A776" s="18"/>
      <c r="B776" s="13"/>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c r="A777" s="18"/>
      <c r="B777" s="13"/>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c r="A778" s="18"/>
      <c r="B778" s="13"/>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c r="A779" s="18"/>
      <c r="B779" s="13"/>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c r="A780" s="18"/>
      <c r="B780" s="13"/>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c r="A781" s="18"/>
      <c r="B781" s="13"/>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c r="A782" s="18"/>
      <c r="B782" s="13"/>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c r="A783" s="18"/>
      <c r="B783" s="13"/>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c r="A784" s="18"/>
      <c r="B784" s="13"/>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c r="A785" s="18"/>
      <c r="B785" s="13"/>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c r="A786" s="18"/>
      <c r="B786" s="13"/>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c r="A787" s="18"/>
      <c r="B787" s="13"/>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c r="A788" s="18"/>
      <c r="B788" s="13"/>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c r="A789" s="18"/>
      <c r="B789" s="13"/>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c r="A790" s="18"/>
      <c r="B790" s="13"/>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c r="A791" s="18"/>
      <c r="B791" s="13"/>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c r="A792" s="18"/>
      <c r="B792" s="13"/>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c r="A793" s="18"/>
      <c r="B793" s="13"/>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c r="A794" s="18"/>
      <c r="B794" s="13"/>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c r="A795" s="18"/>
      <c r="B795" s="13"/>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c r="A796" s="18"/>
      <c r="B796" s="13"/>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c r="A797" s="18"/>
      <c r="B797" s="13"/>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c r="A798" s="18"/>
      <c r="B798" s="13"/>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c r="A799" s="18"/>
      <c r="B799" s="13"/>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c r="A800" s="18"/>
      <c r="B800" s="13"/>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c r="A801" s="18"/>
      <c r="B801" s="13"/>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c r="A802" s="18"/>
      <c r="B802" s="13"/>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c r="A803" s="18"/>
      <c r="B803" s="13"/>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c r="A804" s="18"/>
      <c r="B804" s="13"/>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c r="A805" s="18"/>
      <c r="B805" s="13"/>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c r="A806" s="18"/>
      <c r="B806" s="13"/>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c r="A807" s="18"/>
      <c r="B807" s="13"/>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c r="A808" s="18"/>
      <c r="B808" s="13"/>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c r="A809" s="18"/>
      <c r="B809" s="13"/>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c r="A810" s="18"/>
      <c r="B810" s="13"/>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c r="A811" s="18"/>
      <c r="B811" s="13"/>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c r="A812" s="18"/>
      <c r="B812" s="13"/>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c r="A813" s="18"/>
      <c r="B813" s="13"/>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c r="A814" s="18"/>
      <c r="B814" s="13"/>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c r="A815" s="18"/>
      <c r="B815" s="13"/>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c r="A816" s="18"/>
      <c r="B816" s="13"/>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c r="A817" s="18"/>
      <c r="B817" s="13"/>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c r="A818" s="18"/>
      <c r="B818" s="13"/>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c r="A819" s="18"/>
      <c r="B819" s="13"/>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c r="A820" s="18"/>
      <c r="B820" s="13"/>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c r="A821" s="18"/>
      <c r="B821" s="13"/>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c r="A822" s="18"/>
      <c r="B822" s="13"/>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c r="A823" s="18"/>
      <c r="B823" s="13"/>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c r="A824" s="18"/>
      <c r="B824" s="13"/>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c r="A825" s="18"/>
      <c r="B825" s="13"/>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c r="A826" s="18"/>
      <c r="B826" s="13"/>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c r="A827" s="18"/>
      <c r="B827" s="13"/>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c r="A828" s="18"/>
      <c r="B828" s="13"/>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c r="A829" s="18"/>
      <c r="B829" s="13"/>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c r="A830" s="18"/>
      <c r="B830" s="13"/>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c r="A831" s="18"/>
      <c r="B831" s="13"/>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c r="A832" s="18"/>
      <c r="B832" s="13"/>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c r="A833" s="18"/>
      <c r="B833" s="13"/>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c r="A834" s="18"/>
      <c r="B834" s="13"/>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c r="A835" s="18"/>
      <c r="B835" s="13"/>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c r="A836" s="18"/>
      <c r="B836" s="13"/>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c r="A837" s="18"/>
      <c r="B837" s="13"/>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c r="A838" s="18"/>
      <c r="B838" s="13"/>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c r="A839" s="18"/>
      <c r="B839" s="13"/>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c r="A840" s="18"/>
      <c r="B840" s="13"/>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c r="A841" s="18"/>
      <c r="B841" s="13"/>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c r="A842" s="18"/>
      <c r="B842" s="13"/>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c r="A843" s="18"/>
      <c r="B843" s="13"/>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c r="A844" s="18"/>
      <c r="B844" s="13"/>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c r="A845" s="18"/>
      <c r="B845" s="13"/>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c r="A846" s="18"/>
      <c r="B846" s="13"/>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c r="A847" s="18"/>
      <c r="B847" s="13"/>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c r="A848" s="18"/>
      <c r="B848" s="13"/>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c r="A849" s="18"/>
      <c r="B849" s="13"/>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c r="A850" s="18"/>
      <c r="B850" s="13"/>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c r="A851" s="18"/>
      <c r="B851" s="13"/>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c r="A852" s="18"/>
      <c r="B852" s="13"/>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c r="A853" s="18"/>
      <c r="B853" s="13"/>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c r="A854" s="18"/>
      <c r="B854" s="13"/>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c r="A855" s="18"/>
      <c r="B855" s="13"/>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c r="A856" s="18"/>
      <c r="B856" s="13"/>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c r="A857" s="18"/>
      <c r="B857" s="13"/>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c r="A858" s="18"/>
      <c r="B858" s="13"/>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c r="A859" s="18"/>
      <c r="B859" s="13"/>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c r="A860" s="18"/>
      <c r="B860" s="13"/>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c r="A861" s="18"/>
      <c r="B861" s="13"/>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c r="A862" s="18"/>
      <c r="B862" s="13"/>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c r="A863" s="18"/>
      <c r="B863" s="13"/>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c r="A864" s="18"/>
      <c r="B864" s="13"/>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c r="A865" s="18"/>
      <c r="B865" s="13"/>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c r="A866" s="18"/>
      <c r="B866" s="13"/>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c r="A867" s="18"/>
      <c r="B867" s="13"/>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c r="A868" s="18"/>
      <c r="B868" s="13"/>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c r="A869" s="18"/>
      <c r="B869" s="13"/>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c r="A870" s="18"/>
      <c r="B870" s="13"/>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c r="A871" s="18"/>
      <c r="B871" s="13"/>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c r="A872" s="18"/>
      <c r="B872" s="13"/>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c r="A873" s="18"/>
      <c r="B873" s="13"/>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c r="A874" s="18"/>
      <c r="B874" s="13"/>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c r="A875" s="18"/>
      <c r="B875" s="13"/>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c r="A876" s="18"/>
      <c r="B876" s="13"/>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c r="A877" s="18"/>
      <c r="B877" s="13"/>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c r="A878" s="18"/>
      <c r="B878" s="13"/>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c r="A879" s="18"/>
      <c r="B879" s="13"/>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c r="A880" s="18"/>
      <c r="B880" s="13"/>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c r="A881" s="18"/>
      <c r="B881" s="13"/>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c r="A882" s="18"/>
      <c r="B882" s="13"/>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c r="A883" s="18"/>
      <c r="B883" s="13"/>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c r="A884" s="18"/>
      <c r="B884" s="13"/>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c r="A885" s="18"/>
      <c r="B885" s="13"/>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c r="A886" s="18"/>
      <c r="B886" s="13"/>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c r="A887" s="18"/>
      <c r="B887" s="13"/>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c r="A888" s="18"/>
      <c r="B888" s="13"/>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c r="A889" s="18"/>
      <c r="B889" s="13"/>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c r="A890" s="18"/>
      <c r="B890" s="13"/>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c r="A891" s="18"/>
      <c r="B891" s="13"/>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c r="A892" s="18"/>
      <c r="B892" s="13"/>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c r="A893" s="18"/>
      <c r="B893" s="13"/>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c r="A894" s="18"/>
      <c r="B894" s="13"/>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c r="A895" s="18"/>
      <c r="B895" s="13"/>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c r="A896" s="18"/>
      <c r="B896" s="13"/>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c r="A897" s="18"/>
      <c r="B897" s="13"/>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c r="A898" s="18"/>
      <c r="B898" s="13"/>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c r="A899" s="18"/>
      <c r="B899" s="13"/>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c r="A900" s="18"/>
      <c r="B900" s="13"/>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c r="A901" s="18"/>
      <c r="B901" s="13"/>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c r="A902" s="18"/>
      <c r="B902" s="13"/>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c r="A903" s="18"/>
      <c r="B903" s="13"/>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c r="A904" s="18"/>
      <c r="B904" s="13"/>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c r="A905" s="18"/>
      <c r="B905" s="13"/>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c r="A906" s="18"/>
      <c r="B906" s="13"/>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c r="A907" s="18"/>
      <c r="B907" s="13"/>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c r="A908" s="18"/>
      <c r="B908" s="13"/>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c r="A909" s="18"/>
      <c r="B909" s="13"/>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c r="A910" s="18"/>
      <c r="B910" s="13"/>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c r="A911" s="18"/>
      <c r="B911" s="13"/>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c r="A912" s="18"/>
      <c r="B912" s="13"/>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c r="A913" s="18"/>
      <c r="B913" s="13"/>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c r="A914" s="18"/>
      <c r="B914" s="13"/>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c r="A915" s="18"/>
      <c r="B915" s="13"/>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c r="A916" s="18"/>
      <c r="B916" s="13"/>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c r="A917" s="18"/>
      <c r="B917" s="13"/>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c r="A918" s="18"/>
      <c r="B918" s="13"/>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c r="A919" s="18"/>
      <c r="B919" s="13"/>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c r="A920" s="18"/>
      <c r="B920" s="13"/>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c r="A921" s="18"/>
      <c r="B921" s="13"/>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c r="A922" s="18"/>
      <c r="B922" s="13"/>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c r="A923" s="18"/>
      <c r="B923" s="13"/>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c r="A924" s="18"/>
      <c r="B924" s="13"/>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c r="A925" s="18"/>
      <c r="B925" s="13"/>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c r="A926" s="18"/>
      <c r="B926" s="13"/>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c r="A927" s="18"/>
      <c r="B927" s="13"/>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c r="A928" s="18"/>
      <c r="B928" s="13"/>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c r="A929" s="18"/>
      <c r="B929" s="13"/>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c r="A930" s="18"/>
      <c r="B930" s="13"/>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c r="A931" s="18"/>
      <c r="B931" s="13"/>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c r="A932" s="18"/>
      <c r="B932" s="13"/>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c r="A933" s="18"/>
      <c r="B933" s="13"/>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c r="A934" s="18"/>
      <c r="B934" s="13"/>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c r="A935" s="18"/>
      <c r="B935" s="13"/>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c r="A936" s="18"/>
      <c r="B936" s="13"/>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c r="A937" s="18"/>
      <c r="B937" s="13"/>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c r="A938" s="18"/>
      <c r="B938" s="13"/>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c r="A939" s="18"/>
      <c r="B939" s="13"/>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c r="A940" s="18"/>
      <c r="B940" s="13"/>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c r="A941" s="18"/>
      <c r="B941" s="13"/>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c r="A942" s="18"/>
      <c r="B942" s="13"/>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c r="A943" s="18"/>
      <c r="B943" s="13"/>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c r="A944" s="18"/>
      <c r="B944" s="13"/>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c r="A945" s="18"/>
      <c r="B945" s="13"/>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c r="A946" s="18"/>
      <c r="B946" s="13"/>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c r="A947" s="18"/>
      <c r="B947" s="13"/>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c r="A948" s="18"/>
      <c r="B948" s="13"/>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c r="A949" s="18"/>
      <c r="B949" s="13"/>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c r="A950" s="18"/>
      <c r="B950" s="13"/>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c r="A951" s="18"/>
      <c r="B951" s="13"/>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c r="A952" s="18"/>
      <c r="B952" s="13"/>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c r="A953" s="18"/>
      <c r="B953" s="13"/>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c r="A954" s="18"/>
      <c r="B954" s="13"/>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c r="A955" s="18"/>
      <c r="B955" s="13"/>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c r="A956" s="18"/>
      <c r="B956" s="13"/>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c r="A957" s="18"/>
      <c r="B957" s="13"/>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c r="A958" s="18"/>
      <c r="B958" s="13"/>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c r="A959" s="18"/>
      <c r="B959" s="13"/>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c r="A960" s="18"/>
      <c r="B960" s="13"/>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c r="A961" s="18"/>
      <c r="B961" s="13"/>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c r="A962" s="18"/>
      <c r="B962" s="13"/>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c r="A963" s="18"/>
      <c r="B963" s="13"/>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c r="A964" s="18"/>
      <c r="B964" s="13"/>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c r="A965" s="18"/>
      <c r="B965" s="13"/>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c r="A966" s="18"/>
      <c r="B966" s="13"/>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c r="A967" s="18"/>
      <c r="B967" s="13"/>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c r="A968" s="18"/>
      <c r="B968" s="13"/>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c r="A969" s="18"/>
      <c r="B969" s="13"/>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c r="A970" s="18"/>
      <c r="B970" s="13"/>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c r="A971" s="18"/>
      <c r="B971" s="13"/>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c r="A972" s="18"/>
      <c r="B972" s="13"/>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c r="A973" s="18"/>
      <c r="B973" s="13"/>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c r="A974" s="18"/>
      <c r="B974" s="13"/>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c r="A975" s="18"/>
      <c r="B975" s="13"/>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c r="A976" s="18"/>
      <c r="B976" s="13"/>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c r="A977" s="18"/>
      <c r="B977" s="13"/>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c r="A978" s="18"/>
      <c r="B978" s="13"/>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c r="A979" s="18"/>
      <c r="B979" s="13"/>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c r="A980" s="18"/>
      <c r="B980" s="13"/>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c r="A981" s="18"/>
      <c r="B981" s="13"/>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c r="A982" s="18"/>
      <c r="B982" s="13"/>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c r="A983" s="18"/>
      <c r="B983" s="13"/>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c r="A984" s="18"/>
      <c r="B984" s="13"/>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c r="A985" s="18"/>
      <c r="B985" s="13"/>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c r="A986" s="18"/>
      <c r="B986" s="13"/>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c r="A987" s="18"/>
      <c r="B987" s="13"/>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c r="A988" s="18"/>
      <c r="B988" s="13"/>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c r="A989" s="18"/>
      <c r="B989" s="13"/>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c r="A990" s="18"/>
      <c r="B990" s="13"/>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c r="A991" s="18"/>
      <c r="B991" s="13"/>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c r="A992" s="18"/>
      <c r="B992" s="13"/>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c r="A993" s="18"/>
      <c r="B993" s="13"/>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c r="A994" s="18"/>
      <c r="B994" s="13"/>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c r="A995" s="18"/>
      <c r="B995" s="13"/>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c r="A996" s="18"/>
      <c r="B996" s="13"/>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c r="A997" s="18"/>
      <c r="B997" s="13"/>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c r="A998" s="18"/>
      <c r="B998" s="13"/>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c r="A999" s="18"/>
      <c r="B999" s="13"/>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c r="A1000" s="18"/>
      <c r="B1000" s="13"/>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1:26">
      <c r="A1001" s="18"/>
      <c r="B1001" s="13"/>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1:26">
      <c r="A1002" s="18"/>
      <c r="B1002" s="13"/>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sheetData>
  <mergeCells count="1">
    <mergeCell ref="A2:D2"/>
  </mergeCells>
  <hyperlinks>
    <hyperlink ref="A3"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V1002"/>
  <sheetViews>
    <sheetView workbookViewId="0">
      <pane ySplit="5" topLeftCell="A6" activePane="bottomLeft" state="frozen"/>
      <selection pane="bottomLeft" activeCell="B7" sqref="B7"/>
    </sheetView>
  </sheetViews>
  <sheetFormatPr defaultColWidth="15.140625" defaultRowHeight="15" customHeight="1"/>
  <cols>
    <col min="1" max="1" width="25.140625" customWidth="1"/>
    <col min="2" max="2" width="10.5703125" customWidth="1"/>
    <col min="3" max="3" width="10.85546875" customWidth="1"/>
    <col min="4" max="10" width="7.5703125" customWidth="1"/>
    <col min="11" max="11" width="10.28515625" customWidth="1"/>
    <col min="12" max="12" width="10.42578125" customWidth="1"/>
    <col min="13" max="13" width="10.7109375" customWidth="1"/>
    <col min="14" max="14" width="7.5703125" customWidth="1"/>
    <col min="15" max="15" width="9.42578125" customWidth="1"/>
    <col min="16" max="16" width="7.5703125" customWidth="1"/>
    <col min="17" max="22" width="8.85546875" customWidth="1"/>
    <col min="23" max="26" width="7.5703125" customWidth="1"/>
  </cols>
  <sheetData>
    <row r="1" spans="1:22" ht="23.25" customHeight="1">
      <c r="A1" s="4" t="s">
        <v>40</v>
      </c>
      <c r="B1" s="76"/>
      <c r="C1" s="76"/>
      <c r="D1" s="76"/>
      <c r="E1" s="77"/>
      <c r="F1" s="77"/>
      <c r="G1" s="76"/>
      <c r="H1" s="77"/>
      <c r="I1" s="77"/>
      <c r="J1" s="77"/>
      <c r="K1" s="77"/>
      <c r="L1" s="77"/>
      <c r="M1" s="77"/>
      <c r="N1" s="76"/>
      <c r="O1" s="77"/>
      <c r="P1" s="76"/>
      <c r="Q1" s="5"/>
      <c r="R1" s="5"/>
      <c r="S1" s="5"/>
      <c r="T1" s="5"/>
      <c r="U1" s="5"/>
      <c r="V1" s="5"/>
    </row>
    <row r="2" spans="1:22" ht="23.25" customHeight="1">
      <c r="A2" s="447" t="s">
        <v>178</v>
      </c>
      <c r="B2" s="440"/>
      <c r="C2" s="440"/>
      <c r="D2" s="440"/>
      <c r="E2" s="440"/>
      <c r="F2" s="77"/>
      <c r="G2" s="76"/>
      <c r="H2" s="77"/>
      <c r="I2" s="77"/>
      <c r="J2" s="77"/>
      <c r="K2" s="77"/>
      <c r="L2" s="77"/>
      <c r="M2" s="77"/>
      <c r="N2" s="76"/>
      <c r="O2" s="77"/>
      <c r="P2" s="76"/>
      <c r="Q2" s="5"/>
      <c r="R2" s="5"/>
      <c r="S2" s="5"/>
      <c r="T2" s="5"/>
      <c r="U2" s="5"/>
      <c r="V2" s="5"/>
    </row>
    <row r="3" spans="1:22" ht="23.25" customHeight="1">
      <c r="A3" s="464"/>
      <c r="B3" s="82"/>
      <c r="C3" s="82"/>
      <c r="D3" s="82"/>
      <c r="E3" s="110" t="s">
        <v>184</v>
      </c>
      <c r="F3" s="110"/>
      <c r="G3" s="82"/>
      <c r="H3" s="110"/>
      <c r="I3" s="110"/>
      <c r="J3" s="110"/>
      <c r="K3" s="110"/>
      <c r="L3" s="110"/>
      <c r="M3" s="110"/>
      <c r="N3" s="82"/>
      <c r="O3" s="110"/>
      <c r="P3" s="82"/>
      <c r="Q3" s="5"/>
      <c r="R3" s="5"/>
      <c r="S3" s="5"/>
      <c r="T3" s="5"/>
      <c r="U3" s="5"/>
      <c r="V3" s="5"/>
    </row>
    <row r="4" spans="1:22">
      <c r="A4" s="435"/>
      <c r="B4" s="82"/>
      <c r="C4" s="82"/>
      <c r="D4" s="82"/>
      <c r="E4" s="82"/>
      <c r="F4" s="82"/>
      <c r="G4" s="82"/>
      <c r="H4" s="82"/>
      <c r="I4" s="82"/>
      <c r="J4" s="82"/>
      <c r="K4" s="82"/>
      <c r="L4" s="82"/>
      <c r="M4" s="461" t="s">
        <v>256</v>
      </c>
      <c r="N4" s="440"/>
      <c r="O4" s="440"/>
      <c r="P4" s="440"/>
      <c r="Q4" s="465" t="s">
        <v>259</v>
      </c>
      <c r="R4" s="435"/>
      <c r="S4" s="435"/>
      <c r="T4" s="435"/>
      <c r="U4" s="5"/>
      <c r="V4" s="5"/>
    </row>
    <row r="5" spans="1:22" ht="45" customHeight="1">
      <c r="A5" s="117"/>
      <c r="B5" s="119" t="s">
        <v>266</v>
      </c>
      <c r="C5" s="119" t="s">
        <v>269</v>
      </c>
      <c r="D5" s="119" t="s">
        <v>270</v>
      </c>
      <c r="E5" s="121">
        <v>22500</v>
      </c>
      <c r="F5" s="121">
        <v>26250</v>
      </c>
      <c r="G5" s="121">
        <v>30000</v>
      </c>
      <c r="H5" s="123">
        <v>45000</v>
      </c>
      <c r="I5" s="125">
        <v>52500</v>
      </c>
      <c r="J5" s="125">
        <v>60000</v>
      </c>
      <c r="K5" s="126" t="s">
        <v>271</v>
      </c>
      <c r="L5" s="126" t="s">
        <v>272</v>
      </c>
      <c r="M5" s="147" t="s">
        <v>273</v>
      </c>
      <c r="N5" s="147" t="s">
        <v>291</v>
      </c>
      <c r="O5" s="147" t="s">
        <v>292</v>
      </c>
      <c r="P5" s="147" t="s">
        <v>293</v>
      </c>
      <c r="Q5" s="148">
        <v>22500</v>
      </c>
      <c r="R5" s="148">
        <v>26250</v>
      </c>
      <c r="S5" s="148">
        <v>30000</v>
      </c>
      <c r="T5" s="123">
        <v>45000</v>
      </c>
      <c r="U5" s="125">
        <v>52500</v>
      </c>
      <c r="V5" s="125">
        <v>60000</v>
      </c>
    </row>
    <row r="6" spans="1:22">
      <c r="A6" s="150"/>
      <c r="B6" s="128">
        <v>1</v>
      </c>
      <c r="C6" s="128">
        <v>0</v>
      </c>
      <c r="D6" s="128"/>
      <c r="E6" s="152">
        <v>741.06</v>
      </c>
      <c r="F6" s="152">
        <v>2093.79</v>
      </c>
      <c r="G6" s="152">
        <v>3521.52</v>
      </c>
      <c r="H6" s="152">
        <v>5381.333333333333</v>
      </c>
      <c r="I6" s="152">
        <v>7533.8666666666659</v>
      </c>
      <c r="J6" s="152">
        <v>9686.4</v>
      </c>
      <c r="K6" s="152">
        <v>2094</v>
      </c>
      <c r="L6" s="152"/>
      <c r="M6" s="152">
        <f t="shared" ref="M6:M25" si="0">K6+L6+4488</f>
        <v>6582</v>
      </c>
      <c r="N6" s="152">
        <f t="shared" ref="N6:N25" si="1">M6/12</f>
        <v>548.5</v>
      </c>
      <c r="O6" s="152">
        <f t="shared" ref="O6:O25" si="2">K6+L6+4488*2</f>
        <v>11070</v>
      </c>
      <c r="P6" s="152">
        <f t="shared" ref="P6:P25" si="3">O6/12</f>
        <v>922.5</v>
      </c>
      <c r="Q6" s="57">
        <f t="shared" ref="Q6:S6" si="4">E6+$M6</f>
        <v>7323.0599999999995</v>
      </c>
      <c r="R6" s="57">
        <f t="shared" si="4"/>
        <v>8675.7900000000009</v>
      </c>
      <c r="S6" s="57">
        <f t="shared" si="4"/>
        <v>10103.52</v>
      </c>
      <c r="T6" s="57">
        <f t="shared" ref="T6:V6" si="5">O6+H6</f>
        <v>16451.333333333332</v>
      </c>
      <c r="U6" s="57">
        <f t="shared" si="5"/>
        <v>8456.366666666665</v>
      </c>
      <c r="V6" s="57">
        <f t="shared" si="5"/>
        <v>17009.46</v>
      </c>
    </row>
    <row r="7" spans="1:22">
      <c r="A7" s="150"/>
      <c r="B7" s="128">
        <v>2</v>
      </c>
      <c r="C7" s="128">
        <v>1</v>
      </c>
      <c r="D7" s="128">
        <v>0</v>
      </c>
      <c r="E7" s="152">
        <v>538.20000000000005</v>
      </c>
      <c r="F7" s="152">
        <v>553.79999999999995</v>
      </c>
      <c r="G7" s="152">
        <v>1427.88</v>
      </c>
      <c r="H7" s="152">
        <v>5284.8</v>
      </c>
      <c r="I7" s="152">
        <v>15067.733333333332</v>
      </c>
      <c r="J7" s="152">
        <v>19372.8</v>
      </c>
      <c r="K7" s="152">
        <v>2094</v>
      </c>
      <c r="L7" s="152">
        <v>2094</v>
      </c>
      <c r="M7" s="152">
        <f t="shared" si="0"/>
        <v>8676</v>
      </c>
      <c r="N7" s="152">
        <f t="shared" si="1"/>
        <v>723</v>
      </c>
      <c r="O7" s="152">
        <f t="shared" si="2"/>
        <v>13164</v>
      </c>
      <c r="P7" s="152">
        <f t="shared" si="3"/>
        <v>1097</v>
      </c>
      <c r="Q7" s="57">
        <f t="shared" ref="Q7:S7" si="6">E7+$M7</f>
        <v>9214.2000000000007</v>
      </c>
      <c r="R7" s="57">
        <f t="shared" si="6"/>
        <v>9229.7999999999993</v>
      </c>
      <c r="S7" s="57">
        <f t="shared" si="6"/>
        <v>10103.880000000001</v>
      </c>
      <c r="T7" s="57">
        <f t="shared" ref="T7:V7" si="7">O7+H7</f>
        <v>18448.8</v>
      </c>
      <c r="U7" s="57">
        <f t="shared" si="7"/>
        <v>16164.733333333332</v>
      </c>
      <c r="V7" s="57">
        <f t="shared" si="7"/>
        <v>28587</v>
      </c>
    </row>
    <row r="8" spans="1:22">
      <c r="A8" s="150"/>
      <c r="B8" s="128">
        <v>3</v>
      </c>
      <c r="C8" s="160">
        <f t="shared" ref="C8:C11" si="8">C7+1</f>
        <v>2</v>
      </c>
      <c r="D8" s="128">
        <v>1</v>
      </c>
      <c r="E8" s="152">
        <v>538.20000000000005</v>
      </c>
      <c r="F8" s="152">
        <v>553.79999999999995</v>
      </c>
      <c r="G8" s="152">
        <v>1427.88</v>
      </c>
      <c r="H8" s="152">
        <v>5284.8</v>
      </c>
      <c r="I8" s="152">
        <v>15067.733333333332</v>
      </c>
      <c r="J8" s="152">
        <v>19372.8</v>
      </c>
      <c r="K8" s="152">
        <v>2332.8000000000002</v>
      </c>
      <c r="L8" s="152">
        <v>2094</v>
      </c>
      <c r="M8" s="152">
        <f t="shared" si="0"/>
        <v>8914.7999999999993</v>
      </c>
      <c r="N8" s="152">
        <f t="shared" si="1"/>
        <v>742.9</v>
      </c>
      <c r="O8" s="152">
        <f t="shared" si="2"/>
        <v>13402.8</v>
      </c>
      <c r="P8" s="152">
        <f t="shared" si="3"/>
        <v>1116.8999999999999</v>
      </c>
      <c r="Q8" s="57">
        <f t="shared" ref="Q8:S8" si="9">E8+$M8</f>
        <v>9453</v>
      </c>
      <c r="R8" s="57">
        <f t="shared" si="9"/>
        <v>9468.5999999999985</v>
      </c>
      <c r="S8" s="57">
        <f t="shared" si="9"/>
        <v>10342.68</v>
      </c>
      <c r="T8" s="57">
        <f t="shared" ref="T8:V8" si="10">O8+H8</f>
        <v>18687.599999999999</v>
      </c>
      <c r="U8" s="57">
        <f t="shared" si="10"/>
        <v>16184.633333333331</v>
      </c>
      <c r="V8" s="57">
        <f t="shared" si="10"/>
        <v>28825.8</v>
      </c>
    </row>
    <row r="9" spans="1:22">
      <c r="A9" s="150"/>
      <c r="B9" s="128">
        <v>4</v>
      </c>
      <c r="C9" s="160">
        <f t="shared" si="8"/>
        <v>3</v>
      </c>
      <c r="D9" s="160">
        <f t="shared" ref="D9:D11" si="11">D8+1</f>
        <v>2</v>
      </c>
      <c r="E9" s="152">
        <v>538.20000000000005</v>
      </c>
      <c r="F9" s="152">
        <v>553.79999999999995</v>
      </c>
      <c r="G9" s="152">
        <v>1427.88</v>
      </c>
      <c r="H9" s="152">
        <v>5284.8</v>
      </c>
      <c r="I9" s="152">
        <v>7533.8666666666659</v>
      </c>
      <c r="J9" s="152">
        <v>9686.4</v>
      </c>
      <c r="K9" s="152">
        <v>2332.8000000000002</v>
      </c>
      <c r="L9" s="152">
        <v>2332.8000000000002</v>
      </c>
      <c r="M9" s="152">
        <f t="shared" si="0"/>
        <v>9153.6</v>
      </c>
      <c r="N9" s="152">
        <f t="shared" si="1"/>
        <v>762.80000000000007</v>
      </c>
      <c r="O9" s="152">
        <f t="shared" si="2"/>
        <v>13641.6</v>
      </c>
      <c r="P9" s="152">
        <f t="shared" si="3"/>
        <v>1136.8</v>
      </c>
      <c r="Q9" s="57">
        <f t="shared" ref="Q9:S9" si="12">E9+$M9</f>
        <v>9691.8000000000011</v>
      </c>
      <c r="R9" s="57">
        <f t="shared" si="12"/>
        <v>9707.4</v>
      </c>
      <c r="S9" s="57">
        <f t="shared" si="12"/>
        <v>10581.48</v>
      </c>
      <c r="T9" s="57">
        <f t="shared" ref="T9:V9" si="13">O9+H9</f>
        <v>18926.400000000001</v>
      </c>
      <c r="U9" s="57">
        <f t="shared" si="13"/>
        <v>8670.6666666666661</v>
      </c>
      <c r="V9" s="57">
        <f t="shared" si="13"/>
        <v>19378.2</v>
      </c>
    </row>
    <row r="10" spans="1:22">
      <c r="A10" s="150"/>
      <c r="B10" s="128">
        <v>5</v>
      </c>
      <c r="C10" s="160">
        <f t="shared" si="8"/>
        <v>4</v>
      </c>
      <c r="D10" s="160">
        <f t="shared" si="11"/>
        <v>3</v>
      </c>
      <c r="E10" s="152"/>
      <c r="F10" s="152"/>
      <c r="G10" s="152"/>
      <c r="H10" s="152"/>
      <c r="I10" s="152"/>
      <c r="J10" s="152"/>
      <c r="K10" s="152">
        <v>2482.8000000000002</v>
      </c>
      <c r="L10" s="152">
        <v>2332.8000000000002</v>
      </c>
      <c r="M10" s="152">
        <f t="shared" si="0"/>
        <v>9303.6</v>
      </c>
      <c r="N10" s="152">
        <f t="shared" si="1"/>
        <v>775.30000000000007</v>
      </c>
      <c r="O10" s="152">
        <f t="shared" si="2"/>
        <v>13791.6</v>
      </c>
      <c r="P10" s="152">
        <f t="shared" si="3"/>
        <v>1149.3</v>
      </c>
      <c r="Q10" s="5"/>
      <c r="R10" s="5"/>
      <c r="S10" s="5"/>
      <c r="T10" s="5"/>
      <c r="U10" s="5"/>
      <c r="V10" s="5"/>
    </row>
    <row r="11" spans="1:22">
      <c r="A11" s="130"/>
      <c r="B11" s="128">
        <v>6</v>
      </c>
      <c r="C11" s="160">
        <f t="shared" si="8"/>
        <v>5</v>
      </c>
      <c r="D11" s="160">
        <f t="shared" si="11"/>
        <v>4</v>
      </c>
      <c r="E11" s="132"/>
      <c r="F11" s="132"/>
      <c r="G11" s="132"/>
      <c r="H11" s="132"/>
      <c r="I11" s="132"/>
      <c r="J11" s="132"/>
      <c r="K11" s="152">
        <v>2482.8000000000002</v>
      </c>
      <c r="L11" s="152">
        <v>2482.8000000000002</v>
      </c>
      <c r="M11" s="152">
        <f t="shared" si="0"/>
        <v>9453.6</v>
      </c>
      <c r="N11" s="152">
        <f t="shared" si="1"/>
        <v>787.80000000000007</v>
      </c>
      <c r="O11" s="152">
        <f t="shared" si="2"/>
        <v>13941.6</v>
      </c>
      <c r="P11" s="152">
        <f t="shared" si="3"/>
        <v>1161.8</v>
      </c>
      <c r="Q11" s="5"/>
      <c r="R11" s="5"/>
      <c r="S11" s="5"/>
      <c r="T11" s="5"/>
      <c r="U11" s="5"/>
      <c r="V11" s="5"/>
    </row>
    <row r="12" spans="1:22">
      <c r="A12" s="128"/>
      <c r="B12" s="160">
        <f t="shared" ref="B12:D12" si="14">B11+1</f>
        <v>7</v>
      </c>
      <c r="C12" s="160">
        <f t="shared" si="14"/>
        <v>6</v>
      </c>
      <c r="D12" s="160">
        <f t="shared" si="14"/>
        <v>5</v>
      </c>
      <c r="E12" s="152"/>
      <c r="F12" s="152"/>
      <c r="G12" s="152"/>
      <c r="H12" s="152"/>
      <c r="I12" s="152"/>
      <c r="J12" s="152"/>
      <c r="K12" s="152">
        <v>3296.3999999999996</v>
      </c>
      <c r="L12" s="152">
        <v>2482.8000000000002</v>
      </c>
      <c r="M12" s="152">
        <f t="shared" si="0"/>
        <v>10267.200000000001</v>
      </c>
      <c r="N12" s="152">
        <f t="shared" si="1"/>
        <v>855.6</v>
      </c>
      <c r="O12" s="152">
        <f t="shared" si="2"/>
        <v>14755.2</v>
      </c>
      <c r="P12" s="152">
        <f t="shared" si="3"/>
        <v>1229.6000000000001</v>
      </c>
      <c r="Q12" s="5"/>
      <c r="R12" s="5"/>
      <c r="S12" s="5"/>
      <c r="T12" s="5"/>
      <c r="U12" s="5"/>
      <c r="V12" s="5"/>
    </row>
    <row r="13" spans="1:22">
      <c r="A13" s="130"/>
      <c r="B13" s="160">
        <f t="shared" ref="B13:D13" si="15">B12+1</f>
        <v>8</v>
      </c>
      <c r="C13" s="160">
        <f t="shared" si="15"/>
        <v>7</v>
      </c>
      <c r="D13" s="160">
        <f t="shared" si="15"/>
        <v>6</v>
      </c>
      <c r="E13" s="132"/>
      <c r="F13" s="132"/>
      <c r="G13" s="132"/>
      <c r="H13" s="132"/>
      <c r="I13" s="132"/>
      <c r="J13" s="132"/>
      <c r="K13" s="152">
        <v>3296.3999999999996</v>
      </c>
      <c r="L13" s="152">
        <v>3296.3999999999996</v>
      </c>
      <c r="M13" s="152">
        <f t="shared" si="0"/>
        <v>11080.8</v>
      </c>
      <c r="N13" s="152">
        <f t="shared" si="1"/>
        <v>923.4</v>
      </c>
      <c r="O13" s="152">
        <f t="shared" si="2"/>
        <v>15568.8</v>
      </c>
      <c r="P13" s="152">
        <f t="shared" si="3"/>
        <v>1297.3999999999999</v>
      </c>
      <c r="Q13" s="5"/>
      <c r="R13" s="5"/>
      <c r="S13" s="5"/>
      <c r="T13" s="5"/>
      <c r="U13" s="5"/>
      <c r="V13" s="5"/>
    </row>
    <row r="14" spans="1:22">
      <c r="A14" s="128"/>
      <c r="B14" s="160">
        <f t="shared" ref="B14:D14" si="16">B13+1</f>
        <v>9</v>
      </c>
      <c r="C14" s="160">
        <f t="shared" si="16"/>
        <v>8</v>
      </c>
      <c r="D14" s="160">
        <f t="shared" si="16"/>
        <v>7</v>
      </c>
      <c r="E14" s="128"/>
      <c r="F14" s="128"/>
      <c r="G14" s="128"/>
      <c r="H14" s="128"/>
      <c r="I14" s="128"/>
      <c r="J14" s="128"/>
      <c r="K14" s="152">
        <v>3296.3999999999996</v>
      </c>
      <c r="L14" s="152">
        <v>3296.3999999999996</v>
      </c>
      <c r="M14" s="152">
        <f t="shared" si="0"/>
        <v>11080.8</v>
      </c>
      <c r="N14" s="152">
        <f t="shared" si="1"/>
        <v>923.4</v>
      </c>
      <c r="O14" s="152">
        <f t="shared" si="2"/>
        <v>15568.8</v>
      </c>
      <c r="P14" s="152">
        <f t="shared" si="3"/>
        <v>1297.3999999999999</v>
      </c>
      <c r="Q14" s="5"/>
      <c r="R14" s="5"/>
      <c r="S14" s="5"/>
      <c r="T14" s="5"/>
      <c r="U14" s="5"/>
      <c r="V14" s="5"/>
    </row>
    <row r="15" spans="1:22">
      <c r="A15" s="128"/>
      <c r="B15" s="160">
        <f t="shared" ref="B15:D15" si="17">B14+1</f>
        <v>10</v>
      </c>
      <c r="C15" s="160">
        <f t="shared" si="17"/>
        <v>9</v>
      </c>
      <c r="D15" s="160">
        <f t="shared" si="17"/>
        <v>8</v>
      </c>
      <c r="E15" s="128"/>
      <c r="F15" s="128"/>
      <c r="G15" s="128"/>
      <c r="H15" s="128"/>
      <c r="I15" s="128"/>
      <c r="J15" s="128"/>
      <c r="K15" s="152">
        <v>3747.6000000000004</v>
      </c>
      <c r="L15" s="152">
        <v>3296.3999999999996</v>
      </c>
      <c r="M15" s="152">
        <f t="shared" si="0"/>
        <v>11532</v>
      </c>
      <c r="N15" s="152">
        <f t="shared" si="1"/>
        <v>961</v>
      </c>
      <c r="O15" s="152">
        <f t="shared" si="2"/>
        <v>16020</v>
      </c>
      <c r="P15" s="152">
        <f t="shared" si="3"/>
        <v>1335</v>
      </c>
      <c r="Q15" s="5"/>
      <c r="R15" s="5"/>
      <c r="S15" s="5"/>
      <c r="T15" s="5"/>
      <c r="U15" s="5"/>
      <c r="V15" s="5"/>
    </row>
    <row r="16" spans="1:22">
      <c r="A16" s="128"/>
      <c r="B16" s="160">
        <f t="shared" ref="B16:D16" si="18">B15+1</f>
        <v>11</v>
      </c>
      <c r="C16" s="160">
        <f t="shared" si="18"/>
        <v>10</v>
      </c>
      <c r="D16" s="160">
        <f t="shared" si="18"/>
        <v>9</v>
      </c>
      <c r="E16" s="128"/>
      <c r="F16" s="128"/>
      <c r="G16" s="128"/>
      <c r="H16" s="128"/>
      <c r="I16" s="128"/>
      <c r="J16" s="128"/>
      <c r="K16" s="152">
        <v>3747.6000000000004</v>
      </c>
      <c r="L16" s="152">
        <v>3747.6000000000004</v>
      </c>
      <c r="M16" s="152">
        <f t="shared" si="0"/>
        <v>11983.2</v>
      </c>
      <c r="N16" s="152">
        <f t="shared" si="1"/>
        <v>998.6</v>
      </c>
      <c r="O16" s="152">
        <f t="shared" si="2"/>
        <v>16471.2</v>
      </c>
      <c r="P16" s="152">
        <f t="shared" si="3"/>
        <v>1372.6000000000001</v>
      </c>
      <c r="Q16" s="5"/>
      <c r="R16" s="5"/>
      <c r="S16" s="5"/>
      <c r="T16" s="5"/>
      <c r="U16" s="5"/>
      <c r="V16" s="5"/>
    </row>
    <row r="17" spans="1:22">
      <c r="A17" s="128"/>
      <c r="B17" s="160">
        <f t="shared" ref="B17:D17" si="19">B16+1</f>
        <v>12</v>
      </c>
      <c r="C17" s="160">
        <f t="shared" si="19"/>
        <v>11</v>
      </c>
      <c r="D17" s="160">
        <f t="shared" si="19"/>
        <v>10</v>
      </c>
      <c r="E17" s="128"/>
      <c r="F17" s="128"/>
      <c r="G17" s="128"/>
      <c r="H17" s="128"/>
      <c r="I17" s="128"/>
      <c r="J17" s="128"/>
      <c r="K17" s="152">
        <v>3747.6000000000004</v>
      </c>
      <c r="L17" s="152">
        <v>3747.6000000000004</v>
      </c>
      <c r="M17" s="152">
        <f t="shared" si="0"/>
        <v>11983.2</v>
      </c>
      <c r="N17" s="152">
        <f t="shared" si="1"/>
        <v>998.6</v>
      </c>
      <c r="O17" s="152">
        <f t="shared" si="2"/>
        <v>16471.2</v>
      </c>
      <c r="P17" s="152">
        <f t="shared" si="3"/>
        <v>1372.6000000000001</v>
      </c>
      <c r="Q17" s="5"/>
      <c r="R17" s="5"/>
      <c r="S17" s="5"/>
      <c r="T17" s="5"/>
      <c r="U17" s="5"/>
      <c r="V17" s="5"/>
    </row>
    <row r="18" spans="1:22">
      <c r="A18" s="128"/>
      <c r="B18" s="160">
        <f t="shared" ref="B18:D18" si="20">B17+1</f>
        <v>13</v>
      </c>
      <c r="C18" s="160">
        <f t="shared" si="20"/>
        <v>12</v>
      </c>
      <c r="D18" s="160">
        <f t="shared" si="20"/>
        <v>11</v>
      </c>
      <c r="E18" s="128"/>
      <c r="F18" s="128"/>
      <c r="G18" s="128"/>
      <c r="H18" s="128"/>
      <c r="I18" s="128"/>
      <c r="J18" s="128"/>
      <c r="K18" s="128">
        <v>4216.7999999999993</v>
      </c>
      <c r="L18" s="152">
        <v>3747.6000000000004</v>
      </c>
      <c r="M18" s="152">
        <f t="shared" si="0"/>
        <v>12452.4</v>
      </c>
      <c r="N18" s="152">
        <f t="shared" si="1"/>
        <v>1037.7</v>
      </c>
      <c r="O18" s="152">
        <f t="shared" si="2"/>
        <v>16940.400000000001</v>
      </c>
      <c r="P18" s="152">
        <f t="shared" si="3"/>
        <v>1411.7</v>
      </c>
      <c r="Q18" s="5"/>
      <c r="R18" s="5"/>
      <c r="S18" s="5"/>
      <c r="T18" s="5"/>
      <c r="U18" s="5"/>
      <c r="V18" s="5"/>
    </row>
    <row r="19" spans="1:22">
      <c r="A19" s="128"/>
      <c r="B19" s="160">
        <f t="shared" ref="B19:D19" si="21">B18+1</f>
        <v>14</v>
      </c>
      <c r="C19" s="160">
        <f t="shared" si="21"/>
        <v>13</v>
      </c>
      <c r="D19" s="160">
        <f t="shared" si="21"/>
        <v>12</v>
      </c>
      <c r="E19" s="128"/>
      <c r="F19" s="128"/>
      <c r="G19" s="128"/>
      <c r="H19" s="128"/>
      <c r="I19" s="128"/>
      <c r="J19" s="128"/>
      <c r="K19" s="128">
        <v>4216.7999999999993</v>
      </c>
      <c r="L19" s="152">
        <v>4216.7999999999993</v>
      </c>
      <c r="M19" s="152">
        <f t="shared" si="0"/>
        <v>12921.599999999999</v>
      </c>
      <c r="N19" s="152">
        <f t="shared" si="1"/>
        <v>1076.8</v>
      </c>
      <c r="O19" s="152">
        <f t="shared" si="2"/>
        <v>17409.599999999999</v>
      </c>
      <c r="P19" s="152">
        <f t="shared" si="3"/>
        <v>1450.8</v>
      </c>
      <c r="Q19" s="5"/>
      <c r="R19" s="5"/>
      <c r="S19" s="5"/>
      <c r="T19" s="5"/>
      <c r="U19" s="5"/>
      <c r="V19" s="5"/>
    </row>
    <row r="20" spans="1:22">
      <c r="A20" s="128"/>
      <c r="B20" s="160">
        <f t="shared" ref="B20:D20" si="22">B19+1</f>
        <v>15</v>
      </c>
      <c r="C20" s="160">
        <f t="shared" si="22"/>
        <v>14</v>
      </c>
      <c r="D20" s="160">
        <f t="shared" si="22"/>
        <v>13</v>
      </c>
      <c r="E20" s="128"/>
      <c r="F20" s="128"/>
      <c r="G20" s="128"/>
      <c r="H20" s="128"/>
      <c r="I20" s="128"/>
      <c r="J20" s="128"/>
      <c r="K20" s="152">
        <v>4264.7999999999993</v>
      </c>
      <c r="L20" s="152">
        <v>4216.7999999999993</v>
      </c>
      <c r="M20" s="152">
        <f t="shared" si="0"/>
        <v>12969.599999999999</v>
      </c>
      <c r="N20" s="152">
        <f t="shared" si="1"/>
        <v>1080.8</v>
      </c>
      <c r="O20" s="152">
        <f t="shared" si="2"/>
        <v>17457.599999999999</v>
      </c>
      <c r="P20" s="152">
        <f t="shared" si="3"/>
        <v>1454.8</v>
      </c>
      <c r="Q20" s="5"/>
      <c r="R20" s="5"/>
      <c r="S20" s="5"/>
      <c r="T20" s="5"/>
      <c r="U20" s="5"/>
      <c r="V20" s="5"/>
    </row>
    <row r="21" spans="1:22">
      <c r="A21" s="128"/>
      <c r="B21" s="160">
        <f t="shared" ref="B21:D21" si="23">B20+1</f>
        <v>16</v>
      </c>
      <c r="C21" s="160">
        <f t="shared" si="23"/>
        <v>15</v>
      </c>
      <c r="D21" s="160">
        <f t="shared" si="23"/>
        <v>14</v>
      </c>
      <c r="E21" s="128"/>
      <c r="F21" s="128"/>
      <c r="G21" s="128"/>
      <c r="H21" s="128"/>
      <c r="I21" s="128"/>
      <c r="J21" s="128"/>
      <c r="K21" s="152">
        <v>4264.7999999999993</v>
      </c>
      <c r="L21" s="152">
        <v>4264.7999999999993</v>
      </c>
      <c r="M21" s="152">
        <f t="shared" si="0"/>
        <v>13017.599999999999</v>
      </c>
      <c r="N21" s="152">
        <f t="shared" si="1"/>
        <v>1084.8</v>
      </c>
      <c r="O21" s="152">
        <f t="shared" si="2"/>
        <v>17505.599999999999</v>
      </c>
      <c r="P21" s="152">
        <f t="shared" si="3"/>
        <v>1458.8</v>
      </c>
      <c r="Q21" s="5"/>
      <c r="R21" s="5"/>
      <c r="S21" s="5"/>
      <c r="T21" s="5"/>
      <c r="U21" s="5"/>
      <c r="V21" s="5"/>
    </row>
    <row r="22" spans="1:22">
      <c r="A22" s="128"/>
      <c r="B22" s="160">
        <f t="shared" ref="B22:D22" si="24">B21+1</f>
        <v>17</v>
      </c>
      <c r="C22" s="160">
        <f t="shared" si="24"/>
        <v>16</v>
      </c>
      <c r="D22" s="160">
        <f t="shared" si="24"/>
        <v>15</v>
      </c>
      <c r="E22" s="128"/>
      <c r="F22" s="128"/>
      <c r="G22" s="128"/>
      <c r="H22" s="128"/>
      <c r="I22" s="128"/>
      <c r="J22" s="128"/>
      <c r="K22" s="152">
        <v>4264.7999999999993</v>
      </c>
      <c r="L22" s="152">
        <v>4264.7999999999993</v>
      </c>
      <c r="M22" s="152">
        <f t="shared" si="0"/>
        <v>13017.599999999999</v>
      </c>
      <c r="N22" s="152">
        <f t="shared" si="1"/>
        <v>1084.8</v>
      </c>
      <c r="O22" s="152">
        <f t="shared" si="2"/>
        <v>17505.599999999999</v>
      </c>
      <c r="P22" s="152">
        <f t="shared" si="3"/>
        <v>1458.8</v>
      </c>
      <c r="Q22" s="5"/>
      <c r="R22" s="5"/>
      <c r="S22" s="5"/>
      <c r="T22" s="5"/>
      <c r="U22" s="5"/>
      <c r="V22" s="5"/>
    </row>
    <row r="23" spans="1:22">
      <c r="A23" s="128"/>
      <c r="B23" s="160">
        <f t="shared" ref="B23:D23" si="25">B22+1</f>
        <v>18</v>
      </c>
      <c r="C23" s="160">
        <f t="shared" si="25"/>
        <v>17</v>
      </c>
      <c r="D23" s="160">
        <f t="shared" si="25"/>
        <v>16</v>
      </c>
      <c r="E23" s="128"/>
      <c r="F23" s="128"/>
      <c r="G23" s="128"/>
      <c r="H23" s="128"/>
      <c r="I23" s="128"/>
      <c r="J23" s="128"/>
      <c r="K23" s="152">
        <v>4264.7999999999993</v>
      </c>
      <c r="L23" s="152">
        <v>4264.7999999999993</v>
      </c>
      <c r="M23" s="152">
        <f t="shared" si="0"/>
        <v>13017.599999999999</v>
      </c>
      <c r="N23" s="152">
        <f t="shared" si="1"/>
        <v>1084.8</v>
      </c>
      <c r="O23" s="152">
        <f t="shared" si="2"/>
        <v>17505.599999999999</v>
      </c>
      <c r="P23" s="152">
        <f t="shared" si="3"/>
        <v>1458.8</v>
      </c>
      <c r="Q23" s="5"/>
      <c r="R23" s="5"/>
      <c r="S23" s="5"/>
      <c r="T23" s="5"/>
      <c r="U23" s="5"/>
      <c r="V23" s="5"/>
    </row>
    <row r="24" spans="1:22">
      <c r="A24" s="128"/>
      <c r="B24" s="160">
        <f t="shared" ref="B24:D24" si="26">B23+1</f>
        <v>19</v>
      </c>
      <c r="C24" s="160">
        <f t="shared" si="26"/>
        <v>18</v>
      </c>
      <c r="D24" s="160">
        <f t="shared" si="26"/>
        <v>17</v>
      </c>
      <c r="E24" s="128"/>
      <c r="F24" s="128"/>
      <c r="G24" s="128"/>
      <c r="H24" s="128"/>
      <c r="I24" s="128"/>
      <c r="J24" s="128"/>
      <c r="K24" s="152">
        <v>4264.7999999999993</v>
      </c>
      <c r="L24" s="152">
        <v>4264.7999999999993</v>
      </c>
      <c r="M24" s="152">
        <f t="shared" si="0"/>
        <v>13017.599999999999</v>
      </c>
      <c r="N24" s="152">
        <f t="shared" si="1"/>
        <v>1084.8</v>
      </c>
      <c r="O24" s="152">
        <f t="shared" si="2"/>
        <v>17505.599999999999</v>
      </c>
      <c r="P24" s="152">
        <f t="shared" si="3"/>
        <v>1458.8</v>
      </c>
      <c r="Q24" s="5"/>
      <c r="R24" s="5"/>
      <c r="S24" s="5"/>
      <c r="T24" s="5"/>
      <c r="U24" s="5"/>
      <c r="V24" s="5"/>
    </row>
    <row r="25" spans="1:22">
      <c r="A25" s="128"/>
      <c r="B25" s="160">
        <f>B24+1</f>
        <v>20</v>
      </c>
      <c r="C25" s="128"/>
      <c r="D25" s="160">
        <f>D24+1</f>
        <v>18</v>
      </c>
      <c r="E25" s="128"/>
      <c r="F25" s="128"/>
      <c r="G25" s="128"/>
      <c r="H25" s="128"/>
      <c r="I25" s="128"/>
      <c r="J25" s="128"/>
      <c r="K25" s="191"/>
      <c r="L25" s="152">
        <v>4264.7999999999993</v>
      </c>
      <c r="M25" s="152">
        <f t="shared" si="0"/>
        <v>8752.7999999999993</v>
      </c>
      <c r="N25" s="152">
        <f t="shared" si="1"/>
        <v>729.4</v>
      </c>
      <c r="O25" s="152">
        <f t="shared" si="2"/>
        <v>13240.8</v>
      </c>
      <c r="P25" s="152">
        <f t="shared" si="3"/>
        <v>1103.3999999999999</v>
      </c>
      <c r="Q25" s="5"/>
      <c r="R25" s="5"/>
      <c r="S25" s="5"/>
      <c r="T25" s="5"/>
      <c r="U25" s="5"/>
      <c r="V25" s="5"/>
    </row>
    <row r="26" spans="1:22">
      <c r="A26" s="193"/>
      <c r="B26" s="193" t="s">
        <v>358</v>
      </c>
      <c r="C26" s="193"/>
      <c r="D26" s="193"/>
      <c r="E26" s="195"/>
      <c r="F26" s="195"/>
      <c r="G26" s="195"/>
      <c r="H26" s="195"/>
      <c r="I26" s="195"/>
      <c r="J26" s="195"/>
      <c r="K26" s="196"/>
      <c r="L26" s="196"/>
      <c r="M26" s="152"/>
      <c r="N26" s="152"/>
      <c r="O26" s="152"/>
      <c r="P26" s="152"/>
      <c r="Q26" s="5"/>
      <c r="R26" s="5"/>
      <c r="S26" s="5"/>
      <c r="T26" s="5"/>
      <c r="U26" s="5"/>
      <c r="V26" s="5"/>
    </row>
    <row r="27" spans="1:22">
      <c r="A27" s="197"/>
      <c r="B27" s="193">
        <v>1</v>
      </c>
      <c r="C27" s="193">
        <v>0</v>
      </c>
      <c r="D27" s="193"/>
      <c r="E27" s="195">
        <v>741.06</v>
      </c>
      <c r="F27" s="195">
        <v>2093.79</v>
      </c>
      <c r="G27" s="195">
        <v>3521.52</v>
      </c>
      <c r="H27" s="195">
        <v>5381.333333333333</v>
      </c>
      <c r="I27" s="195">
        <v>7533.8666666666659</v>
      </c>
      <c r="J27" s="195">
        <v>9686.4</v>
      </c>
      <c r="K27" s="152">
        <v>2094</v>
      </c>
      <c r="L27" s="196"/>
      <c r="M27" s="152">
        <f t="shared" ref="M27:M47" si="27">K27+L27+4488</f>
        <v>6582</v>
      </c>
      <c r="N27" s="152">
        <f t="shared" ref="N27:N47" si="28">M27/12</f>
        <v>548.5</v>
      </c>
      <c r="O27" s="152">
        <f t="shared" ref="O27:O47" si="29">K27+L27+4488*2</f>
        <v>11070</v>
      </c>
      <c r="P27" s="152">
        <f t="shared" ref="P27:P47" si="30">O27/12</f>
        <v>922.5</v>
      </c>
      <c r="Q27" s="5"/>
      <c r="R27" s="5"/>
      <c r="S27" s="5"/>
      <c r="T27" s="5"/>
      <c r="U27" s="5"/>
      <c r="V27" s="5"/>
    </row>
    <row r="28" spans="1:22">
      <c r="A28" s="197"/>
      <c r="B28" s="193">
        <v>2</v>
      </c>
      <c r="C28" s="193">
        <v>1</v>
      </c>
      <c r="D28" s="193"/>
      <c r="E28" s="195">
        <v>741.06</v>
      </c>
      <c r="F28" s="195">
        <v>2093.79</v>
      </c>
      <c r="G28" s="195">
        <v>3521.52</v>
      </c>
      <c r="H28" s="195">
        <v>5381.333333333333</v>
      </c>
      <c r="I28" s="195">
        <v>7533.8666666666659</v>
      </c>
      <c r="J28" s="195">
        <v>9686.4</v>
      </c>
      <c r="K28" s="152">
        <v>2094</v>
      </c>
      <c r="L28" s="196"/>
      <c r="M28" s="152">
        <f t="shared" si="27"/>
        <v>6582</v>
      </c>
      <c r="N28" s="152">
        <f t="shared" si="28"/>
        <v>548.5</v>
      </c>
      <c r="O28" s="152">
        <f t="shared" si="29"/>
        <v>11070</v>
      </c>
      <c r="P28" s="152">
        <f t="shared" si="30"/>
        <v>922.5</v>
      </c>
      <c r="Q28" s="5"/>
      <c r="R28" s="5"/>
      <c r="S28" s="5"/>
      <c r="T28" s="5"/>
      <c r="U28" s="5"/>
      <c r="V28" s="5"/>
    </row>
    <row r="29" spans="1:22">
      <c r="A29" s="197"/>
      <c r="B29" s="193">
        <v>3</v>
      </c>
      <c r="C29" s="198">
        <f t="shared" ref="C29:C31" si="31">C28+1</f>
        <v>2</v>
      </c>
      <c r="D29" s="193">
        <v>0</v>
      </c>
      <c r="E29" s="195">
        <v>538.20000000000005</v>
      </c>
      <c r="F29" s="195">
        <v>553.79999999999995</v>
      </c>
      <c r="G29" s="195">
        <v>1427.88</v>
      </c>
      <c r="H29" s="195">
        <v>5284.8</v>
      </c>
      <c r="I29" s="195">
        <v>15067.733333333332</v>
      </c>
      <c r="J29" s="195">
        <v>19372.8</v>
      </c>
      <c r="K29" s="152">
        <v>2332.8000000000002</v>
      </c>
      <c r="L29" s="152">
        <v>2094</v>
      </c>
      <c r="M29" s="152">
        <f t="shared" si="27"/>
        <v>8914.7999999999993</v>
      </c>
      <c r="N29" s="152">
        <f t="shared" si="28"/>
        <v>742.9</v>
      </c>
      <c r="O29" s="152">
        <f t="shared" si="29"/>
        <v>13402.8</v>
      </c>
      <c r="P29" s="152">
        <f t="shared" si="30"/>
        <v>1116.8999999999999</v>
      </c>
      <c r="Q29" s="5"/>
      <c r="R29" s="5"/>
      <c r="S29" s="5"/>
      <c r="T29" s="5"/>
      <c r="U29" s="5"/>
      <c r="V29" s="5"/>
    </row>
    <row r="30" spans="1:22">
      <c r="A30" s="197"/>
      <c r="B30" s="193">
        <v>4</v>
      </c>
      <c r="C30" s="198">
        <f t="shared" si="31"/>
        <v>3</v>
      </c>
      <c r="D30" s="193">
        <v>1</v>
      </c>
      <c r="E30" s="195">
        <v>538.20000000000005</v>
      </c>
      <c r="F30" s="195">
        <v>553.79999999999995</v>
      </c>
      <c r="G30" s="195">
        <v>1427.88</v>
      </c>
      <c r="H30" s="195">
        <v>5284.8</v>
      </c>
      <c r="I30" s="195">
        <v>7533.8666666666659</v>
      </c>
      <c r="J30" s="195">
        <v>9686.4</v>
      </c>
      <c r="K30" s="152">
        <v>2332.8000000000002</v>
      </c>
      <c r="L30" s="152">
        <v>2094</v>
      </c>
      <c r="M30" s="152">
        <f t="shared" si="27"/>
        <v>8914.7999999999993</v>
      </c>
      <c r="N30" s="152">
        <f t="shared" si="28"/>
        <v>742.9</v>
      </c>
      <c r="O30" s="152">
        <f t="shared" si="29"/>
        <v>13402.8</v>
      </c>
      <c r="P30" s="152">
        <f t="shared" si="30"/>
        <v>1116.8999999999999</v>
      </c>
      <c r="Q30" s="5"/>
      <c r="R30" s="5"/>
      <c r="S30" s="5"/>
      <c r="T30" s="5"/>
      <c r="U30" s="5"/>
      <c r="V30" s="5"/>
    </row>
    <row r="31" spans="1:22">
      <c r="A31" s="197"/>
      <c r="B31" s="193">
        <v>5</v>
      </c>
      <c r="C31" s="198">
        <f t="shared" si="31"/>
        <v>4</v>
      </c>
      <c r="D31" s="198">
        <f t="shared" ref="D31:D33" si="32">D30+1</f>
        <v>2</v>
      </c>
      <c r="E31" s="195">
        <v>538.20000000000005</v>
      </c>
      <c r="F31" s="195">
        <v>553.79999999999995</v>
      </c>
      <c r="G31" s="195">
        <v>1427.88</v>
      </c>
      <c r="H31" s="195">
        <v>5284.8</v>
      </c>
      <c r="I31" s="195">
        <v>7533.8666666666659</v>
      </c>
      <c r="J31" s="195">
        <v>9686.4</v>
      </c>
      <c r="K31" s="152">
        <v>2482.8000000000002</v>
      </c>
      <c r="L31" s="152">
        <v>2332.8000000000002</v>
      </c>
      <c r="M31" s="152">
        <f t="shared" si="27"/>
        <v>9303.6</v>
      </c>
      <c r="N31" s="152">
        <f t="shared" si="28"/>
        <v>775.30000000000007</v>
      </c>
      <c r="O31" s="152">
        <f t="shared" si="29"/>
        <v>13791.6</v>
      </c>
      <c r="P31" s="152">
        <f t="shared" si="30"/>
        <v>1149.3</v>
      </c>
      <c r="Q31" s="5"/>
      <c r="R31" s="5"/>
      <c r="S31" s="5"/>
      <c r="T31" s="5"/>
      <c r="U31" s="5"/>
      <c r="V31" s="5"/>
    </row>
    <row r="32" spans="1:22">
      <c r="A32" s="196"/>
      <c r="B32" s="193"/>
      <c r="C32" s="193"/>
      <c r="D32" s="198">
        <f t="shared" si="32"/>
        <v>3</v>
      </c>
      <c r="E32" s="196"/>
      <c r="F32" s="196"/>
      <c r="G32" s="196"/>
      <c r="H32" s="196"/>
      <c r="I32" s="196"/>
      <c r="J32" s="196"/>
      <c r="K32" s="152">
        <v>2482.8000000000002</v>
      </c>
      <c r="L32" s="152">
        <v>2332.8000000000002</v>
      </c>
      <c r="M32" s="152">
        <f t="shared" si="27"/>
        <v>9303.6</v>
      </c>
      <c r="N32" s="152">
        <f t="shared" si="28"/>
        <v>775.30000000000007</v>
      </c>
      <c r="O32" s="152">
        <f t="shared" si="29"/>
        <v>13791.6</v>
      </c>
      <c r="P32" s="152">
        <f t="shared" si="30"/>
        <v>1149.3</v>
      </c>
      <c r="Q32" s="5"/>
      <c r="R32" s="5"/>
      <c r="S32" s="5"/>
      <c r="T32" s="5"/>
      <c r="U32" s="5"/>
      <c r="V32" s="5"/>
    </row>
    <row r="33" spans="1:22">
      <c r="A33" s="196"/>
      <c r="B33" s="193"/>
      <c r="C33" s="193"/>
      <c r="D33" s="198">
        <f t="shared" si="32"/>
        <v>4</v>
      </c>
      <c r="E33" s="196"/>
      <c r="F33" s="196"/>
      <c r="G33" s="196"/>
      <c r="H33" s="196"/>
      <c r="I33" s="196"/>
      <c r="J33" s="196"/>
      <c r="K33" s="152">
        <v>3296.3999999999996</v>
      </c>
      <c r="L33" s="152">
        <v>2482.8000000000002</v>
      </c>
      <c r="M33" s="152">
        <f t="shared" si="27"/>
        <v>10267.200000000001</v>
      </c>
      <c r="N33" s="152">
        <f t="shared" si="28"/>
        <v>855.6</v>
      </c>
      <c r="O33" s="152">
        <f t="shared" si="29"/>
        <v>14755.2</v>
      </c>
      <c r="P33" s="152">
        <f t="shared" si="30"/>
        <v>1229.6000000000001</v>
      </c>
      <c r="Q33" s="5"/>
      <c r="R33" s="5"/>
      <c r="S33" s="5"/>
      <c r="T33" s="5"/>
      <c r="U33" s="5"/>
      <c r="V33" s="5"/>
    </row>
    <row r="34" spans="1:22">
      <c r="A34" s="204"/>
      <c r="B34" s="193"/>
      <c r="C34" s="193"/>
      <c r="D34" s="193"/>
      <c r="E34" s="196"/>
      <c r="F34" s="196"/>
      <c r="G34" s="196"/>
      <c r="H34" s="196"/>
      <c r="I34" s="196"/>
      <c r="J34" s="196"/>
      <c r="K34" s="152">
        <v>3296.3999999999996</v>
      </c>
      <c r="L34" s="152">
        <v>2482.8000000000002</v>
      </c>
      <c r="M34" s="152">
        <f t="shared" si="27"/>
        <v>10267.200000000001</v>
      </c>
      <c r="N34" s="152">
        <f t="shared" si="28"/>
        <v>855.6</v>
      </c>
      <c r="O34" s="152">
        <f t="shared" si="29"/>
        <v>14755.2</v>
      </c>
      <c r="P34" s="152">
        <f t="shared" si="30"/>
        <v>1229.6000000000001</v>
      </c>
      <c r="Q34" s="5"/>
      <c r="R34" s="5"/>
      <c r="S34" s="5"/>
      <c r="T34" s="5"/>
      <c r="U34" s="5"/>
      <c r="V34" s="5"/>
    </row>
    <row r="35" spans="1:22">
      <c r="A35" s="204"/>
      <c r="B35" s="193"/>
      <c r="C35" s="193"/>
      <c r="D35" s="193"/>
      <c r="E35" s="196"/>
      <c r="F35" s="196"/>
      <c r="G35" s="196"/>
      <c r="H35" s="196"/>
      <c r="I35" s="196"/>
      <c r="J35" s="196"/>
      <c r="K35" s="152">
        <v>3296.3999999999996</v>
      </c>
      <c r="L35" s="152">
        <v>3296.3999999999996</v>
      </c>
      <c r="M35" s="152">
        <f t="shared" si="27"/>
        <v>11080.8</v>
      </c>
      <c r="N35" s="152">
        <f t="shared" si="28"/>
        <v>923.4</v>
      </c>
      <c r="O35" s="152">
        <f t="shared" si="29"/>
        <v>15568.8</v>
      </c>
      <c r="P35" s="152">
        <f t="shared" si="30"/>
        <v>1297.3999999999999</v>
      </c>
      <c r="Q35" s="5"/>
      <c r="R35" s="5"/>
      <c r="S35" s="5"/>
      <c r="T35" s="5"/>
      <c r="U35" s="5"/>
      <c r="V35" s="5"/>
    </row>
    <row r="36" spans="1:22">
      <c r="A36" s="5"/>
      <c r="B36" s="5"/>
      <c r="C36" s="5"/>
      <c r="K36" s="152">
        <v>3747.6000000000004</v>
      </c>
      <c r="L36" s="152">
        <v>3296.3999999999996</v>
      </c>
      <c r="M36" s="152">
        <f t="shared" si="27"/>
        <v>11532</v>
      </c>
      <c r="N36" s="152">
        <f t="shared" si="28"/>
        <v>961</v>
      </c>
      <c r="O36" s="152">
        <f t="shared" si="29"/>
        <v>16020</v>
      </c>
      <c r="P36" s="152">
        <f t="shared" si="30"/>
        <v>1335</v>
      </c>
      <c r="Q36" s="5"/>
      <c r="R36" s="5"/>
      <c r="S36" s="5"/>
      <c r="T36" s="5"/>
      <c r="U36" s="5"/>
      <c r="V36" s="5"/>
    </row>
    <row r="37" spans="1:22">
      <c r="A37" s="5"/>
      <c r="B37" s="5"/>
      <c r="C37" s="5"/>
      <c r="K37" s="152">
        <v>3747.6000000000004</v>
      </c>
      <c r="L37" s="152">
        <v>3296.3999999999996</v>
      </c>
      <c r="M37" s="152">
        <f t="shared" si="27"/>
        <v>11532</v>
      </c>
      <c r="N37" s="152">
        <f t="shared" si="28"/>
        <v>961</v>
      </c>
      <c r="O37" s="152">
        <f t="shared" si="29"/>
        <v>16020</v>
      </c>
      <c r="P37" s="152">
        <f t="shared" si="30"/>
        <v>1335</v>
      </c>
      <c r="Q37" s="5"/>
      <c r="R37" s="5"/>
      <c r="S37" s="5"/>
      <c r="T37" s="5"/>
      <c r="U37" s="5"/>
      <c r="V37" s="5"/>
    </row>
    <row r="38" spans="1:22">
      <c r="A38" s="5"/>
      <c r="B38" s="5"/>
      <c r="C38" s="5"/>
      <c r="K38" s="152">
        <v>3747.6000000000004</v>
      </c>
      <c r="L38" s="152">
        <v>3747.6000000000004</v>
      </c>
      <c r="M38" s="152">
        <f t="shared" si="27"/>
        <v>11983.2</v>
      </c>
      <c r="N38" s="152">
        <f t="shared" si="28"/>
        <v>998.6</v>
      </c>
      <c r="O38" s="152">
        <f t="shared" si="29"/>
        <v>16471.2</v>
      </c>
      <c r="P38" s="152">
        <f t="shared" si="30"/>
        <v>1372.6000000000001</v>
      </c>
      <c r="Q38" s="5"/>
      <c r="R38" s="5"/>
      <c r="S38" s="5"/>
      <c r="T38" s="5"/>
      <c r="U38" s="5"/>
      <c r="V38" s="5"/>
    </row>
    <row r="39" spans="1:22">
      <c r="A39" s="5"/>
      <c r="B39" s="5"/>
      <c r="C39" s="5"/>
      <c r="K39" s="128">
        <v>4216.7999999999993</v>
      </c>
      <c r="L39" s="152">
        <v>3747.6000000000004</v>
      </c>
      <c r="M39" s="152">
        <f t="shared" si="27"/>
        <v>12452.4</v>
      </c>
      <c r="N39" s="152">
        <f t="shared" si="28"/>
        <v>1037.7</v>
      </c>
      <c r="O39" s="152">
        <f t="shared" si="29"/>
        <v>16940.400000000001</v>
      </c>
      <c r="P39" s="152">
        <f t="shared" si="30"/>
        <v>1411.7</v>
      </c>
      <c r="Q39" s="5"/>
      <c r="R39" s="5"/>
      <c r="S39" s="5"/>
      <c r="T39" s="5"/>
      <c r="U39" s="5"/>
      <c r="V39" s="5"/>
    </row>
    <row r="40" spans="1:22">
      <c r="A40" s="5"/>
      <c r="B40" s="5"/>
      <c r="C40" s="5"/>
      <c r="K40" s="128">
        <v>4216.7999999999993</v>
      </c>
      <c r="L40" s="152">
        <v>3747.6000000000004</v>
      </c>
      <c r="M40" s="152">
        <f t="shared" si="27"/>
        <v>12452.4</v>
      </c>
      <c r="N40" s="152">
        <f t="shared" si="28"/>
        <v>1037.7</v>
      </c>
      <c r="O40" s="152">
        <f t="shared" si="29"/>
        <v>16940.400000000001</v>
      </c>
      <c r="P40" s="152">
        <f t="shared" si="30"/>
        <v>1411.7</v>
      </c>
      <c r="Q40" s="5"/>
      <c r="R40" s="5"/>
      <c r="S40" s="5"/>
      <c r="T40" s="5"/>
      <c r="U40" s="5"/>
      <c r="V40" s="5"/>
    </row>
    <row r="41" spans="1:22">
      <c r="A41" s="5"/>
      <c r="B41" s="5"/>
      <c r="C41" s="5"/>
      <c r="K41" s="152">
        <v>4264.7999999999993</v>
      </c>
      <c r="L41" s="128">
        <v>4216.7999999999993</v>
      </c>
      <c r="M41" s="152">
        <f t="shared" si="27"/>
        <v>12969.599999999999</v>
      </c>
      <c r="N41" s="152">
        <f t="shared" si="28"/>
        <v>1080.8</v>
      </c>
      <c r="O41" s="152">
        <f t="shared" si="29"/>
        <v>17457.599999999999</v>
      </c>
      <c r="P41" s="152">
        <f t="shared" si="30"/>
        <v>1454.8</v>
      </c>
      <c r="Q41" s="5"/>
      <c r="R41" s="5"/>
      <c r="S41" s="5"/>
      <c r="T41" s="5"/>
      <c r="U41" s="5"/>
      <c r="V41" s="5"/>
    </row>
    <row r="42" spans="1:22">
      <c r="A42" s="5"/>
      <c r="B42" s="5"/>
      <c r="C42" s="5"/>
      <c r="K42" s="152">
        <v>4264.7999999999993</v>
      </c>
      <c r="L42" s="128">
        <v>4216.7999999999993</v>
      </c>
      <c r="M42" s="152">
        <f t="shared" si="27"/>
        <v>12969.599999999999</v>
      </c>
      <c r="N42" s="152">
        <f t="shared" si="28"/>
        <v>1080.8</v>
      </c>
      <c r="O42" s="152">
        <f t="shared" si="29"/>
        <v>17457.599999999999</v>
      </c>
      <c r="P42" s="152">
        <f t="shared" si="30"/>
        <v>1454.8</v>
      </c>
      <c r="Q42" s="5"/>
      <c r="R42" s="5"/>
      <c r="S42" s="5"/>
      <c r="T42" s="5"/>
      <c r="U42" s="5"/>
      <c r="V42" s="5"/>
    </row>
    <row r="43" spans="1:22">
      <c r="A43" s="5"/>
      <c r="B43" s="5"/>
      <c r="C43" s="5"/>
      <c r="K43" s="152">
        <v>4264.7999999999993</v>
      </c>
      <c r="L43" s="152">
        <v>4264.7999999999993</v>
      </c>
      <c r="M43" s="152">
        <f t="shared" si="27"/>
        <v>13017.599999999999</v>
      </c>
      <c r="N43" s="152">
        <f t="shared" si="28"/>
        <v>1084.8</v>
      </c>
      <c r="O43" s="152">
        <f t="shared" si="29"/>
        <v>17505.599999999999</v>
      </c>
      <c r="P43" s="152">
        <f t="shared" si="30"/>
        <v>1458.8</v>
      </c>
      <c r="Q43" s="5"/>
      <c r="R43" s="5"/>
      <c r="S43" s="5"/>
      <c r="T43" s="5"/>
      <c r="U43" s="5"/>
      <c r="V43" s="5"/>
    </row>
    <row r="44" spans="1:22">
      <c r="A44" s="5"/>
      <c r="B44" s="5"/>
      <c r="C44" s="5"/>
      <c r="K44" s="152">
        <v>4264.7999999999993</v>
      </c>
      <c r="L44" s="152">
        <v>4264.7999999999993</v>
      </c>
      <c r="M44" s="152">
        <f t="shared" si="27"/>
        <v>13017.599999999999</v>
      </c>
      <c r="N44" s="152">
        <f t="shared" si="28"/>
        <v>1084.8</v>
      </c>
      <c r="O44" s="152">
        <f t="shared" si="29"/>
        <v>17505.599999999999</v>
      </c>
      <c r="P44" s="152">
        <f t="shared" si="30"/>
        <v>1458.8</v>
      </c>
      <c r="Q44" s="5"/>
      <c r="R44" s="5"/>
      <c r="S44" s="5"/>
      <c r="T44" s="5"/>
      <c r="U44" s="5"/>
      <c r="V44" s="5"/>
    </row>
    <row r="45" spans="1:22">
      <c r="A45" s="5"/>
      <c r="B45" s="5"/>
      <c r="C45" s="5"/>
      <c r="K45" s="152">
        <v>4264.7999999999993</v>
      </c>
      <c r="L45" s="152">
        <v>4264.7999999999993</v>
      </c>
      <c r="M45" s="152">
        <f t="shared" si="27"/>
        <v>13017.599999999999</v>
      </c>
      <c r="N45" s="152">
        <f t="shared" si="28"/>
        <v>1084.8</v>
      </c>
      <c r="O45" s="152">
        <f t="shared" si="29"/>
        <v>17505.599999999999</v>
      </c>
      <c r="P45" s="152">
        <f t="shared" si="30"/>
        <v>1458.8</v>
      </c>
      <c r="Q45" s="5"/>
      <c r="R45" s="5"/>
      <c r="S45" s="5"/>
      <c r="T45" s="5"/>
      <c r="U45" s="5"/>
      <c r="V45" s="5"/>
    </row>
    <row r="46" spans="1:22">
      <c r="A46" s="5"/>
      <c r="B46" s="5"/>
      <c r="C46" s="5"/>
      <c r="K46" s="5"/>
      <c r="L46" s="152">
        <v>4264.7999999999993</v>
      </c>
      <c r="M46" s="152">
        <f t="shared" si="27"/>
        <v>8752.7999999999993</v>
      </c>
      <c r="N46" s="152">
        <f t="shared" si="28"/>
        <v>729.4</v>
      </c>
      <c r="O46" s="152">
        <f t="shared" si="29"/>
        <v>13240.8</v>
      </c>
      <c r="P46" s="152">
        <f t="shared" si="30"/>
        <v>1103.3999999999999</v>
      </c>
      <c r="Q46" s="5"/>
      <c r="R46" s="5"/>
      <c r="S46" s="5"/>
      <c r="T46" s="5"/>
      <c r="U46" s="5"/>
      <c r="V46" s="5"/>
    </row>
    <row r="47" spans="1:22">
      <c r="A47" s="5"/>
      <c r="B47" s="5"/>
      <c r="C47" s="5"/>
      <c r="K47" s="5"/>
      <c r="L47" s="152">
        <v>4264.7999999999993</v>
      </c>
      <c r="M47" s="152">
        <f t="shared" si="27"/>
        <v>8752.7999999999993</v>
      </c>
      <c r="N47" s="152">
        <f t="shared" si="28"/>
        <v>729.4</v>
      </c>
      <c r="O47" s="152">
        <f t="shared" si="29"/>
        <v>13240.8</v>
      </c>
      <c r="P47" s="152">
        <f t="shared" si="30"/>
        <v>1103.3999999999999</v>
      </c>
      <c r="Q47" s="5"/>
      <c r="R47" s="5"/>
      <c r="S47" s="5"/>
      <c r="T47" s="5"/>
      <c r="U47" s="5"/>
      <c r="V47" s="5"/>
    </row>
    <row r="48" spans="1:22">
      <c r="A48" s="5"/>
      <c r="B48" s="5"/>
      <c r="C48" s="5"/>
      <c r="K48" s="5"/>
      <c r="L48" s="5"/>
      <c r="M48" s="5"/>
      <c r="O48" s="5"/>
      <c r="Q48" s="5"/>
      <c r="R48" s="5"/>
      <c r="S48" s="5"/>
      <c r="T48" s="5"/>
      <c r="U48" s="5"/>
      <c r="V48" s="5"/>
    </row>
    <row r="49" spans="1:22">
      <c r="A49" s="5"/>
      <c r="B49" s="5"/>
      <c r="C49" s="5"/>
      <c r="K49" s="5"/>
      <c r="L49" s="5"/>
      <c r="M49" s="5"/>
      <c r="O49" s="5"/>
      <c r="Q49" s="5"/>
      <c r="R49" s="5"/>
      <c r="S49" s="5"/>
      <c r="T49" s="5"/>
      <c r="U49" s="5"/>
      <c r="V49" s="5"/>
    </row>
    <row r="50" spans="1:22">
      <c r="A50" s="5"/>
      <c r="B50" s="5"/>
      <c r="C50" s="5"/>
      <c r="K50" s="5"/>
      <c r="L50" s="5"/>
      <c r="M50" s="5"/>
      <c r="O50" s="5"/>
      <c r="Q50" s="5"/>
      <c r="R50" s="5"/>
      <c r="S50" s="5"/>
      <c r="T50" s="5"/>
      <c r="U50" s="5"/>
      <c r="V50" s="5"/>
    </row>
    <row r="51" spans="1:22">
      <c r="A51" s="5"/>
      <c r="B51" s="5"/>
      <c r="C51" s="5"/>
      <c r="K51" s="5"/>
      <c r="L51" s="5"/>
      <c r="M51" s="5"/>
      <c r="O51" s="5"/>
      <c r="Q51" s="5"/>
      <c r="R51" s="5"/>
      <c r="S51" s="5"/>
      <c r="T51" s="5"/>
      <c r="U51" s="5"/>
      <c r="V51" s="5"/>
    </row>
    <row r="52" spans="1:22">
      <c r="A52" s="5"/>
      <c r="B52" s="5"/>
      <c r="C52" s="5"/>
      <c r="K52" s="5"/>
      <c r="L52" s="5"/>
      <c r="M52" s="5"/>
      <c r="O52" s="5"/>
      <c r="Q52" s="5"/>
      <c r="R52" s="5"/>
      <c r="S52" s="5"/>
      <c r="T52" s="5"/>
      <c r="U52" s="5"/>
      <c r="V52" s="5"/>
    </row>
    <row r="53" spans="1:22">
      <c r="A53" s="134"/>
      <c r="B53" s="134" t="s">
        <v>369</v>
      </c>
      <c r="C53" s="134"/>
      <c r="D53" s="134"/>
      <c r="E53" s="134"/>
      <c r="F53" s="134"/>
      <c r="G53" s="134"/>
      <c r="H53" s="134"/>
      <c r="I53" s="134"/>
      <c r="J53" s="134"/>
      <c r="K53" s="134"/>
      <c r="L53" s="134"/>
      <c r="M53" s="134"/>
      <c r="N53" s="134"/>
      <c r="O53" s="134"/>
      <c r="P53" s="134"/>
      <c r="Q53" s="5"/>
      <c r="R53" s="5"/>
      <c r="S53" s="5"/>
      <c r="T53" s="5"/>
      <c r="U53" s="5"/>
      <c r="V53" s="5"/>
    </row>
    <row r="54" spans="1:22" ht="30" customHeight="1">
      <c r="A54" s="134"/>
      <c r="B54" s="210" t="s">
        <v>266</v>
      </c>
      <c r="C54" s="210" t="s">
        <v>269</v>
      </c>
      <c r="D54" s="210" t="s">
        <v>270</v>
      </c>
      <c r="E54" s="134"/>
      <c r="F54" s="134"/>
      <c r="G54" s="134"/>
      <c r="H54" s="134"/>
      <c r="I54" s="134"/>
      <c r="J54" s="134"/>
      <c r="K54" s="134"/>
      <c r="L54" s="134"/>
      <c r="M54" s="134"/>
      <c r="N54" s="134"/>
      <c r="O54" s="134"/>
      <c r="P54" s="134"/>
      <c r="Q54" s="5"/>
      <c r="R54" s="5"/>
      <c r="S54" s="5"/>
      <c r="T54" s="5"/>
      <c r="U54" s="5"/>
      <c r="V54" s="5"/>
    </row>
    <row r="55" spans="1:22">
      <c r="A55" s="134"/>
      <c r="B55" s="134">
        <v>1</v>
      </c>
      <c r="C55" s="134">
        <v>0</v>
      </c>
      <c r="D55" s="134"/>
      <c r="E55" s="212">
        <v>741.06</v>
      </c>
      <c r="F55" s="212">
        <v>2093.79</v>
      </c>
      <c r="G55" s="212">
        <v>3521.52</v>
      </c>
      <c r="H55" s="212">
        <v>6457.5999999999995</v>
      </c>
      <c r="I55" s="212">
        <v>8071.9999999999982</v>
      </c>
      <c r="J55" s="212">
        <v>9686.3999999999978</v>
      </c>
      <c r="K55" s="134"/>
      <c r="L55" s="134"/>
      <c r="M55" s="134"/>
      <c r="N55" s="134"/>
      <c r="O55" s="134"/>
      <c r="P55" s="134"/>
      <c r="Q55" s="5"/>
      <c r="R55" s="5"/>
      <c r="S55" s="5"/>
      <c r="T55" s="5"/>
      <c r="U55" s="5"/>
      <c r="V55" s="5"/>
    </row>
    <row r="56" spans="1:22">
      <c r="A56" s="134"/>
      <c r="B56" s="134">
        <v>2</v>
      </c>
      <c r="C56" s="134">
        <v>1</v>
      </c>
      <c r="D56" s="134"/>
      <c r="E56" s="212">
        <v>741.06</v>
      </c>
      <c r="F56" s="212">
        <v>2093.79</v>
      </c>
      <c r="G56" s="212">
        <v>3521.52</v>
      </c>
      <c r="H56" s="212">
        <v>6457.5999999999995</v>
      </c>
      <c r="I56" s="212">
        <v>8071.9999999999982</v>
      </c>
      <c r="J56" s="212">
        <v>9686.3999999999978</v>
      </c>
      <c r="K56" s="134"/>
      <c r="L56" s="134"/>
      <c r="M56" s="134"/>
      <c r="N56" s="134"/>
      <c r="O56" s="134"/>
      <c r="P56" s="134"/>
      <c r="Q56" s="5"/>
      <c r="R56" s="5"/>
      <c r="S56" s="5"/>
      <c r="T56" s="5"/>
      <c r="U56" s="5"/>
      <c r="V56" s="5"/>
    </row>
    <row r="57" spans="1:22">
      <c r="A57" s="215"/>
      <c r="B57" s="134">
        <v>3</v>
      </c>
      <c r="C57" s="223">
        <f t="shared" ref="C57:C59" si="33">C56+1</f>
        <v>2</v>
      </c>
      <c r="D57" s="134"/>
      <c r="E57" s="212">
        <v>741.06</v>
      </c>
      <c r="F57" s="212">
        <v>2093.79</v>
      </c>
      <c r="G57" s="212">
        <v>3521.52</v>
      </c>
      <c r="H57" s="212">
        <v>6457.5999999999995</v>
      </c>
      <c r="I57" s="212">
        <v>8071.9999999999982</v>
      </c>
      <c r="J57" s="212">
        <v>9686.3999999999978</v>
      </c>
      <c r="K57" s="134"/>
      <c r="L57" s="134"/>
      <c r="M57" s="134"/>
      <c r="N57" s="134"/>
      <c r="O57" s="134"/>
      <c r="P57" s="134"/>
      <c r="Q57" s="5"/>
      <c r="R57" s="5"/>
      <c r="S57" s="5"/>
      <c r="T57" s="5"/>
      <c r="U57" s="5"/>
      <c r="V57" s="5"/>
    </row>
    <row r="58" spans="1:22">
      <c r="A58" s="215"/>
      <c r="B58" s="134">
        <v>4</v>
      </c>
      <c r="C58" s="223">
        <f t="shared" si="33"/>
        <v>3</v>
      </c>
      <c r="D58" s="134">
        <v>0</v>
      </c>
      <c r="E58" s="212">
        <v>538.20000000000005</v>
      </c>
      <c r="F58" s="212">
        <v>553.79999999999995</v>
      </c>
      <c r="G58" s="212">
        <v>1427.88</v>
      </c>
      <c r="H58" s="212">
        <v>5284.8</v>
      </c>
      <c r="I58" s="212">
        <v>8071.9999999999982</v>
      </c>
      <c r="J58" s="212">
        <v>9686.3999999999978</v>
      </c>
      <c r="K58" s="134"/>
      <c r="L58" s="134"/>
      <c r="M58" s="134"/>
      <c r="N58" s="134"/>
      <c r="O58" s="134"/>
      <c r="P58" s="134"/>
      <c r="Q58" s="5"/>
      <c r="R58" s="5"/>
      <c r="S58" s="5"/>
      <c r="T58" s="5"/>
      <c r="U58" s="5"/>
      <c r="V58" s="5"/>
    </row>
    <row r="59" spans="1:22">
      <c r="A59" s="224" t="s">
        <v>378</v>
      </c>
      <c r="B59" s="134">
        <v>5</v>
      </c>
      <c r="C59" s="223">
        <f t="shared" si="33"/>
        <v>4</v>
      </c>
      <c r="D59" s="134">
        <v>1</v>
      </c>
      <c r="E59" s="212">
        <v>538.20000000000005</v>
      </c>
      <c r="F59" s="212">
        <v>553.79999999999995</v>
      </c>
      <c r="G59" s="212">
        <v>1427.88</v>
      </c>
      <c r="H59" s="212">
        <v>5284.8</v>
      </c>
      <c r="I59" s="212">
        <v>8071.9999999999982</v>
      </c>
      <c r="J59" s="212">
        <v>9686.3999999999978</v>
      </c>
      <c r="K59" s="134"/>
      <c r="L59" s="134"/>
      <c r="M59" s="134"/>
      <c r="N59" s="134"/>
      <c r="O59" s="134"/>
      <c r="P59" s="134"/>
      <c r="Q59" s="5"/>
      <c r="R59" s="5"/>
      <c r="S59" s="5"/>
      <c r="T59" s="5"/>
      <c r="U59" s="5"/>
      <c r="V59" s="5"/>
    </row>
    <row r="60" spans="1:22">
      <c r="A60" s="224" t="s">
        <v>379</v>
      </c>
      <c r="B60" s="134">
        <v>6</v>
      </c>
      <c r="C60" s="134"/>
      <c r="D60" s="223">
        <f t="shared" ref="D60:D62" si="34">D59+1</f>
        <v>2</v>
      </c>
      <c r="E60" s="212">
        <v>538.20000000000005</v>
      </c>
      <c r="F60" s="212">
        <v>553.79999999999995</v>
      </c>
      <c r="G60" s="212">
        <v>1427.88</v>
      </c>
      <c r="H60" s="212">
        <v>5284.8</v>
      </c>
      <c r="I60" s="212">
        <v>8071.9999999999982</v>
      </c>
      <c r="J60" s="212">
        <v>9686.3999999999978</v>
      </c>
      <c r="K60" s="134"/>
      <c r="L60" s="134"/>
      <c r="M60" s="134"/>
      <c r="N60" s="134"/>
      <c r="O60" s="134"/>
      <c r="P60" s="134"/>
      <c r="Q60" s="5"/>
      <c r="R60" s="5"/>
      <c r="S60" s="5"/>
      <c r="T60" s="5"/>
      <c r="U60" s="5"/>
      <c r="V60" s="5"/>
    </row>
    <row r="61" spans="1:22">
      <c r="A61" s="225" t="s">
        <v>380</v>
      </c>
      <c r="B61" s="134">
        <v>7</v>
      </c>
      <c r="C61" s="134"/>
      <c r="D61" s="223">
        <f t="shared" si="34"/>
        <v>3</v>
      </c>
      <c r="E61" s="224">
        <v>741.06</v>
      </c>
      <c r="F61" s="224">
        <v>2093.79</v>
      </c>
      <c r="G61" s="224">
        <v>3521.52</v>
      </c>
      <c r="H61" s="224">
        <v>6457.5999999999995</v>
      </c>
      <c r="I61" s="224">
        <v>8071.9999999999982</v>
      </c>
      <c r="J61" s="224">
        <v>9686.3999999999978</v>
      </c>
      <c r="K61" s="134"/>
      <c r="L61" s="134"/>
      <c r="M61" s="134"/>
      <c r="N61" s="134"/>
      <c r="O61" s="134"/>
      <c r="P61" s="134"/>
      <c r="Q61" s="5"/>
      <c r="R61" s="5"/>
      <c r="S61" s="5"/>
      <c r="T61" s="5"/>
      <c r="U61" s="5"/>
      <c r="V61" s="5"/>
    </row>
    <row r="62" spans="1:22">
      <c r="A62" s="225" t="s">
        <v>381</v>
      </c>
      <c r="B62" s="134">
        <v>8</v>
      </c>
      <c r="C62" s="134"/>
      <c r="D62" s="223">
        <f t="shared" si="34"/>
        <v>4</v>
      </c>
      <c r="E62" s="224">
        <v>548.25428571428563</v>
      </c>
      <c r="F62" s="224">
        <v>1134.6814285714286</v>
      </c>
      <c r="G62" s="224">
        <v>2121.1714285714288</v>
      </c>
      <c r="H62" s="224">
        <v>5032.4571428571426</v>
      </c>
      <c r="I62" s="224">
        <v>6918.8571428571422</v>
      </c>
      <c r="J62" s="224">
        <v>8302.6285714285677</v>
      </c>
      <c r="K62" s="134"/>
      <c r="L62" s="134"/>
      <c r="M62" s="134"/>
      <c r="N62" s="134"/>
      <c r="O62" s="134"/>
      <c r="P62" s="134"/>
      <c r="Q62" s="5"/>
      <c r="R62" s="5"/>
      <c r="S62" s="5"/>
      <c r="T62" s="5"/>
      <c r="U62" s="5"/>
      <c r="V62" s="5"/>
    </row>
    <row r="63" spans="1:22">
      <c r="A63" s="134"/>
      <c r="B63" s="134"/>
      <c r="C63" s="134"/>
      <c r="D63" s="134"/>
      <c r="E63" s="224">
        <v>213.20999999999998</v>
      </c>
      <c r="F63" s="224">
        <v>441.26500000000004</v>
      </c>
      <c r="G63" s="224">
        <v>824.90000000000009</v>
      </c>
      <c r="H63" s="224">
        <v>1957.0666666666666</v>
      </c>
      <c r="I63" s="224">
        <v>2690.6666666666661</v>
      </c>
      <c r="J63" s="224">
        <v>3228.7999999999988</v>
      </c>
      <c r="K63" s="134"/>
      <c r="L63" s="134"/>
      <c r="M63" s="134"/>
      <c r="N63" s="134"/>
      <c r="O63" s="134"/>
      <c r="P63" s="134"/>
      <c r="Q63" s="5"/>
      <c r="R63" s="5"/>
      <c r="S63" s="5"/>
      <c r="T63" s="5"/>
      <c r="U63" s="5"/>
      <c r="V63" s="5"/>
    </row>
    <row r="64" spans="1:22">
      <c r="A64" s="134"/>
      <c r="B64" s="134"/>
      <c r="C64" s="134"/>
      <c r="D64" s="134"/>
      <c r="E64" s="224">
        <v>3837.7799999999997</v>
      </c>
      <c r="F64" s="224">
        <v>7942.77</v>
      </c>
      <c r="G64" s="224">
        <v>14848.2</v>
      </c>
      <c r="H64" s="224">
        <v>35227.199999999997</v>
      </c>
      <c r="I64" s="224">
        <v>48431.999999999993</v>
      </c>
      <c r="J64" s="224">
        <v>58118.39999999998</v>
      </c>
      <c r="K64" s="134"/>
      <c r="L64" s="134"/>
      <c r="M64" s="134"/>
      <c r="N64" s="134"/>
      <c r="O64" s="134"/>
      <c r="P64" s="134"/>
      <c r="Q64" s="5"/>
      <c r="R64" s="5"/>
      <c r="S64" s="5"/>
      <c r="T64" s="5"/>
      <c r="U64" s="5"/>
      <c r="V64" s="5"/>
    </row>
    <row r="65" spans="1:22">
      <c r="A65" s="134"/>
      <c r="B65" s="134"/>
      <c r="C65" s="134"/>
      <c r="D65" s="134"/>
      <c r="E65" s="134"/>
      <c r="F65" s="134"/>
      <c r="G65" s="134"/>
      <c r="H65" s="134"/>
      <c r="I65" s="134"/>
      <c r="J65" s="134"/>
      <c r="K65" s="134"/>
      <c r="L65" s="134"/>
      <c r="M65" s="134"/>
      <c r="N65" s="134"/>
      <c r="O65" s="134"/>
      <c r="P65" s="134"/>
      <c r="Q65" s="5"/>
      <c r="R65" s="5"/>
      <c r="S65" s="5"/>
      <c r="T65" s="5"/>
      <c r="U65" s="5"/>
      <c r="V65" s="5"/>
    </row>
    <row r="66" spans="1:22">
      <c r="A66" s="5"/>
      <c r="B66" s="5"/>
      <c r="C66" s="5"/>
      <c r="K66" s="5"/>
      <c r="L66" s="5"/>
      <c r="M66" s="5"/>
      <c r="O66" s="5"/>
      <c r="Q66" s="5"/>
      <c r="R66" s="5"/>
      <c r="S66" s="5"/>
      <c r="T66" s="5"/>
      <c r="U66" s="5"/>
      <c r="V66" s="5"/>
    </row>
    <row r="67" spans="1:22">
      <c r="A67" s="5"/>
      <c r="B67" s="5"/>
      <c r="C67" s="5"/>
      <c r="K67" s="5"/>
      <c r="L67" s="5"/>
      <c r="M67" s="5"/>
      <c r="O67" s="5"/>
      <c r="Q67" s="5"/>
      <c r="R67" s="5"/>
      <c r="S67" s="5"/>
      <c r="T67" s="5"/>
      <c r="U67" s="5"/>
      <c r="V67" s="5"/>
    </row>
    <row r="68" spans="1:22">
      <c r="A68" s="5"/>
      <c r="B68" s="5"/>
      <c r="C68" s="5"/>
      <c r="K68" s="5"/>
      <c r="L68" s="5"/>
      <c r="M68" s="5"/>
      <c r="O68" s="5"/>
      <c r="Q68" s="5"/>
      <c r="R68" s="5"/>
      <c r="S68" s="5"/>
      <c r="T68" s="5"/>
      <c r="U68" s="5"/>
      <c r="V68" s="5"/>
    </row>
    <row r="69" spans="1:22">
      <c r="A69" s="5"/>
      <c r="B69" s="5"/>
      <c r="C69" s="5"/>
      <c r="K69" s="5"/>
      <c r="L69" s="5"/>
      <c r="M69" s="5"/>
      <c r="O69" s="5"/>
      <c r="Q69" s="5"/>
      <c r="R69" s="5"/>
      <c r="S69" s="5"/>
      <c r="T69" s="5"/>
      <c r="U69" s="5"/>
      <c r="V69" s="5"/>
    </row>
    <row r="70" spans="1:22">
      <c r="A70" s="5"/>
      <c r="B70" s="5"/>
      <c r="C70" s="5"/>
      <c r="K70" s="5"/>
      <c r="L70" s="5"/>
      <c r="M70" s="5"/>
      <c r="O70" s="5"/>
      <c r="Q70" s="5"/>
      <c r="R70" s="5"/>
      <c r="S70" s="5"/>
      <c r="T70" s="5"/>
      <c r="U70" s="5"/>
      <c r="V70" s="5"/>
    </row>
    <row r="71" spans="1:22">
      <c r="A71" s="5"/>
      <c r="B71" s="5"/>
      <c r="C71" s="5"/>
      <c r="K71" s="5"/>
      <c r="L71" s="5"/>
      <c r="M71" s="5"/>
      <c r="O71" s="5"/>
      <c r="Q71" s="5"/>
      <c r="R71" s="5"/>
      <c r="S71" s="5"/>
      <c r="T71" s="5"/>
      <c r="U71" s="5"/>
      <c r="V71" s="5"/>
    </row>
    <row r="72" spans="1:22">
      <c r="A72" s="5"/>
      <c r="B72" s="5"/>
      <c r="C72" s="5"/>
      <c r="K72" s="5"/>
      <c r="L72" s="5"/>
      <c r="M72" s="5"/>
      <c r="O72" s="5"/>
      <c r="Q72" s="5"/>
      <c r="R72" s="5"/>
      <c r="S72" s="5"/>
      <c r="T72" s="5"/>
      <c r="U72" s="5"/>
      <c r="V72" s="5"/>
    </row>
    <row r="73" spans="1:22">
      <c r="A73" s="5"/>
      <c r="B73" s="5"/>
      <c r="C73" s="5"/>
      <c r="K73" s="5"/>
      <c r="L73" s="5"/>
      <c r="M73" s="5"/>
      <c r="O73" s="5"/>
      <c r="Q73" s="5"/>
      <c r="R73" s="5"/>
      <c r="S73" s="5"/>
      <c r="T73" s="5"/>
      <c r="U73" s="5"/>
      <c r="V73" s="5"/>
    </row>
    <row r="74" spans="1:22">
      <c r="A74" s="5"/>
      <c r="B74" s="5" t="s">
        <v>54</v>
      </c>
      <c r="C74" s="5" t="s">
        <v>327</v>
      </c>
      <c r="K74" s="5"/>
      <c r="L74" s="5"/>
      <c r="M74" s="5"/>
      <c r="O74" s="5"/>
      <c r="Q74" s="5"/>
      <c r="R74" s="5"/>
      <c r="S74" s="5"/>
      <c r="T74" s="5"/>
      <c r="U74" s="5"/>
      <c r="V74" s="5"/>
    </row>
    <row r="75" spans="1:22" ht="30">
      <c r="A75" s="5" t="s">
        <v>383</v>
      </c>
      <c r="B75" s="13" t="s">
        <v>384</v>
      </c>
      <c r="C75" s="13" t="s">
        <v>384</v>
      </c>
      <c r="K75" s="5"/>
      <c r="L75" s="5"/>
      <c r="M75" s="5"/>
      <c r="O75" s="5"/>
      <c r="Q75" s="5"/>
      <c r="R75" s="5"/>
      <c r="S75" s="5"/>
      <c r="T75" s="5"/>
      <c r="U75" s="5"/>
      <c r="V75" s="5"/>
    </row>
    <row r="76" spans="1:22">
      <c r="A76" s="5" t="s">
        <v>385</v>
      </c>
      <c r="B76" s="146">
        <v>174.5</v>
      </c>
      <c r="C76" s="146">
        <f t="shared" ref="C76:C80" si="35">B76*12</f>
        <v>2094</v>
      </c>
      <c r="K76" s="5"/>
      <c r="L76" s="5"/>
      <c r="M76" s="5"/>
      <c r="O76" s="5"/>
      <c r="Q76" s="5"/>
      <c r="R76" s="5"/>
      <c r="S76" s="5"/>
      <c r="T76" s="5"/>
      <c r="U76" s="5"/>
      <c r="V76" s="5"/>
    </row>
    <row r="77" spans="1:22">
      <c r="A77" s="5" t="s">
        <v>386</v>
      </c>
      <c r="B77" s="146">
        <v>194.4</v>
      </c>
      <c r="C77" s="146">
        <f t="shared" si="35"/>
        <v>2332.8000000000002</v>
      </c>
      <c r="K77" s="5"/>
      <c r="L77" s="5"/>
      <c r="M77" s="5"/>
      <c r="O77" s="5"/>
      <c r="Q77" s="5"/>
      <c r="R77" s="5"/>
      <c r="S77" s="5"/>
      <c r="T77" s="5"/>
      <c r="U77" s="5"/>
      <c r="V77" s="5"/>
    </row>
    <row r="78" spans="1:22">
      <c r="A78" s="5" t="s">
        <v>387</v>
      </c>
      <c r="B78" s="146">
        <v>206.9</v>
      </c>
      <c r="C78" s="146">
        <f t="shared" si="35"/>
        <v>2482.8000000000002</v>
      </c>
      <c r="K78" s="5"/>
      <c r="L78" s="5"/>
      <c r="M78" s="5"/>
      <c r="O78" s="5"/>
      <c r="Q78" s="5"/>
      <c r="R78" s="5"/>
      <c r="S78" s="5"/>
      <c r="T78" s="5"/>
      <c r="U78" s="5"/>
      <c r="V78" s="5"/>
    </row>
    <row r="79" spans="1:22">
      <c r="A79" s="5" t="s">
        <v>388</v>
      </c>
      <c r="B79" s="146">
        <v>274.7</v>
      </c>
      <c r="C79" s="146">
        <f t="shared" si="35"/>
        <v>3296.3999999999996</v>
      </c>
      <c r="K79" s="5"/>
      <c r="L79" s="5"/>
      <c r="M79" s="5"/>
      <c r="O79" s="5"/>
      <c r="Q79" s="5"/>
      <c r="R79" s="5"/>
      <c r="S79" s="5"/>
      <c r="T79" s="5"/>
      <c r="U79" s="5"/>
      <c r="V79" s="5"/>
    </row>
    <row r="80" spans="1:22">
      <c r="A80" s="5" t="s">
        <v>389</v>
      </c>
      <c r="B80" s="146">
        <v>312.3</v>
      </c>
      <c r="C80" s="146">
        <f t="shared" si="35"/>
        <v>3747.6000000000004</v>
      </c>
      <c r="K80" s="5"/>
      <c r="L80" s="5"/>
      <c r="M80" s="5"/>
      <c r="O80" s="5"/>
      <c r="Q80" s="5"/>
      <c r="R80" s="5"/>
      <c r="S80" s="5"/>
      <c r="T80" s="5"/>
      <c r="U80" s="5"/>
      <c r="V80" s="5"/>
    </row>
    <row r="81" spans="1:22">
      <c r="A81" s="5"/>
      <c r="B81" s="146"/>
      <c r="C81" s="146"/>
      <c r="K81" s="5"/>
      <c r="L81" s="5"/>
      <c r="M81" s="5"/>
      <c r="O81" s="5"/>
      <c r="Q81" s="5"/>
      <c r="R81" s="5"/>
      <c r="S81" s="5"/>
      <c r="T81" s="5"/>
      <c r="U81" s="5"/>
      <c r="V81" s="5"/>
    </row>
    <row r="82" spans="1:22">
      <c r="A82" s="5" t="s">
        <v>390</v>
      </c>
      <c r="B82" s="146"/>
      <c r="C82" s="146"/>
      <c r="K82" s="5"/>
      <c r="L82" s="5"/>
      <c r="M82" s="5"/>
      <c r="O82" s="5"/>
      <c r="Q82" s="5"/>
      <c r="R82" s="5"/>
      <c r="S82" s="5"/>
      <c r="T82" s="5"/>
      <c r="U82" s="5"/>
      <c r="V82" s="5"/>
    </row>
    <row r="83" spans="1:22">
      <c r="A83" s="5" t="s">
        <v>391</v>
      </c>
      <c r="B83" s="146">
        <v>351.4</v>
      </c>
      <c r="C83" s="146">
        <f t="shared" ref="C83:C87" si="36">B83*12</f>
        <v>4216.7999999999993</v>
      </c>
      <c r="K83" s="5"/>
      <c r="L83" s="5"/>
      <c r="M83" s="5"/>
      <c r="O83" s="5"/>
      <c r="Q83" s="5"/>
      <c r="R83" s="5"/>
      <c r="S83" s="5"/>
      <c r="T83" s="5"/>
      <c r="U83" s="5"/>
      <c r="V83" s="5"/>
    </row>
    <row r="84" spans="1:22">
      <c r="A84" s="5" t="s">
        <v>392</v>
      </c>
      <c r="B84" s="146">
        <v>355.4</v>
      </c>
      <c r="C84" s="146">
        <f t="shared" si="36"/>
        <v>4264.7999999999993</v>
      </c>
      <c r="K84" s="5"/>
      <c r="L84" s="5"/>
      <c r="M84" s="5"/>
      <c r="O84" s="5"/>
      <c r="Q84" s="5"/>
      <c r="R84" s="5"/>
      <c r="S84" s="5"/>
      <c r="T84" s="5"/>
      <c r="U84" s="5"/>
      <c r="V84" s="5"/>
    </row>
    <row r="85" spans="1:22">
      <c r="A85" s="5" t="s">
        <v>393</v>
      </c>
      <c r="B85" s="146">
        <v>374</v>
      </c>
      <c r="C85" s="146">
        <f t="shared" si="36"/>
        <v>4488</v>
      </c>
      <c r="D85" s="5">
        <v>4488</v>
      </c>
      <c r="K85" s="5"/>
      <c r="L85" s="5"/>
      <c r="M85" s="5"/>
      <c r="O85" s="5"/>
      <c r="Q85" s="5"/>
      <c r="R85" s="5"/>
      <c r="S85" s="5"/>
      <c r="T85" s="5"/>
      <c r="U85" s="5"/>
      <c r="V85" s="5"/>
    </row>
    <row r="86" spans="1:22">
      <c r="A86" s="5" t="s">
        <v>394</v>
      </c>
      <c r="B86" s="146">
        <v>342.2</v>
      </c>
      <c r="C86" s="146">
        <f t="shared" si="36"/>
        <v>4106.3999999999996</v>
      </c>
      <c r="K86" s="5"/>
      <c r="L86" s="5"/>
      <c r="M86" s="5"/>
      <c r="O86" s="5"/>
      <c r="Q86" s="5"/>
      <c r="R86" s="5"/>
      <c r="S86" s="5"/>
      <c r="T86" s="5"/>
      <c r="U86" s="5"/>
      <c r="V86" s="5"/>
    </row>
    <row r="87" spans="1:22">
      <c r="A87" s="5" t="s">
        <v>395</v>
      </c>
      <c r="B87" s="146">
        <v>346.8</v>
      </c>
      <c r="C87" s="146">
        <f t="shared" si="36"/>
        <v>4161.6000000000004</v>
      </c>
      <c r="K87" s="5"/>
      <c r="L87" s="5"/>
      <c r="M87" s="5"/>
      <c r="O87" s="5"/>
      <c r="Q87" s="5"/>
      <c r="R87" s="5"/>
      <c r="S87" s="5"/>
      <c r="T87" s="5"/>
      <c r="U87" s="5"/>
      <c r="V87" s="5"/>
    </row>
    <row r="88" spans="1:22">
      <c r="A88" s="5"/>
      <c r="B88" s="146"/>
      <c r="C88" s="146"/>
      <c r="K88" s="5"/>
      <c r="L88" s="5"/>
      <c r="M88" s="5"/>
      <c r="O88" s="5"/>
      <c r="Q88" s="5"/>
      <c r="R88" s="5"/>
      <c r="S88" s="5"/>
      <c r="T88" s="5"/>
      <c r="U88" s="5"/>
      <c r="V88" s="5"/>
    </row>
    <row r="89" spans="1:22">
      <c r="A89" s="5" t="s">
        <v>396</v>
      </c>
      <c r="B89" s="146"/>
      <c r="C89" s="146"/>
      <c r="K89" s="5"/>
      <c r="L89" s="5"/>
      <c r="M89" s="5"/>
      <c r="O89" s="5"/>
      <c r="Q89" s="5"/>
      <c r="R89" s="5"/>
      <c r="S89" s="5"/>
      <c r="T89" s="5"/>
      <c r="U89" s="5"/>
      <c r="V89" s="5"/>
    </row>
    <row r="90" spans="1:22">
      <c r="A90" s="5" t="s">
        <v>391</v>
      </c>
      <c r="B90" s="146">
        <v>304.60000000000002</v>
      </c>
      <c r="C90" s="146">
        <f t="shared" ref="C90:C94" si="37">B90*12</f>
        <v>3655.2000000000003</v>
      </c>
      <c r="K90" s="5"/>
      <c r="L90" s="5"/>
      <c r="M90" s="5"/>
      <c r="O90" s="5"/>
      <c r="Q90" s="5"/>
      <c r="R90" s="5"/>
      <c r="S90" s="5"/>
      <c r="T90" s="5"/>
      <c r="U90" s="5"/>
      <c r="V90" s="5"/>
    </row>
    <row r="91" spans="1:22">
      <c r="A91" s="5" t="s">
        <v>392</v>
      </c>
      <c r="B91" s="146">
        <v>308.39999999999998</v>
      </c>
      <c r="C91" s="146">
        <f t="shared" si="37"/>
        <v>3700.7999999999997</v>
      </c>
      <c r="K91" s="5"/>
      <c r="L91" s="5"/>
      <c r="M91" s="5"/>
      <c r="O91" s="5"/>
      <c r="Q91" s="5"/>
      <c r="R91" s="5"/>
      <c r="S91" s="5"/>
      <c r="T91" s="5"/>
      <c r="U91" s="5"/>
      <c r="V91" s="5"/>
    </row>
    <row r="92" spans="1:22">
      <c r="A92" s="5" t="s">
        <v>393</v>
      </c>
      <c r="B92" s="146">
        <v>329.6</v>
      </c>
      <c r="C92" s="146">
        <f t="shared" si="37"/>
        <v>3955.2000000000003</v>
      </c>
      <c r="K92" s="5"/>
      <c r="L92" s="5"/>
      <c r="M92" s="5"/>
      <c r="O92" s="5"/>
      <c r="Q92" s="5"/>
      <c r="R92" s="5"/>
      <c r="S92" s="5"/>
      <c r="T92" s="5"/>
      <c r="U92" s="5"/>
      <c r="V92" s="5"/>
    </row>
    <row r="93" spans="1:22">
      <c r="A93" s="5" t="s">
        <v>394</v>
      </c>
      <c r="B93" s="146">
        <v>305.8</v>
      </c>
      <c r="C93" s="146">
        <f t="shared" si="37"/>
        <v>3669.6000000000004</v>
      </c>
      <c r="K93" s="5"/>
      <c r="L93" s="5"/>
      <c r="M93" s="5"/>
      <c r="O93" s="5"/>
      <c r="Q93" s="5"/>
      <c r="R93" s="5"/>
      <c r="S93" s="5"/>
      <c r="T93" s="5"/>
      <c r="U93" s="5"/>
      <c r="V93" s="5"/>
    </row>
    <row r="94" spans="1:22">
      <c r="A94" s="5" t="s">
        <v>395</v>
      </c>
      <c r="B94" s="146">
        <v>301.60000000000002</v>
      </c>
      <c r="C94" s="146">
        <f t="shared" si="37"/>
        <v>3619.2000000000003</v>
      </c>
      <c r="K94" s="5"/>
      <c r="L94" s="5"/>
      <c r="M94" s="5"/>
      <c r="O94" s="5"/>
      <c r="Q94" s="5"/>
      <c r="R94" s="5"/>
      <c r="S94" s="5"/>
      <c r="T94" s="5"/>
      <c r="U94" s="5"/>
      <c r="V94" s="5"/>
    </row>
    <row r="95" spans="1:22">
      <c r="A95" s="5" t="s">
        <v>397</v>
      </c>
      <c r="B95" s="146"/>
      <c r="C95" s="146"/>
      <c r="K95" s="5"/>
      <c r="L95" s="5"/>
      <c r="M95" s="5"/>
      <c r="O95" s="5"/>
      <c r="Q95" s="5"/>
      <c r="R95" s="5"/>
      <c r="S95" s="5"/>
      <c r="T95" s="5"/>
      <c r="U95" s="5"/>
      <c r="V95" s="5"/>
    </row>
    <row r="96" spans="1:22">
      <c r="A96" s="5" t="s">
        <v>398</v>
      </c>
      <c r="B96" s="146"/>
      <c r="C96" s="146"/>
      <c r="K96" s="5"/>
      <c r="L96" s="5"/>
      <c r="M96" s="5"/>
      <c r="O96" s="5"/>
      <c r="Q96" s="5"/>
      <c r="R96" s="5"/>
      <c r="S96" s="5"/>
      <c r="T96" s="5"/>
      <c r="U96" s="5"/>
      <c r="V96" s="5"/>
    </row>
    <row r="97" spans="1:22">
      <c r="A97" s="5" t="s">
        <v>393</v>
      </c>
      <c r="B97" s="146">
        <v>774</v>
      </c>
      <c r="C97" s="146">
        <f t="shared" ref="C97:C98" si="38">B97*12</f>
        <v>9288</v>
      </c>
      <c r="K97" s="5"/>
      <c r="L97" s="5"/>
      <c r="M97" s="5"/>
      <c r="O97" s="5"/>
      <c r="Q97" s="5"/>
      <c r="R97" s="5"/>
      <c r="S97" s="5"/>
      <c r="T97" s="5"/>
      <c r="U97" s="5"/>
      <c r="V97" s="5"/>
    </row>
    <row r="98" spans="1:22">
      <c r="A98" s="5" t="s">
        <v>394</v>
      </c>
      <c r="B98" s="146">
        <v>712.9</v>
      </c>
      <c r="C98" s="146">
        <f t="shared" si="38"/>
        <v>8554.7999999999993</v>
      </c>
      <c r="K98" s="5"/>
      <c r="L98" s="5"/>
      <c r="M98" s="5"/>
      <c r="O98" s="5"/>
      <c r="Q98" s="5"/>
      <c r="R98" s="5"/>
      <c r="S98" s="5"/>
      <c r="T98" s="5"/>
      <c r="U98" s="5"/>
      <c r="V98" s="5"/>
    </row>
    <row r="99" spans="1:22">
      <c r="A99" s="5"/>
      <c r="B99" s="146"/>
      <c r="C99" s="146"/>
      <c r="K99" s="5"/>
      <c r="L99" s="5"/>
      <c r="M99" s="5"/>
      <c r="O99" s="5"/>
      <c r="Q99" s="5"/>
      <c r="R99" s="5"/>
      <c r="S99" s="5"/>
      <c r="T99" s="5"/>
      <c r="U99" s="5"/>
      <c r="V99" s="5"/>
    </row>
    <row r="100" spans="1:22">
      <c r="A100" s="5" t="s">
        <v>399</v>
      </c>
      <c r="B100" s="146"/>
      <c r="C100" s="146"/>
      <c r="K100" s="5"/>
      <c r="L100" s="5"/>
      <c r="M100" s="5"/>
      <c r="O100" s="5"/>
      <c r="Q100" s="5"/>
      <c r="R100" s="5"/>
      <c r="S100" s="5"/>
      <c r="T100" s="5"/>
      <c r="U100" s="5"/>
      <c r="V100" s="5"/>
    </row>
    <row r="101" spans="1:22">
      <c r="A101" s="5" t="s">
        <v>400</v>
      </c>
      <c r="B101" s="146"/>
      <c r="C101" s="146"/>
      <c r="K101" s="5"/>
      <c r="L101" s="5"/>
      <c r="M101" s="5"/>
      <c r="O101" s="5"/>
      <c r="Q101" s="5"/>
      <c r="R101" s="5"/>
      <c r="S101" s="5"/>
      <c r="T101" s="5"/>
      <c r="U101" s="5"/>
      <c r="V101" s="5"/>
    </row>
    <row r="102" spans="1:22">
      <c r="A102" s="5" t="s">
        <v>402</v>
      </c>
      <c r="B102" s="146"/>
      <c r="C102" s="146"/>
      <c r="K102" s="5"/>
      <c r="L102" s="5"/>
      <c r="M102" s="5"/>
      <c r="O102" s="5"/>
      <c r="Q102" s="5"/>
      <c r="R102" s="5"/>
      <c r="S102" s="5"/>
      <c r="T102" s="5"/>
      <c r="U102" s="5"/>
      <c r="V102" s="5"/>
    </row>
    <row r="103" spans="1:22">
      <c r="A103" s="5" t="s">
        <v>403</v>
      </c>
      <c r="B103" s="146"/>
      <c r="C103" s="146"/>
      <c r="K103" s="5"/>
      <c r="L103" s="5"/>
      <c r="M103" s="5"/>
      <c r="O103" s="5"/>
      <c r="Q103" s="5"/>
      <c r="R103" s="5"/>
      <c r="S103" s="5"/>
      <c r="T103" s="5"/>
      <c r="U103" s="5"/>
      <c r="V103" s="5"/>
    </row>
    <row r="104" spans="1:22">
      <c r="A104" s="5" t="s">
        <v>404</v>
      </c>
      <c r="B104" s="146">
        <v>1104.9000000000001</v>
      </c>
      <c r="C104" s="146">
        <f t="shared" ref="C104:C105" si="39">B104*12</f>
        <v>13258.800000000001</v>
      </c>
      <c r="K104" s="5"/>
      <c r="L104" s="5"/>
      <c r="M104" s="5"/>
      <c r="O104" s="5"/>
      <c r="Q104" s="5"/>
      <c r="R104" s="5"/>
      <c r="S104" s="5"/>
      <c r="T104" s="5"/>
      <c r="U104" s="5"/>
      <c r="V104" s="5"/>
    </row>
    <row r="105" spans="1:22">
      <c r="A105" s="5" t="s">
        <v>405</v>
      </c>
      <c r="B105" s="146">
        <v>1290.5999999999999</v>
      </c>
      <c r="C105" s="146">
        <f t="shared" si="39"/>
        <v>15487.199999999999</v>
      </c>
      <c r="K105" s="5"/>
      <c r="L105" s="5"/>
      <c r="M105" s="5"/>
      <c r="O105" s="5"/>
      <c r="Q105" s="5"/>
      <c r="R105" s="5"/>
      <c r="S105" s="5"/>
      <c r="T105" s="5"/>
      <c r="U105" s="5"/>
      <c r="V105" s="5"/>
    </row>
    <row r="106" spans="1:22">
      <c r="A106" s="5"/>
      <c r="B106" s="5"/>
      <c r="C106" s="5"/>
      <c r="K106" s="5"/>
      <c r="L106" s="5"/>
      <c r="M106" s="5"/>
      <c r="O106" s="5"/>
      <c r="Q106" s="5"/>
      <c r="R106" s="5"/>
      <c r="S106" s="5"/>
      <c r="T106" s="5"/>
      <c r="U106" s="5"/>
      <c r="V106" s="5"/>
    </row>
    <row r="107" spans="1:22">
      <c r="A107" s="5"/>
      <c r="B107" s="5"/>
      <c r="C107" s="5"/>
      <c r="K107" s="5"/>
      <c r="L107" s="5"/>
      <c r="M107" s="5"/>
      <c r="O107" s="5"/>
      <c r="Q107" s="5"/>
      <c r="R107" s="5"/>
      <c r="S107" s="5"/>
      <c r="T107" s="5"/>
      <c r="U107" s="5"/>
      <c r="V107" s="5"/>
    </row>
    <row r="108" spans="1:22">
      <c r="A108" s="5"/>
      <c r="B108" s="5"/>
      <c r="C108" s="5"/>
      <c r="K108" s="5"/>
      <c r="L108" s="5"/>
      <c r="M108" s="5"/>
      <c r="O108" s="5"/>
      <c r="Q108" s="5"/>
      <c r="R108" s="5"/>
      <c r="S108" s="5"/>
      <c r="T108" s="5"/>
      <c r="U108" s="5"/>
      <c r="V108" s="5"/>
    </row>
    <row r="109" spans="1:22">
      <c r="A109" s="5"/>
      <c r="B109" s="5"/>
      <c r="C109" s="5"/>
      <c r="K109" s="5"/>
      <c r="L109" s="5"/>
      <c r="M109" s="5"/>
      <c r="O109" s="5"/>
      <c r="Q109" s="5"/>
      <c r="R109" s="5"/>
      <c r="S109" s="5"/>
      <c r="T109" s="5"/>
      <c r="U109" s="5"/>
      <c r="V109" s="5"/>
    </row>
    <row r="110" spans="1:22">
      <c r="A110" s="5"/>
      <c r="B110" s="5"/>
      <c r="C110" s="5"/>
      <c r="K110" s="5"/>
      <c r="L110" s="5"/>
      <c r="M110" s="5"/>
      <c r="O110" s="5"/>
      <c r="Q110" s="5"/>
      <c r="R110" s="5"/>
      <c r="S110" s="5"/>
      <c r="T110" s="5"/>
      <c r="U110" s="5"/>
      <c r="V110" s="5"/>
    </row>
    <row r="111" spans="1:22">
      <c r="A111" s="5"/>
      <c r="B111" s="5"/>
      <c r="C111" s="5"/>
      <c r="K111" s="5"/>
      <c r="L111" s="5"/>
      <c r="M111" s="5"/>
      <c r="O111" s="5"/>
      <c r="Q111" s="5"/>
      <c r="R111" s="5"/>
      <c r="S111" s="5"/>
      <c r="T111" s="5"/>
      <c r="U111" s="5"/>
      <c r="V111" s="5"/>
    </row>
    <row r="112" spans="1:22">
      <c r="A112" s="5"/>
      <c r="B112" s="5"/>
      <c r="C112" s="5"/>
      <c r="K112" s="5"/>
      <c r="L112" s="5"/>
      <c r="M112" s="5"/>
      <c r="O112" s="5"/>
      <c r="Q112" s="5"/>
      <c r="R112" s="5"/>
      <c r="S112" s="5"/>
      <c r="T112" s="5"/>
      <c r="U112" s="5"/>
      <c r="V112" s="5"/>
    </row>
    <row r="113" spans="1:22">
      <c r="A113" s="5"/>
      <c r="B113" s="5"/>
      <c r="C113" s="5"/>
      <c r="K113" s="5"/>
      <c r="L113" s="5"/>
      <c r="M113" s="5"/>
      <c r="O113" s="5"/>
      <c r="Q113" s="5"/>
      <c r="R113" s="5"/>
      <c r="S113" s="5"/>
      <c r="T113" s="5"/>
      <c r="U113" s="5"/>
      <c r="V113" s="5"/>
    </row>
    <row r="114" spans="1:22">
      <c r="A114" s="5"/>
      <c r="B114" s="5"/>
      <c r="C114" s="5"/>
      <c r="K114" s="5"/>
      <c r="L114" s="5"/>
      <c r="M114" s="5"/>
      <c r="O114" s="5"/>
      <c r="Q114" s="5"/>
      <c r="R114" s="5"/>
      <c r="S114" s="5"/>
      <c r="T114" s="5"/>
      <c r="U114" s="5"/>
      <c r="V114" s="5"/>
    </row>
    <row r="115" spans="1:22">
      <c r="A115" s="5"/>
      <c r="B115" s="5"/>
      <c r="C115" s="5"/>
      <c r="K115" s="5"/>
      <c r="L115" s="5"/>
      <c r="M115" s="5"/>
      <c r="O115" s="5"/>
      <c r="Q115" s="5"/>
      <c r="R115" s="5"/>
      <c r="S115" s="5"/>
      <c r="T115" s="5"/>
      <c r="U115" s="5"/>
      <c r="V115" s="5"/>
    </row>
    <row r="116" spans="1:22">
      <c r="A116" s="5"/>
      <c r="B116" s="5"/>
      <c r="C116" s="5"/>
      <c r="K116" s="5"/>
      <c r="L116" s="5"/>
      <c r="M116" s="5"/>
      <c r="O116" s="5"/>
      <c r="Q116" s="5"/>
      <c r="R116" s="5"/>
      <c r="S116" s="5"/>
      <c r="T116" s="5"/>
      <c r="U116" s="5"/>
      <c r="V116" s="5"/>
    </row>
    <row r="117" spans="1:22">
      <c r="A117" s="5"/>
      <c r="B117" s="5"/>
      <c r="C117" s="5"/>
      <c r="K117" s="5"/>
      <c r="L117" s="5"/>
      <c r="M117" s="5"/>
      <c r="O117" s="5"/>
      <c r="Q117" s="5"/>
      <c r="R117" s="5"/>
      <c r="S117" s="5"/>
      <c r="T117" s="5"/>
      <c r="U117" s="5"/>
      <c r="V117" s="5"/>
    </row>
    <row r="118" spans="1:22">
      <c r="A118" s="5"/>
      <c r="B118" s="5"/>
      <c r="C118" s="5"/>
      <c r="K118" s="5"/>
      <c r="L118" s="5"/>
      <c r="M118" s="5"/>
      <c r="O118" s="5"/>
      <c r="Q118" s="5"/>
      <c r="R118" s="5"/>
      <c r="S118" s="5"/>
      <c r="T118" s="5"/>
      <c r="U118" s="5"/>
      <c r="V118" s="5"/>
    </row>
    <row r="119" spans="1:22">
      <c r="A119" s="5"/>
      <c r="B119" s="5"/>
      <c r="C119" s="5"/>
      <c r="K119" s="5"/>
      <c r="L119" s="5"/>
      <c r="M119" s="5"/>
      <c r="O119" s="5"/>
      <c r="Q119" s="5"/>
      <c r="R119" s="5"/>
      <c r="S119" s="5"/>
      <c r="T119" s="5"/>
      <c r="U119" s="5"/>
      <c r="V119" s="5"/>
    </row>
    <row r="120" spans="1:22">
      <c r="A120" s="5"/>
      <c r="B120" s="5"/>
      <c r="C120" s="5"/>
      <c r="K120" s="5"/>
      <c r="L120" s="5"/>
      <c r="M120" s="5"/>
      <c r="O120" s="5"/>
      <c r="Q120" s="5"/>
      <c r="R120" s="5"/>
      <c r="S120" s="5"/>
      <c r="T120" s="5"/>
      <c r="U120" s="5"/>
      <c r="V120" s="5"/>
    </row>
    <row r="121" spans="1:22">
      <c r="A121" s="5"/>
      <c r="B121" s="5"/>
      <c r="C121" s="5"/>
      <c r="K121" s="5"/>
      <c r="L121" s="5"/>
      <c r="M121" s="5"/>
      <c r="O121" s="5"/>
      <c r="Q121" s="5"/>
      <c r="R121" s="5"/>
      <c r="S121" s="5"/>
      <c r="T121" s="5"/>
      <c r="U121" s="5"/>
      <c r="V121" s="5"/>
    </row>
    <row r="122" spans="1:22">
      <c r="A122" s="5"/>
      <c r="B122" s="5"/>
      <c r="C122" s="5"/>
      <c r="K122" s="5"/>
      <c r="L122" s="5"/>
      <c r="M122" s="5"/>
      <c r="O122" s="5"/>
      <c r="Q122" s="5"/>
      <c r="R122" s="5"/>
      <c r="S122" s="5"/>
      <c r="T122" s="5"/>
      <c r="U122" s="5"/>
      <c r="V122" s="5"/>
    </row>
    <row r="123" spans="1:22">
      <c r="A123" s="5"/>
      <c r="B123" s="5"/>
      <c r="C123" s="5"/>
      <c r="K123" s="5"/>
      <c r="L123" s="5"/>
      <c r="M123" s="5"/>
      <c r="O123" s="5"/>
      <c r="Q123" s="5"/>
      <c r="R123" s="5"/>
      <c r="S123" s="5"/>
      <c r="T123" s="5"/>
      <c r="U123" s="5"/>
      <c r="V123" s="5"/>
    </row>
    <row r="124" spans="1:22">
      <c r="A124" s="5"/>
      <c r="B124" s="5"/>
      <c r="C124" s="5"/>
      <c r="K124" s="5"/>
      <c r="L124" s="5"/>
      <c r="M124" s="5"/>
      <c r="O124" s="5"/>
      <c r="Q124" s="5"/>
      <c r="R124" s="5"/>
      <c r="S124" s="5"/>
      <c r="T124" s="5"/>
      <c r="U124" s="5"/>
      <c r="V124" s="5"/>
    </row>
    <row r="125" spans="1:22">
      <c r="A125" s="5"/>
      <c r="B125" s="5"/>
      <c r="C125" s="5"/>
      <c r="K125" s="5"/>
      <c r="L125" s="5"/>
      <c r="M125" s="5"/>
      <c r="O125" s="5"/>
      <c r="Q125" s="5"/>
      <c r="R125" s="5"/>
      <c r="S125" s="5"/>
      <c r="T125" s="5"/>
      <c r="U125" s="5"/>
      <c r="V125" s="5"/>
    </row>
    <row r="126" spans="1:22">
      <c r="A126" s="5"/>
      <c r="B126" s="5"/>
      <c r="C126" s="5"/>
      <c r="K126" s="5"/>
      <c r="L126" s="5"/>
      <c r="M126" s="5"/>
      <c r="O126" s="5"/>
      <c r="Q126" s="5"/>
      <c r="R126" s="5"/>
      <c r="S126" s="5"/>
      <c r="T126" s="5"/>
      <c r="U126" s="5"/>
      <c r="V126" s="5"/>
    </row>
    <row r="127" spans="1:22">
      <c r="A127" s="5"/>
      <c r="B127" s="5"/>
      <c r="C127" s="5"/>
      <c r="K127" s="5"/>
      <c r="L127" s="5"/>
      <c r="M127" s="5"/>
      <c r="O127" s="5"/>
      <c r="Q127" s="5"/>
      <c r="R127" s="5"/>
      <c r="S127" s="5"/>
      <c r="T127" s="5"/>
      <c r="U127" s="5"/>
      <c r="V127" s="5"/>
    </row>
    <row r="128" spans="1:22">
      <c r="A128" s="5"/>
      <c r="B128" s="5"/>
      <c r="C128" s="5"/>
      <c r="K128" s="5"/>
      <c r="L128" s="5"/>
      <c r="M128" s="5"/>
      <c r="O128" s="5"/>
      <c r="Q128" s="5"/>
      <c r="R128" s="5"/>
      <c r="S128" s="5"/>
      <c r="T128" s="5"/>
      <c r="U128" s="5"/>
      <c r="V128" s="5"/>
    </row>
    <row r="129" spans="1:22">
      <c r="A129" s="5"/>
      <c r="B129" s="5"/>
      <c r="C129" s="5"/>
      <c r="K129" s="5"/>
      <c r="L129" s="5"/>
      <c r="M129" s="5"/>
      <c r="O129" s="5"/>
      <c r="Q129" s="5"/>
      <c r="R129" s="5"/>
      <c r="S129" s="5"/>
      <c r="T129" s="5"/>
      <c r="U129" s="5"/>
      <c r="V129" s="5"/>
    </row>
    <row r="130" spans="1:22">
      <c r="A130" s="5"/>
      <c r="B130" s="5"/>
      <c r="C130" s="5"/>
      <c r="K130" s="5"/>
      <c r="L130" s="5"/>
      <c r="M130" s="5"/>
      <c r="O130" s="5"/>
      <c r="Q130" s="5"/>
      <c r="R130" s="5"/>
      <c r="S130" s="5"/>
      <c r="T130" s="5"/>
      <c r="U130" s="5"/>
      <c r="V130" s="5"/>
    </row>
    <row r="131" spans="1:22">
      <c r="A131" s="5"/>
      <c r="B131" s="5"/>
      <c r="C131" s="5"/>
      <c r="K131" s="5"/>
      <c r="L131" s="5"/>
      <c r="M131" s="5"/>
      <c r="O131" s="5"/>
      <c r="Q131" s="5"/>
      <c r="R131" s="5"/>
      <c r="S131" s="5"/>
      <c r="T131" s="5"/>
      <c r="U131" s="5"/>
      <c r="V131" s="5"/>
    </row>
    <row r="132" spans="1:22">
      <c r="A132" s="5"/>
      <c r="B132" s="5"/>
      <c r="C132" s="5"/>
      <c r="K132" s="5"/>
      <c r="L132" s="5"/>
      <c r="M132" s="5"/>
      <c r="O132" s="5"/>
      <c r="Q132" s="5"/>
      <c r="R132" s="5"/>
      <c r="S132" s="5"/>
      <c r="T132" s="5"/>
      <c r="U132" s="5"/>
      <c r="V132" s="5"/>
    </row>
    <row r="133" spans="1:22">
      <c r="A133" s="5"/>
      <c r="B133" s="5"/>
      <c r="C133" s="5"/>
      <c r="K133" s="5"/>
      <c r="L133" s="5"/>
      <c r="M133" s="5"/>
      <c r="O133" s="5"/>
      <c r="Q133" s="5"/>
      <c r="R133" s="5"/>
      <c r="S133" s="5"/>
      <c r="T133" s="5"/>
      <c r="U133" s="5"/>
      <c r="V133" s="5"/>
    </row>
    <row r="134" spans="1:22">
      <c r="A134" s="5"/>
      <c r="B134" s="5"/>
      <c r="C134" s="5"/>
      <c r="K134" s="5"/>
      <c r="L134" s="5"/>
      <c r="M134" s="5"/>
      <c r="O134" s="5"/>
      <c r="Q134" s="5"/>
      <c r="R134" s="5"/>
      <c r="S134" s="5"/>
      <c r="T134" s="5"/>
      <c r="U134" s="5"/>
      <c r="V134" s="5"/>
    </row>
    <row r="135" spans="1:22">
      <c r="A135" s="5"/>
      <c r="B135" s="5"/>
      <c r="C135" s="5"/>
      <c r="K135" s="5"/>
      <c r="L135" s="5"/>
      <c r="M135" s="5"/>
      <c r="O135" s="5"/>
      <c r="Q135" s="5"/>
      <c r="R135" s="5"/>
      <c r="S135" s="5"/>
      <c r="T135" s="5"/>
      <c r="U135" s="5"/>
      <c r="V135" s="5"/>
    </row>
    <row r="136" spans="1:22">
      <c r="A136" s="5"/>
      <c r="B136" s="5"/>
      <c r="C136" s="5"/>
      <c r="K136" s="5"/>
      <c r="L136" s="5"/>
      <c r="M136" s="5"/>
      <c r="O136" s="5"/>
      <c r="Q136" s="5"/>
      <c r="R136" s="5"/>
      <c r="S136" s="5"/>
      <c r="T136" s="5"/>
      <c r="U136" s="5"/>
      <c r="V136" s="5"/>
    </row>
    <row r="137" spans="1:22">
      <c r="A137" s="5"/>
      <c r="B137" s="5"/>
      <c r="C137" s="5"/>
      <c r="K137" s="5"/>
      <c r="L137" s="5"/>
      <c r="M137" s="5"/>
      <c r="O137" s="5"/>
      <c r="Q137" s="5"/>
      <c r="R137" s="5"/>
      <c r="S137" s="5"/>
      <c r="T137" s="5"/>
      <c r="U137" s="5"/>
      <c r="V137" s="5"/>
    </row>
    <row r="138" spans="1:22">
      <c r="A138" s="5"/>
      <c r="B138" s="5"/>
      <c r="C138" s="5"/>
      <c r="K138" s="5"/>
      <c r="L138" s="5"/>
      <c r="M138" s="5"/>
      <c r="O138" s="5"/>
      <c r="Q138" s="5"/>
      <c r="R138" s="5"/>
      <c r="S138" s="5"/>
      <c r="T138" s="5"/>
      <c r="U138" s="5"/>
      <c r="V138" s="5"/>
    </row>
    <row r="139" spans="1:22">
      <c r="A139" s="5"/>
      <c r="B139" s="5"/>
      <c r="C139" s="5"/>
      <c r="K139" s="5"/>
      <c r="L139" s="5"/>
      <c r="M139" s="5"/>
      <c r="O139" s="5"/>
      <c r="Q139" s="5"/>
      <c r="R139" s="5"/>
      <c r="S139" s="5"/>
      <c r="T139" s="5"/>
      <c r="U139" s="5"/>
      <c r="V139" s="5"/>
    </row>
    <row r="140" spans="1:22">
      <c r="A140" s="5"/>
      <c r="B140" s="5"/>
      <c r="C140" s="5"/>
      <c r="K140" s="5"/>
      <c r="L140" s="5"/>
      <c r="M140" s="5"/>
      <c r="O140" s="5"/>
      <c r="Q140" s="5"/>
      <c r="R140" s="5"/>
      <c r="S140" s="5"/>
      <c r="T140" s="5"/>
      <c r="U140" s="5"/>
      <c r="V140" s="5"/>
    </row>
    <row r="141" spans="1:22">
      <c r="A141" s="5"/>
      <c r="B141" s="5"/>
      <c r="C141" s="5"/>
      <c r="K141" s="5"/>
      <c r="L141" s="5"/>
      <c r="M141" s="5"/>
      <c r="O141" s="5"/>
      <c r="Q141" s="5"/>
      <c r="R141" s="5"/>
      <c r="S141" s="5"/>
      <c r="T141" s="5"/>
      <c r="U141" s="5"/>
      <c r="V141" s="5"/>
    </row>
    <row r="142" spans="1:22">
      <c r="A142" s="5"/>
      <c r="B142" s="5"/>
      <c r="C142" s="5"/>
      <c r="K142" s="5"/>
      <c r="L142" s="5"/>
      <c r="M142" s="5"/>
      <c r="O142" s="5"/>
      <c r="Q142" s="5"/>
      <c r="R142" s="5"/>
      <c r="S142" s="5"/>
      <c r="T142" s="5"/>
      <c r="U142" s="5"/>
      <c r="V142" s="5"/>
    </row>
    <row r="143" spans="1:22">
      <c r="A143" s="5"/>
      <c r="B143" s="5"/>
      <c r="C143" s="5"/>
      <c r="K143" s="5"/>
      <c r="L143" s="5"/>
      <c r="M143" s="5"/>
      <c r="O143" s="5"/>
      <c r="Q143" s="5"/>
      <c r="R143" s="5"/>
      <c r="S143" s="5"/>
      <c r="T143" s="5"/>
      <c r="U143" s="5"/>
      <c r="V143" s="5"/>
    </row>
    <row r="144" spans="1:22">
      <c r="A144" s="5"/>
      <c r="B144" s="5"/>
      <c r="C144" s="5"/>
      <c r="K144" s="5"/>
      <c r="L144" s="5"/>
      <c r="M144" s="5"/>
      <c r="O144" s="5"/>
      <c r="Q144" s="5"/>
      <c r="R144" s="5"/>
      <c r="S144" s="5"/>
      <c r="T144" s="5"/>
      <c r="U144" s="5"/>
      <c r="V144" s="5"/>
    </row>
    <row r="145" spans="1:22">
      <c r="A145" s="5"/>
      <c r="B145" s="5"/>
      <c r="C145" s="5"/>
      <c r="K145" s="5"/>
      <c r="L145" s="5"/>
      <c r="M145" s="5"/>
      <c r="O145" s="5"/>
      <c r="Q145" s="5"/>
      <c r="R145" s="5"/>
      <c r="S145" s="5"/>
      <c r="T145" s="5"/>
      <c r="U145" s="5"/>
      <c r="V145" s="5"/>
    </row>
    <row r="146" spans="1:22">
      <c r="A146" s="5"/>
      <c r="B146" s="5"/>
      <c r="C146" s="5"/>
      <c r="K146" s="5"/>
      <c r="L146" s="5"/>
      <c r="M146" s="5"/>
      <c r="O146" s="5"/>
      <c r="Q146" s="5"/>
      <c r="R146" s="5"/>
      <c r="S146" s="5"/>
      <c r="T146" s="5"/>
      <c r="U146" s="5"/>
      <c r="V146" s="5"/>
    </row>
    <row r="147" spans="1:22">
      <c r="A147" s="5"/>
      <c r="B147" s="5"/>
      <c r="C147" s="5"/>
      <c r="K147" s="5"/>
      <c r="L147" s="5"/>
      <c r="M147" s="5"/>
      <c r="O147" s="5"/>
      <c r="Q147" s="5"/>
      <c r="R147" s="5"/>
      <c r="S147" s="5"/>
      <c r="T147" s="5"/>
      <c r="U147" s="5"/>
      <c r="V147" s="5"/>
    </row>
    <row r="148" spans="1:22">
      <c r="A148" s="5"/>
      <c r="B148" s="5"/>
      <c r="C148" s="5"/>
      <c r="K148" s="5"/>
      <c r="L148" s="5"/>
      <c r="M148" s="5"/>
      <c r="O148" s="5"/>
      <c r="Q148" s="5"/>
      <c r="R148" s="5"/>
      <c r="S148" s="5"/>
      <c r="T148" s="5"/>
      <c r="U148" s="5"/>
      <c r="V148" s="5"/>
    </row>
    <row r="149" spans="1:22">
      <c r="A149" s="5"/>
      <c r="B149" s="5"/>
      <c r="C149" s="5"/>
      <c r="K149" s="5"/>
      <c r="L149" s="5"/>
      <c r="M149" s="5"/>
      <c r="O149" s="5"/>
      <c r="Q149" s="5"/>
      <c r="R149" s="5"/>
      <c r="S149" s="5"/>
      <c r="T149" s="5"/>
      <c r="U149" s="5"/>
      <c r="V149" s="5"/>
    </row>
    <row r="150" spans="1:22">
      <c r="A150" s="5"/>
      <c r="B150" s="5"/>
      <c r="C150" s="5"/>
      <c r="K150" s="5"/>
      <c r="L150" s="5"/>
      <c r="M150" s="5"/>
      <c r="O150" s="5"/>
      <c r="Q150" s="5"/>
      <c r="R150" s="5"/>
      <c r="S150" s="5"/>
      <c r="T150" s="5"/>
      <c r="U150" s="5"/>
      <c r="V150" s="5"/>
    </row>
    <row r="151" spans="1:22">
      <c r="A151" s="5"/>
      <c r="B151" s="5"/>
      <c r="C151" s="5"/>
      <c r="K151" s="5"/>
      <c r="L151" s="5"/>
      <c r="M151" s="5"/>
      <c r="O151" s="5"/>
      <c r="Q151" s="5"/>
      <c r="R151" s="5"/>
      <c r="S151" s="5"/>
      <c r="T151" s="5"/>
      <c r="U151" s="5"/>
      <c r="V151" s="5"/>
    </row>
    <row r="152" spans="1:22">
      <c r="A152" s="5"/>
      <c r="B152" s="5"/>
      <c r="C152" s="5"/>
      <c r="K152" s="5"/>
      <c r="L152" s="5"/>
      <c r="M152" s="5"/>
      <c r="O152" s="5"/>
      <c r="Q152" s="5"/>
      <c r="R152" s="5"/>
      <c r="S152" s="5"/>
      <c r="T152" s="5"/>
      <c r="U152" s="5"/>
      <c r="V152" s="5"/>
    </row>
    <row r="153" spans="1:22">
      <c r="A153" s="5"/>
      <c r="B153" s="5"/>
      <c r="C153" s="5"/>
      <c r="K153" s="5"/>
      <c r="L153" s="5"/>
      <c r="M153" s="5"/>
      <c r="O153" s="5"/>
      <c r="Q153" s="5"/>
      <c r="R153" s="5"/>
      <c r="S153" s="5"/>
      <c r="T153" s="5"/>
      <c r="U153" s="5"/>
      <c r="V153" s="5"/>
    </row>
    <row r="154" spans="1:22">
      <c r="A154" s="5"/>
      <c r="B154" s="5"/>
      <c r="C154" s="5"/>
      <c r="K154" s="5"/>
      <c r="L154" s="5"/>
      <c r="M154" s="5"/>
      <c r="O154" s="5"/>
      <c r="Q154" s="5"/>
      <c r="R154" s="5"/>
      <c r="S154" s="5"/>
      <c r="T154" s="5"/>
      <c r="U154" s="5"/>
      <c r="V154" s="5"/>
    </row>
    <row r="155" spans="1:22">
      <c r="A155" s="5"/>
      <c r="B155" s="5"/>
      <c r="C155" s="5"/>
      <c r="K155" s="5"/>
      <c r="L155" s="5"/>
      <c r="M155" s="5"/>
      <c r="O155" s="5"/>
      <c r="Q155" s="5"/>
      <c r="R155" s="5"/>
      <c r="S155" s="5"/>
      <c r="T155" s="5"/>
      <c r="U155" s="5"/>
      <c r="V155" s="5"/>
    </row>
    <row r="156" spans="1:22">
      <c r="A156" s="5"/>
      <c r="B156" s="5"/>
      <c r="C156" s="5"/>
      <c r="K156" s="5"/>
      <c r="L156" s="5"/>
      <c r="M156" s="5"/>
      <c r="O156" s="5"/>
      <c r="Q156" s="5"/>
      <c r="R156" s="5"/>
      <c r="S156" s="5"/>
      <c r="T156" s="5"/>
      <c r="U156" s="5"/>
      <c r="V156" s="5"/>
    </row>
    <row r="157" spans="1:22">
      <c r="A157" s="5"/>
      <c r="B157" s="5"/>
      <c r="C157" s="5"/>
      <c r="K157" s="5"/>
      <c r="L157" s="5"/>
      <c r="M157" s="5"/>
      <c r="O157" s="5"/>
      <c r="Q157" s="5"/>
      <c r="R157" s="5"/>
      <c r="S157" s="5"/>
      <c r="T157" s="5"/>
      <c r="U157" s="5"/>
      <c r="V157" s="5"/>
    </row>
    <row r="158" spans="1:22">
      <c r="A158" s="5"/>
      <c r="B158" s="5"/>
      <c r="C158" s="5"/>
      <c r="K158" s="5"/>
      <c r="L158" s="5"/>
      <c r="M158" s="5"/>
      <c r="O158" s="5"/>
      <c r="Q158" s="5"/>
      <c r="R158" s="5"/>
      <c r="S158" s="5"/>
      <c r="T158" s="5"/>
      <c r="U158" s="5"/>
      <c r="V158" s="5"/>
    </row>
    <row r="159" spans="1:22">
      <c r="A159" s="5"/>
      <c r="B159" s="5"/>
      <c r="C159" s="5"/>
      <c r="K159" s="5"/>
      <c r="L159" s="5"/>
      <c r="M159" s="5"/>
      <c r="O159" s="5"/>
      <c r="Q159" s="5"/>
      <c r="R159" s="5"/>
      <c r="S159" s="5"/>
      <c r="T159" s="5"/>
      <c r="U159" s="5"/>
      <c r="V159" s="5"/>
    </row>
    <row r="160" spans="1:22">
      <c r="A160" s="5"/>
      <c r="B160" s="5"/>
      <c r="C160" s="5"/>
      <c r="K160" s="5"/>
      <c r="L160" s="5"/>
      <c r="M160" s="5"/>
      <c r="O160" s="5"/>
      <c r="Q160" s="5"/>
      <c r="R160" s="5"/>
      <c r="S160" s="5"/>
      <c r="T160" s="5"/>
      <c r="U160" s="5"/>
      <c r="V160" s="5"/>
    </row>
    <row r="161" spans="1:22">
      <c r="A161" s="5"/>
      <c r="B161" s="5"/>
      <c r="C161" s="5"/>
      <c r="K161" s="5"/>
      <c r="L161" s="5"/>
      <c r="M161" s="5"/>
      <c r="O161" s="5"/>
      <c r="Q161" s="5"/>
      <c r="R161" s="5"/>
      <c r="S161" s="5"/>
      <c r="T161" s="5"/>
      <c r="U161" s="5"/>
      <c r="V161" s="5"/>
    </row>
    <row r="162" spans="1:22">
      <c r="A162" s="5"/>
      <c r="B162" s="5"/>
      <c r="C162" s="5"/>
      <c r="K162" s="5"/>
      <c r="L162" s="5"/>
      <c r="M162" s="5"/>
      <c r="O162" s="5"/>
      <c r="Q162" s="5"/>
      <c r="R162" s="5"/>
      <c r="S162" s="5"/>
      <c r="T162" s="5"/>
      <c r="U162" s="5"/>
      <c r="V162" s="5"/>
    </row>
    <row r="163" spans="1:22">
      <c r="A163" s="5"/>
      <c r="B163" s="5"/>
      <c r="C163" s="5"/>
      <c r="K163" s="5"/>
      <c r="L163" s="5"/>
      <c r="M163" s="5"/>
      <c r="O163" s="5"/>
      <c r="Q163" s="5"/>
      <c r="R163" s="5"/>
      <c r="S163" s="5"/>
      <c r="T163" s="5"/>
      <c r="U163" s="5"/>
      <c r="V163" s="5"/>
    </row>
    <row r="164" spans="1:22">
      <c r="A164" s="5"/>
      <c r="B164" s="5"/>
      <c r="C164" s="5"/>
      <c r="K164" s="5"/>
      <c r="L164" s="5"/>
      <c r="M164" s="5"/>
      <c r="O164" s="5"/>
      <c r="Q164" s="5"/>
      <c r="R164" s="5"/>
      <c r="S164" s="5"/>
      <c r="T164" s="5"/>
      <c r="U164" s="5"/>
      <c r="V164" s="5"/>
    </row>
    <row r="165" spans="1:22">
      <c r="A165" s="5"/>
      <c r="B165" s="5"/>
      <c r="C165" s="5"/>
      <c r="K165" s="5"/>
      <c r="L165" s="5"/>
      <c r="M165" s="5"/>
      <c r="O165" s="5"/>
      <c r="Q165" s="5"/>
      <c r="R165" s="5"/>
      <c r="S165" s="5"/>
      <c r="T165" s="5"/>
      <c r="U165" s="5"/>
      <c r="V165" s="5"/>
    </row>
    <row r="166" spans="1:22">
      <c r="A166" s="5"/>
      <c r="B166" s="5"/>
      <c r="C166" s="5"/>
      <c r="K166" s="5"/>
      <c r="L166" s="5"/>
      <c r="M166" s="5"/>
      <c r="O166" s="5"/>
      <c r="Q166" s="5"/>
      <c r="R166" s="5"/>
      <c r="S166" s="5"/>
      <c r="T166" s="5"/>
      <c r="U166" s="5"/>
      <c r="V166" s="5"/>
    </row>
    <row r="167" spans="1:22">
      <c r="A167" s="5"/>
      <c r="B167" s="5"/>
      <c r="C167" s="5"/>
      <c r="K167" s="5"/>
      <c r="L167" s="5"/>
      <c r="M167" s="5"/>
      <c r="O167" s="5"/>
      <c r="Q167" s="5"/>
      <c r="R167" s="5"/>
      <c r="S167" s="5"/>
      <c r="T167" s="5"/>
      <c r="U167" s="5"/>
      <c r="V167" s="5"/>
    </row>
    <row r="168" spans="1:22">
      <c r="A168" s="5"/>
      <c r="B168" s="5"/>
      <c r="C168" s="5"/>
      <c r="K168" s="5"/>
      <c r="L168" s="5"/>
      <c r="M168" s="5"/>
      <c r="O168" s="5"/>
      <c r="Q168" s="5"/>
      <c r="R168" s="5"/>
      <c r="S168" s="5"/>
      <c r="T168" s="5"/>
      <c r="U168" s="5"/>
      <c r="V168" s="5"/>
    </row>
    <row r="169" spans="1:22">
      <c r="A169" s="5"/>
      <c r="B169" s="5"/>
      <c r="C169" s="5"/>
      <c r="K169" s="5"/>
      <c r="L169" s="5"/>
      <c r="M169" s="5"/>
      <c r="O169" s="5"/>
      <c r="Q169" s="5"/>
      <c r="R169" s="5"/>
      <c r="S169" s="5"/>
      <c r="T169" s="5"/>
      <c r="U169" s="5"/>
      <c r="V169" s="5"/>
    </row>
    <row r="170" spans="1:22">
      <c r="A170" s="5"/>
      <c r="B170" s="5"/>
      <c r="C170" s="5"/>
      <c r="K170" s="5"/>
      <c r="L170" s="5"/>
      <c r="M170" s="5"/>
      <c r="O170" s="5"/>
      <c r="Q170" s="5"/>
      <c r="R170" s="5"/>
      <c r="S170" s="5"/>
      <c r="T170" s="5"/>
      <c r="U170" s="5"/>
      <c r="V170" s="5"/>
    </row>
    <row r="171" spans="1:22">
      <c r="A171" s="5"/>
      <c r="B171" s="5"/>
      <c r="C171" s="5"/>
      <c r="K171" s="5"/>
      <c r="L171" s="5"/>
      <c r="M171" s="5"/>
      <c r="O171" s="5"/>
      <c r="Q171" s="5"/>
      <c r="R171" s="5"/>
      <c r="S171" s="5"/>
      <c r="T171" s="5"/>
      <c r="U171" s="5"/>
      <c r="V171" s="5"/>
    </row>
    <row r="172" spans="1:22">
      <c r="A172" s="5"/>
      <c r="B172" s="5"/>
      <c r="C172" s="5"/>
      <c r="K172" s="5"/>
      <c r="L172" s="5"/>
      <c r="M172" s="5"/>
      <c r="O172" s="5"/>
      <c r="Q172" s="5"/>
      <c r="R172" s="5"/>
      <c r="S172" s="5"/>
      <c r="T172" s="5"/>
      <c r="U172" s="5"/>
      <c r="V172" s="5"/>
    </row>
    <row r="173" spans="1:22">
      <c r="A173" s="5"/>
      <c r="B173" s="5"/>
      <c r="C173" s="5"/>
      <c r="K173" s="5"/>
      <c r="L173" s="5"/>
      <c r="M173" s="5"/>
      <c r="O173" s="5"/>
      <c r="Q173" s="5"/>
      <c r="R173" s="5"/>
      <c r="S173" s="5"/>
      <c r="T173" s="5"/>
      <c r="U173" s="5"/>
      <c r="V173" s="5"/>
    </row>
    <row r="174" spans="1:22">
      <c r="A174" s="5"/>
      <c r="B174" s="5"/>
      <c r="C174" s="5"/>
      <c r="K174" s="5"/>
      <c r="L174" s="5"/>
      <c r="M174" s="5"/>
      <c r="O174" s="5"/>
      <c r="Q174" s="5"/>
      <c r="R174" s="5"/>
      <c r="S174" s="5"/>
      <c r="T174" s="5"/>
      <c r="U174" s="5"/>
      <c r="V174" s="5"/>
    </row>
    <row r="175" spans="1:22">
      <c r="A175" s="5"/>
      <c r="B175" s="5"/>
      <c r="C175" s="5"/>
      <c r="K175" s="5"/>
      <c r="L175" s="5"/>
      <c r="M175" s="5"/>
      <c r="O175" s="5"/>
      <c r="Q175" s="5"/>
      <c r="R175" s="5"/>
      <c r="S175" s="5"/>
      <c r="T175" s="5"/>
      <c r="U175" s="5"/>
      <c r="V175" s="5"/>
    </row>
    <row r="176" spans="1:22">
      <c r="A176" s="5"/>
      <c r="B176" s="5"/>
      <c r="C176" s="5"/>
      <c r="K176" s="5"/>
      <c r="L176" s="5"/>
      <c r="M176" s="5"/>
      <c r="O176" s="5"/>
      <c r="Q176" s="5"/>
      <c r="R176" s="5"/>
      <c r="S176" s="5"/>
      <c r="T176" s="5"/>
      <c r="U176" s="5"/>
      <c r="V176" s="5"/>
    </row>
    <row r="177" spans="1:22">
      <c r="A177" s="5"/>
      <c r="B177" s="5"/>
      <c r="C177" s="5"/>
      <c r="K177" s="5"/>
      <c r="L177" s="5"/>
      <c r="M177" s="5"/>
      <c r="O177" s="5"/>
      <c r="Q177" s="5"/>
      <c r="R177" s="5"/>
      <c r="S177" s="5"/>
      <c r="T177" s="5"/>
      <c r="U177" s="5"/>
      <c r="V177" s="5"/>
    </row>
    <row r="178" spans="1:22">
      <c r="A178" s="5"/>
      <c r="B178" s="5"/>
      <c r="C178" s="5"/>
      <c r="K178" s="5"/>
      <c r="L178" s="5"/>
      <c r="M178" s="5"/>
      <c r="O178" s="5"/>
      <c r="Q178" s="5"/>
      <c r="R178" s="5"/>
      <c r="S178" s="5"/>
      <c r="T178" s="5"/>
      <c r="U178" s="5"/>
      <c r="V178" s="5"/>
    </row>
    <row r="179" spans="1:22">
      <c r="A179" s="5"/>
      <c r="B179" s="5"/>
      <c r="C179" s="5"/>
      <c r="K179" s="5"/>
      <c r="L179" s="5"/>
      <c r="M179" s="5"/>
      <c r="O179" s="5"/>
      <c r="Q179" s="5"/>
      <c r="R179" s="5"/>
      <c r="S179" s="5"/>
      <c r="T179" s="5"/>
      <c r="U179" s="5"/>
      <c r="V179" s="5"/>
    </row>
    <row r="180" spans="1:22">
      <c r="A180" s="5"/>
      <c r="B180" s="5"/>
      <c r="C180" s="5"/>
      <c r="K180" s="5"/>
      <c r="L180" s="5"/>
      <c r="M180" s="5"/>
      <c r="O180" s="5"/>
      <c r="Q180" s="5"/>
      <c r="R180" s="5"/>
      <c r="S180" s="5"/>
      <c r="T180" s="5"/>
      <c r="U180" s="5"/>
      <c r="V180" s="5"/>
    </row>
    <row r="181" spans="1:22">
      <c r="A181" s="5"/>
      <c r="B181" s="5"/>
      <c r="C181" s="5"/>
      <c r="K181" s="5"/>
      <c r="L181" s="5"/>
      <c r="M181" s="5"/>
      <c r="O181" s="5"/>
      <c r="Q181" s="5"/>
      <c r="R181" s="5"/>
      <c r="S181" s="5"/>
      <c r="T181" s="5"/>
      <c r="U181" s="5"/>
      <c r="V181" s="5"/>
    </row>
    <row r="182" spans="1:22">
      <c r="A182" s="5"/>
      <c r="B182" s="5"/>
      <c r="C182" s="5"/>
      <c r="K182" s="5"/>
      <c r="L182" s="5"/>
      <c r="M182" s="5"/>
      <c r="O182" s="5"/>
      <c r="Q182" s="5"/>
      <c r="R182" s="5"/>
      <c r="S182" s="5"/>
      <c r="T182" s="5"/>
      <c r="U182" s="5"/>
      <c r="V182" s="5"/>
    </row>
    <row r="183" spans="1:22">
      <c r="A183" s="5"/>
      <c r="B183" s="5"/>
      <c r="C183" s="5"/>
      <c r="K183" s="5"/>
      <c r="L183" s="5"/>
      <c r="M183" s="5"/>
      <c r="O183" s="5"/>
      <c r="Q183" s="5"/>
      <c r="R183" s="5"/>
      <c r="S183" s="5"/>
      <c r="T183" s="5"/>
      <c r="U183" s="5"/>
      <c r="V183" s="5"/>
    </row>
    <row r="184" spans="1:22">
      <c r="A184" s="5"/>
      <c r="B184" s="5"/>
      <c r="C184" s="5"/>
      <c r="K184" s="5"/>
      <c r="L184" s="5"/>
      <c r="M184" s="5"/>
      <c r="O184" s="5"/>
      <c r="Q184" s="5"/>
      <c r="R184" s="5"/>
      <c r="S184" s="5"/>
      <c r="T184" s="5"/>
      <c r="U184" s="5"/>
      <c r="V184" s="5"/>
    </row>
    <row r="185" spans="1:22">
      <c r="A185" s="5"/>
      <c r="B185" s="5"/>
      <c r="C185" s="5"/>
      <c r="K185" s="5"/>
      <c r="L185" s="5"/>
      <c r="M185" s="5"/>
      <c r="O185" s="5"/>
      <c r="Q185" s="5"/>
      <c r="R185" s="5"/>
      <c r="S185" s="5"/>
      <c r="T185" s="5"/>
      <c r="U185" s="5"/>
      <c r="V185" s="5"/>
    </row>
    <row r="186" spans="1:22">
      <c r="A186" s="5"/>
      <c r="B186" s="5"/>
      <c r="C186" s="5"/>
      <c r="K186" s="5"/>
      <c r="L186" s="5"/>
      <c r="M186" s="5"/>
      <c r="O186" s="5"/>
      <c r="Q186" s="5"/>
      <c r="R186" s="5"/>
      <c r="S186" s="5"/>
      <c r="T186" s="5"/>
      <c r="U186" s="5"/>
      <c r="V186" s="5"/>
    </row>
    <row r="187" spans="1:22">
      <c r="A187" s="5"/>
      <c r="B187" s="5"/>
      <c r="C187" s="5"/>
      <c r="K187" s="5"/>
      <c r="L187" s="5"/>
      <c r="M187" s="5"/>
      <c r="O187" s="5"/>
      <c r="Q187" s="5"/>
      <c r="R187" s="5"/>
      <c r="S187" s="5"/>
      <c r="T187" s="5"/>
      <c r="U187" s="5"/>
      <c r="V187" s="5"/>
    </row>
    <row r="188" spans="1:22">
      <c r="A188" s="5"/>
      <c r="B188" s="5"/>
      <c r="C188" s="5"/>
      <c r="K188" s="5"/>
      <c r="L188" s="5"/>
      <c r="M188" s="5"/>
      <c r="O188" s="5"/>
      <c r="Q188" s="5"/>
      <c r="R188" s="5"/>
      <c r="S188" s="5"/>
      <c r="T188" s="5"/>
      <c r="U188" s="5"/>
      <c r="V188" s="5"/>
    </row>
    <row r="189" spans="1:22">
      <c r="A189" s="5"/>
      <c r="B189" s="5"/>
      <c r="C189" s="5"/>
      <c r="K189" s="5"/>
      <c r="L189" s="5"/>
      <c r="M189" s="5"/>
      <c r="O189" s="5"/>
      <c r="Q189" s="5"/>
      <c r="R189" s="5"/>
      <c r="S189" s="5"/>
      <c r="T189" s="5"/>
      <c r="U189" s="5"/>
      <c r="V189" s="5"/>
    </row>
    <row r="190" spans="1:22">
      <c r="A190" s="5"/>
      <c r="B190" s="5"/>
      <c r="C190" s="5"/>
      <c r="K190" s="5"/>
      <c r="L190" s="5"/>
      <c r="M190" s="5"/>
      <c r="O190" s="5"/>
      <c r="Q190" s="5"/>
      <c r="R190" s="5"/>
      <c r="S190" s="5"/>
      <c r="T190" s="5"/>
      <c r="U190" s="5"/>
      <c r="V190" s="5"/>
    </row>
    <row r="191" spans="1:22">
      <c r="A191" s="5"/>
      <c r="B191" s="5"/>
      <c r="C191" s="5"/>
      <c r="K191" s="5"/>
      <c r="L191" s="5"/>
      <c r="M191" s="5"/>
      <c r="O191" s="5"/>
      <c r="Q191" s="5"/>
      <c r="R191" s="5"/>
      <c r="S191" s="5"/>
      <c r="T191" s="5"/>
      <c r="U191" s="5"/>
      <c r="V191" s="5"/>
    </row>
    <row r="192" spans="1:22">
      <c r="A192" s="5"/>
      <c r="B192" s="5"/>
      <c r="C192" s="5"/>
      <c r="K192" s="5"/>
      <c r="L192" s="5"/>
      <c r="M192" s="5"/>
      <c r="O192" s="5"/>
      <c r="Q192" s="5"/>
      <c r="R192" s="5"/>
      <c r="S192" s="5"/>
      <c r="T192" s="5"/>
      <c r="U192" s="5"/>
      <c r="V192" s="5"/>
    </row>
    <row r="193" spans="1:22">
      <c r="A193" s="5"/>
      <c r="B193" s="5"/>
      <c r="C193" s="5"/>
      <c r="K193" s="5"/>
      <c r="L193" s="5"/>
      <c r="M193" s="5"/>
      <c r="O193" s="5"/>
      <c r="Q193" s="5"/>
      <c r="R193" s="5"/>
      <c r="S193" s="5"/>
      <c r="T193" s="5"/>
      <c r="U193" s="5"/>
      <c r="V193" s="5"/>
    </row>
    <row r="194" spans="1:22">
      <c r="A194" s="5"/>
      <c r="B194" s="5"/>
      <c r="C194" s="5"/>
      <c r="K194" s="5"/>
      <c r="L194" s="5"/>
      <c r="M194" s="5"/>
      <c r="O194" s="5"/>
      <c r="Q194" s="5"/>
      <c r="R194" s="5"/>
      <c r="S194" s="5"/>
      <c r="T194" s="5"/>
      <c r="U194" s="5"/>
      <c r="V194" s="5"/>
    </row>
    <row r="195" spans="1:22">
      <c r="A195" s="5"/>
      <c r="B195" s="5"/>
      <c r="C195" s="5"/>
      <c r="K195" s="5"/>
      <c r="L195" s="5"/>
      <c r="M195" s="5"/>
      <c r="O195" s="5"/>
      <c r="Q195" s="5"/>
      <c r="R195" s="5"/>
      <c r="S195" s="5"/>
      <c r="T195" s="5"/>
      <c r="U195" s="5"/>
      <c r="V195" s="5"/>
    </row>
    <row r="196" spans="1:22">
      <c r="A196" s="5"/>
      <c r="B196" s="5"/>
      <c r="C196" s="5"/>
      <c r="K196" s="5"/>
      <c r="L196" s="5"/>
      <c r="M196" s="5"/>
      <c r="O196" s="5"/>
      <c r="Q196" s="5"/>
      <c r="R196" s="5"/>
      <c r="S196" s="5"/>
      <c r="T196" s="5"/>
      <c r="U196" s="5"/>
      <c r="V196" s="5"/>
    </row>
    <row r="197" spans="1:22">
      <c r="A197" s="5"/>
      <c r="B197" s="5"/>
      <c r="C197" s="5"/>
      <c r="K197" s="5"/>
      <c r="L197" s="5"/>
      <c r="M197" s="5"/>
      <c r="O197" s="5"/>
      <c r="Q197" s="5"/>
      <c r="R197" s="5"/>
      <c r="S197" s="5"/>
      <c r="T197" s="5"/>
      <c r="U197" s="5"/>
      <c r="V197" s="5"/>
    </row>
    <row r="198" spans="1:22">
      <c r="A198" s="5"/>
      <c r="B198" s="5"/>
      <c r="C198" s="5"/>
      <c r="K198" s="5"/>
      <c r="L198" s="5"/>
      <c r="M198" s="5"/>
      <c r="O198" s="5"/>
      <c r="Q198" s="5"/>
      <c r="R198" s="5"/>
      <c r="S198" s="5"/>
      <c r="T198" s="5"/>
      <c r="U198" s="5"/>
      <c r="V198" s="5"/>
    </row>
    <row r="199" spans="1:22">
      <c r="A199" s="5"/>
      <c r="B199" s="5"/>
      <c r="C199" s="5"/>
      <c r="K199" s="5"/>
      <c r="L199" s="5"/>
      <c r="M199" s="5"/>
      <c r="O199" s="5"/>
      <c r="Q199" s="5"/>
      <c r="R199" s="5"/>
      <c r="S199" s="5"/>
      <c r="T199" s="5"/>
      <c r="U199" s="5"/>
      <c r="V199" s="5"/>
    </row>
    <row r="200" spans="1:22">
      <c r="A200" s="5"/>
      <c r="B200" s="5"/>
      <c r="C200" s="5"/>
      <c r="K200" s="5"/>
      <c r="L200" s="5"/>
      <c r="M200" s="5"/>
      <c r="O200" s="5"/>
      <c r="Q200" s="5"/>
      <c r="R200" s="5"/>
      <c r="S200" s="5"/>
      <c r="T200" s="5"/>
      <c r="U200" s="5"/>
      <c r="V200" s="5"/>
    </row>
    <row r="201" spans="1:22">
      <c r="A201" s="5"/>
      <c r="B201" s="5"/>
      <c r="C201" s="5"/>
      <c r="K201" s="5"/>
      <c r="L201" s="5"/>
      <c r="M201" s="5"/>
      <c r="O201" s="5"/>
      <c r="Q201" s="5"/>
      <c r="R201" s="5"/>
      <c r="S201" s="5"/>
      <c r="T201" s="5"/>
      <c r="U201" s="5"/>
      <c r="V201" s="5"/>
    </row>
    <row r="202" spans="1:22">
      <c r="A202" s="5"/>
      <c r="B202" s="5"/>
      <c r="C202" s="5"/>
      <c r="K202" s="5"/>
      <c r="L202" s="5"/>
      <c r="M202" s="5"/>
      <c r="O202" s="5"/>
      <c r="Q202" s="5"/>
      <c r="R202" s="5"/>
      <c r="S202" s="5"/>
      <c r="T202" s="5"/>
      <c r="U202" s="5"/>
      <c r="V202" s="5"/>
    </row>
    <row r="203" spans="1:22">
      <c r="A203" s="5"/>
      <c r="B203" s="5"/>
      <c r="C203" s="5"/>
      <c r="K203" s="5"/>
      <c r="L203" s="5"/>
      <c r="M203" s="5"/>
      <c r="O203" s="5"/>
      <c r="Q203" s="5"/>
      <c r="R203" s="5"/>
      <c r="S203" s="5"/>
      <c r="T203" s="5"/>
      <c r="U203" s="5"/>
      <c r="V203" s="5"/>
    </row>
    <row r="204" spans="1:22">
      <c r="A204" s="5"/>
      <c r="B204" s="5"/>
      <c r="C204" s="5"/>
      <c r="K204" s="5"/>
      <c r="L204" s="5"/>
      <c r="M204" s="5"/>
      <c r="O204" s="5"/>
      <c r="Q204" s="5"/>
      <c r="R204" s="5"/>
      <c r="S204" s="5"/>
      <c r="T204" s="5"/>
      <c r="U204" s="5"/>
      <c r="V204" s="5"/>
    </row>
    <row r="205" spans="1:22">
      <c r="A205" s="5"/>
      <c r="B205" s="5"/>
      <c r="C205" s="5"/>
      <c r="K205" s="5"/>
      <c r="L205" s="5"/>
      <c r="M205" s="5"/>
      <c r="O205" s="5"/>
      <c r="Q205" s="5"/>
      <c r="R205" s="5"/>
      <c r="S205" s="5"/>
      <c r="T205" s="5"/>
      <c r="U205" s="5"/>
      <c r="V205" s="5"/>
    </row>
    <row r="206" spans="1:22">
      <c r="A206" s="5"/>
      <c r="B206" s="5"/>
      <c r="C206" s="5"/>
      <c r="K206" s="5"/>
      <c r="L206" s="5"/>
      <c r="M206" s="5"/>
      <c r="O206" s="5"/>
      <c r="Q206" s="5"/>
      <c r="R206" s="5"/>
      <c r="S206" s="5"/>
      <c r="T206" s="5"/>
      <c r="U206" s="5"/>
      <c r="V206" s="5"/>
    </row>
    <row r="207" spans="1:22">
      <c r="A207" s="5"/>
      <c r="B207" s="5"/>
      <c r="C207" s="5"/>
      <c r="K207" s="5"/>
      <c r="L207" s="5"/>
      <c r="M207" s="5"/>
      <c r="O207" s="5"/>
      <c r="Q207" s="5"/>
      <c r="R207" s="5"/>
      <c r="S207" s="5"/>
      <c r="T207" s="5"/>
      <c r="U207" s="5"/>
      <c r="V207" s="5"/>
    </row>
    <row r="208" spans="1:22">
      <c r="A208" s="5"/>
      <c r="B208" s="5"/>
      <c r="C208" s="5"/>
      <c r="K208" s="5"/>
      <c r="L208" s="5"/>
      <c r="M208" s="5"/>
      <c r="O208" s="5"/>
      <c r="Q208" s="5"/>
      <c r="R208" s="5"/>
      <c r="S208" s="5"/>
      <c r="T208" s="5"/>
      <c r="U208" s="5"/>
      <c r="V208" s="5"/>
    </row>
    <row r="209" spans="1:22">
      <c r="A209" s="5"/>
      <c r="B209" s="5"/>
      <c r="C209" s="5"/>
      <c r="K209" s="5"/>
      <c r="L209" s="5"/>
      <c r="M209" s="5"/>
      <c r="O209" s="5"/>
      <c r="Q209" s="5"/>
      <c r="R209" s="5"/>
      <c r="S209" s="5"/>
      <c r="T209" s="5"/>
      <c r="U209" s="5"/>
      <c r="V209" s="5"/>
    </row>
    <row r="210" spans="1:22">
      <c r="A210" s="5"/>
      <c r="B210" s="5"/>
      <c r="C210" s="5"/>
      <c r="K210" s="5"/>
      <c r="L210" s="5"/>
      <c r="M210" s="5"/>
      <c r="O210" s="5"/>
      <c r="Q210" s="5"/>
      <c r="R210" s="5"/>
      <c r="S210" s="5"/>
      <c r="T210" s="5"/>
      <c r="U210" s="5"/>
      <c r="V210" s="5"/>
    </row>
    <row r="211" spans="1:22">
      <c r="A211" s="5"/>
      <c r="B211" s="5"/>
      <c r="C211" s="5"/>
      <c r="K211" s="5"/>
      <c r="L211" s="5"/>
      <c r="M211" s="5"/>
      <c r="O211" s="5"/>
      <c r="Q211" s="5"/>
      <c r="R211" s="5"/>
      <c r="S211" s="5"/>
      <c r="T211" s="5"/>
      <c r="U211" s="5"/>
      <c r="V211" s="5"/>
    </row>
    <row r="212" spans="1:22">
      <c r="A212" s="5"/>
      <c r="B212" s="5"/>
      <c r="C212" s="5"/>
      <c r="K212" s="5"/>
      <c r="L212" s="5"/>
      <c r="M212" s="5"/>
      <c r="O212" s="5"/>
      <c r="Q212" s="5"/>
      <c r="R212" s="5"/>
      <c r="S212" s="5"/>
      <c r="T212" s="5"/>
      <c r="U212" s="5"/>
      <c r="V212" s="5"/>
    </row>
    <row r="213" spans="1:22">
      <c r="A213" s="5"/>
      <c r="B213" s="5"/>
      <c r="C213" s="5"/>
      <c r="K213" s="5"/>
      <c r="L213" s="5"/>
      <c r="M213" s="5"/>
      <c r="O213" s="5"/>
      <c r="Q213" s="5"/>
      <c r="R213" s="5"/>
      <c r="S213" s="5"/>
      <c r="T213" s="5"/>
      <c r="U213" s="5"/>
      <c r="V213" s="5"/>
    </row>
    <row r="214" spans="1:22">
      <c r="A214" s="5"/>
      <c r="B214" s="5"/>
      <c r="C214" s="5"/>
      <c r="K214" s="5"/>
      <c r="L214" s="5"/>
      <c r="M214" s="5"/>
      <c r="O214" s="5"/>
      <c r="Q214" s="5"/>
      <c r="R214" s="5"/>
      <c r="S214" s="5"/>
      <c r="T214" s="5"/>
      <c r="U214" s="5"/>
      <c r="V214" s="5"/>
    </row>
    <row r="215" spans="1:22">
      <c r="A215" s="5"/>
      <c r="B215" s="5"/>
      <c r="C215" s="5"/>
      <c r="K215" s="5"/>
      <c r="L215" s="5"/>
      <c r="M215" s="5"/>
      <c r="O215" s="5"/>
      <c r="Q215" s="5"/>
      <c r="R215" s="5"/>
      <c r="S215" s="5"/>
      <c r="T215" s="5"/>
      <c r="U215" s="5"/>
      <c r="V215" s="5"/>
    </row>
    <row r="216" spans="1:22">
      <c r="A216" s="5"/>
      <c r="B216" s="5"/>
      <c r="C216" s="5"/>
      <c r="K216" s="5"/>
      <c r="L216" s="5"/>
      <c r="M216" s="5"/>
      <c r="O216" s="5"/>
      <c r="Q216" s="5"/>
      <c r="R216" s="5"/>
      <c r="S216" s="5"/>
      <c r="T216" s="5"/>
      <c r="U216" s="5"/>
      <c r="V216" s="5"/>
    </row>
    <row r="217" spans="1:22">
      <c r="A217" s="5"/>
      <c r="B217" s="5"/>
      <c r="C217" s="5"/>
      <c r="K217" s="5"/>
      <c r="L217" s="5"/>
      <c r="M217" s="5"/>
      <c r="O217" s="5"/>
      <c r="Q217" s="5"/>
      <c r="R217" s="5"/>
      <c r="S217" s="5"/>
      <c r="T217" s="5"/>
      <c r="U217" s="5"/>
      <c r="V217" s="5"/>
    </row>
    <row r="218" spans="1:22">
      <c r="A218" s="5"/>
      <c r="B218" s="5"/>
      <c r="C218" s="5"/>
      <c r="K218" s="5"/>
      <c r="L218" s="5"/>
      <c r="M218" s="5"/>
      <c r="O218" s="5"/>
      <c r="Q218" s="5"/>
      <c r="R218" s="5"/>
      <c r="S218" s="5"/>
      <c r="T218" s="5"/>
      <c r="U218" s="5"/>
      <c r="V218" s="5"/>
    </row>
    <row r="219" spans="1:22">
      <c r="A219" s="5"/>
      <c r="B219" s="5"/>
      <c r="C219" s="5"/>
      <c r="K219" s="5"/>
      <c r="L219" s="5"/>
      <c r="M219" s="5"/>
      <c r="O219" s="5"/>
      <c r="Q219" s="5"/>
      <c r="R219" s="5"/>
      <c r="S219" s="5"/>
      <c r="T219" s="5"/>
      <c r="U219" s="5"/>
      <c r="V219" s="5"/>
    </row>
    <row r="220" spans="1:22">
      <c r="A220" s="5"/>
      <c r="B220" s="5"/>
      <c r="C220" s="5"/>
      <c r="K220" s="5"/>
      <c r="L220" s="5"/>
      <c r="M220" s="5"/>
      <c r="O220" s="5"/>
      <c r="Q220" s="5"/>
      <c r="R220" s="5"/>
      <c r="S220" s="5"/>
      <c r="T220" s="5"/>
      <c r="U220" s="5"/>
      <c r="V220" s="5"/>
    </row>
    <row r="221" spans="1:22">
      <c r="A221" s="5"/>
      <c r="B221" s="5"/>
      <c r="C221" s="5"/>
      <c r="K221" s="5"/>
      <c r="L221" s="5"/>
      <c r="M221" s="5"/>
      <c r="O221" s="5"/>
      <c r="Q221" s="5"/>
      <c r="R221" s="5"/>
      <c r="S221" s="5"/>
      <c r="T221" s="5"/>
      <c r="U221" s="5"/>
      <c r="V221" s="5"/>
    </row>
    <row r="222" spans="1:22">
      <c r="A222" s="5"/>
      <c r="B222" s="5"/>
      <c r="C222" s="5"/>
      <c r="K222" s="5"/>
      <c r="L222" s="5"/>
      <c r="M222" s="5"/>
      <c r="O222" s="5"/>
      <c r="Q222" s="5"/>
      <c r="R222" s="5"/>
      <c r="S222" s="5"/>
      <c r="T222" s="5"/>
      <c r="U222" s="5"/>
      <c r="V222" s="5"/>
    </row>
    <row r="223" spans="1:22">
      <c r="A223" s="5"/>
      <c r="B223" s="5"/>
      <c r="C223" s="5"/>
      <c r="K223" s="5"/>
      <c r="L223" s="5"/>
      <c r="M223" s="5"/>
      <c r="O223" s="5"/>
      <c r="Q223" s="5"/>
      <c r="R223" s="5"/>
      <c r="S223" s="5"/>
      <c r="T223" s="5"/>
      <c r="U223" s="5"/>
      <c r="V223" s="5"/>
    </row>
    <row r="224" spans="1:22">
      <c r="A224" s="5"/>
      <c r="B224" s="5"/>
      <c r="C224" s="5"/>
      <c r="K224" s="5"/>
      <c r="L224" s="5"/>
      <c r="M224" s="5"/>
      <c r="O224" s="5"/>
      <c r="Q224" s="5"/>
      <c r="R224" s="5"/>
      <c r="S224" s="5"/>
      <c r="T224" s="5"/>
      <c r="U224" s="5"/>
      <c r="V224" s="5"/>
    </row>
    <row r="225" spans="1:22">
      <c r="A225" s="5"/>
      <c r="B225" s="5"/>
      <c r="C225" s="5"/>
      <c r="K225" s="5"/>
      <c r="L225" s="5"/>
      <c r="M225" s="5"/>
      <c r="O225" s="5"/>
      <c r="Q225" s="5"/>
      <c r="R225" s="5"/>
      <c r="S225" s="5"/>
      <c r="T225" s="5"/>
      <c r="U225" s="5"/>
      <c r="V225" s="5"/>
    </row>
    <row r="226" spans="1:22">
      <c r="A226" s="5"/>
      <c r="B226" s="5"/>
      <c r="C226" s="5"/>
      <c r="K226" s="5"/>
      <c r="L226" s="5"/>
      <c r="M226" s="5"/>
      <c r="O226" s="5"/>
      <c r="Q226" s="5"/>
      <c r="R226" s="5"/>
      <c r="S226" s="5"/>
      <c r="T226" s="5"/>
      <c r="U226" s="5"/>
      <c r="V226" s="5"/>
    </row>
    <row r="227" spans="1:22">
      <c r="A227" s="5"/>
      <c r="B227" s="5"/>
      <c r="C227" s="5"/>
      <c r="K227" s="5"/>
      <c r="L227" s="5"/>
      <c r="M227" s="5"/>
      <c r="O227" s="5"/>
      <c r="Q227" s="5"/>
      <c r="R227" s="5"/>
      <c r="S227" s="5"/>
      <c r="T227" s="5"/>
      <c r="U227" s="5"/>
      <c r="V227" s="5"/>
    </row>
    <row r="228" spans="1:22">
      <c r="A228" s="5"/>
      <c r="B228" s="5"/>
      <c r="C228" s="5"/>
      <c r="K228" s="5"/>
      <c r="L228" s="5"/>
      <c r="M228" s="5"/>
      <c r="O228" s="5"/>
      <c r="Q228" s="5"/>
      <c r="R228" s="5"/>
      <c r="S228" s="5"/>
      <c r="T228" s="5"/>
      <c r="U228" s="5"/>
      <c r="V228" s="5"/>
    </row>
    <row r="229" spans="1:22">
      <c r="A229" s="5"/>
      <c r="B229" s="5"/>
      <c r="C229" s="5"/>
      <c r="K229" s="5"/>
      <c r="L229" s="5"/>
      <c r="M229" s="5"/>
      <c r="O229" s="5"/>
      <c r="Q229" s="5"/>
      <c r="R229" s="5"/>
      <c r="S229" s="5"/>
      <c r="T229" s="5"/>
      <c r="U229" s="5"/>
      <c r="V229" s="5"/>
    </row>
    <row r="230" spans="1:22">
      <c r="A230" s="5"/>
      <c r="B230" s="5"/>
      <c r="C230" s="5"/>
      <c r="K230" s="5"/>
      <c r="L230" s="5"/>
      <c r="M230" s="5"/>
      <c r="O230" s="5"/>
      <c r="Q230" s="5"/>
      <c r="R230" s="5"/>
      <c r="S230" s="5"/>
      <c r="T230" s="5"/>
      <c r="U230" s="5"/>
      <c r="V230" s="5"/>
    </row>
    <row r="231" spans="1:22">
      <c r="A231" s="5"/>
      <c r="B231" s="5"/>
      <c r="C231" s="5"/>
      <c r="K231" s="5"/>
      <c r="L231" s="5"/>
      <c r="M231" s="5"/>
      <c r="O231" s="5"/>
      <c r="Q231" s="5"/>
      <c r="R231" s="5"/>
      <c r="S231" s="5"/>
      <c r="T231" s="5"/>
      <c r="U231" s="5"/>
      <c r="V231" s="5"/>
    </row>
    <row r="232" spans="1:22">
      <c r="A232" s="5"/>
      <c r="B232" s="5"/>
      <c r="C232" s="5"/>
      <c r="K232" s="5"/>
      <c r="L232" s="5"/>
      <c r="M232" s="5"/>
      <c r="O232" s="5"/>
      <c r="Q232" s="5"/>
      <c r="R232" s="5"/>
      <c r="S232" s="5"/>
      <c r="T232" s="5"/>
      <c r="U232" s="5"/>
      <c r="V232" s="5"/>
    </row>
    <row r="233" spans="1:22">
      <c r="A233" s="5"/>
      <c r="B233" s="5"/>
      <c r="C233" s="5"/>
      <c r="K233" s="5"/>
      <c r="L233" s="5"/>
      <c r="M233" s="5"/>
      <c r="O233" s="5"/>
      <c r="Q233" s="5"/>
      <c r="R233" s="5"/>
      <c r="S233" s="5"/>
      <c r="T233" s="5"/>
      <c r="U233" s="5"/>
      <c r="V233" s="5"/>
    </row>
    <row r="234" spans="1:22">
      <c r="A234" s="5"/>
      <c r="B234" s="5"/>
      <c r="C234" s="5"/>
      <c r="K234" s="5"/>
      <c r="L234" s="5"/>
      <c r="M234" s="5"/>
      <c r="O234" s="5"/>
      <c r="Q234" s="5"/>
      <c r="R234" s="5"/>
      <c r="S234" s="5"/>
      <c r="T234" s="5"/>
      <c r="U234" s="5"/>
      <c r="V234" s="5"/>
    </row>
    <row r="235" spans="1:22">
      <c r="A235" s="5"/>
      <c r="B235" s="5"/>
      <c r="C235" s="5"/>
      <c r="K235" s="5"/>
      <c r="L235" s="5"/>
      <c r="M235" s="5"/>
      <c r="O235" s="5"/>
      <c r="Q235" s="5"/>
      <c r="R235" s="5"/>
      <c r="S235" s="5"/>
      <c r="T235" s="5"/>
      <c r="U235" s="5"/>
      <c r="V235" s="5"/>
    </row>
    <row r="236" spans="1:22">
      <c r="A236" s="5"/>
      <c r="B236" s="5"/>
      <c r="C236" s="5"/>
      <c r="K236" s="5"/>
      <c r="L236" s="5"/>
      <c r="M236" s="5"/>
      <c r="O236" s="5"/>
      <c r="Q236" s="5"/>
      <c r="R236" s="5"/>
      <c r="S236" s="5"/>
      <c r="T236" s="5"/>
      <c r="U236" s="5"/>
      <c r="V236" s="5"/>
    </row>
    <row r="237" spans="1:22">
      <c r="A237" s="5"/>
      <c r="B237" s="5"/>
      <c r="C237" s="5"/>
      <c r="K237" s="5"/>
      <c r="L237" s="5"/>
      <c r="M237" s="5"/>
      <c r="O237" s="5"/>
      <c r="Q237" s="5"/>
      <c r="R237" s="5"/>
      <c r="S237" s="5"/>
      <c r="T237" s="5"/>
      <c r="U237" s="5"/>
      <c r="V237" s="5"/>
    </row>
    <row r="238" spans="1:22">
      <c r="A238" s="5"/>
      <c r="B238" s="5"/>
      <c r="C238" s="5"/>
      <c r="K238" s="5"/>
      <c r="L238" s="5"/>
      <c r="M238" s="5"/>
      <c r="O238" s="5"/>
      <c r="Q238" s="5"/>
      <c r="R238" s="5"/>
      <c r="S238" s="5"/>
      <c r="T238" s="5"/>
      <c r="U238" s="5"/>
      <c r="V238" s="5"/>
    </row>
    <row r="239" spans="1:22">
      <c r="A239" s="5"/>
      <c r="B239" s="5"/>
      <c r="C239" s="5"/>
      <c r="K239" s="5"/>
      <c r="L239" s="5"/>
      <c r="M239" s="5"/>
      <c r="O239" s="5"/>
      <c r="Q239" s="5"/>
      <c r="R239" s="5"/>
      <c r="S239" s="5"/>
      <c r="T239" s="5"/>
      <c r="U239" s="5"/>
      <c r="V239" s="5"/>
    </row>
    <row r="240" spans="1:22">
      <c r="A240" s="5"/>
      <c r="B240" s="5"/>
      <c r="C240" s="5"/>
      <c r="K240" s="5"/>
      <c r="L240" s="5"/>
      <c r="M240" s="5"/>
      <c r="O240" s="5"/>
      <c r="Q240" s="5"/>
      <c r="R240" s="5"/>
      <c r="S240" s="5"/>
      <c r="T240" s="5"/>
      <c r="U240" s="5"/>
      <c r="V240" s="5"/>
    </row>
    <row r="241" spans="1:22">
      <c r="A241" s="5"/>
      <c r="B241" s="5"/>
      <c r="C241" s="5"/>
      <c r="K241" s="5"/>
      <c r="L241" s="5"/>
      <c r="M241" s="5"/>
      <c r="O241" s="5"/>
      <c r="Q241" s="5"/>
      <c r="R241" s="5"/>
      <c r="S241" s="5"/>
      <c r="T241" s="5"/>
      <c r="U241" s="5"/>
      <c r="V241" s="5"/>
    </row>
    <row r="242" spans="1:22">
      <c r="A242" s="5"/>
      <c r="B242" s="5"/>
      <c r="C242" s="5"/>
      <c r="K242" s="5"/>
      <c r="L242" s="5"/>
      <c r="M242" s="5"/>
      <c r="O242" s="5"/>
      <c r="Q242" s="5"/>
      <c r="R242" s="5"/>
      <c r="S242" s="5"/>
      <c r="T242" s="5"/>
      <c r="U242" s="5"/>
      <c r="V242" s="5"/>
    </row>
    <row r="243" spans="1:22">
      <c r="A243" s="5"/>
      <c r="B243" s="5"/>
      <c r="C243" s="5"/>
      <c r="K243" s="5"/>
      <c r="L243" s="5"/>
      <c r="M243" s="5"/>
      <c r="O243" s="5"/>
      <c r="Q243" s="5"/>
      <c r="R243" s="5"/>
      <c r="S243" s="5"/>
      <c r="T243" s="5"/>
      <c r="U243" s="5"/>
      <c r="V243" s="5"/>
    </row>
    <row r="244" spans="1:22">
      <c r="A244" s="5"/>
      <c r="B244" s="5"/>
      <c r="C244" s="5"/>
      <c r="K244" s="5"/>
      <c r="L244" s="5"/>
      <c r="M244" s="5"/>
      <c r="O244" s="5"/>
      <c r="Q244" s="5"/>
      <c r="R244" s="5"/>
      <c r="S244" s="5"/>
      <c r="T244" s="5"/>
      <c r="U244" s="5"/>
      <c r="V244" s="5"/>
    </row>
    <row r="245" spans="1:22">
      <c r="A245" s="5"/>
      <c r="B245" s="5"/>
      <c r="C245" s="5"/>
      <c r="K245" s="5"/>
      <c r="L245" s="5"/>
      <c r="M245" s="5"/>
      <c r="O245" s="5"/>
      <c r="Q245" s="5"/>
      <c r="R245" s="5"/>
      <c r="S245" s="5"/>
      <c r="T245" s="5"/>
      <c r="U245" s="5"/>
      <c r="V245" s="5"/>
    </row>
    <row r="246" spans="1:22">
      <c r="A246" s="5"/>
      <c r="B246" s="5"/>
      <c r="C246" s="5"/>
      <c r="K246" s="5"/>
      <c r="L246" s="5"/>
      <c r="M246" s="5"/>
      <c r="O246" s="5"/>
      <c r="Q246" s="5"/>
      <c r="R246" s="5"/>
      <c r="S246" s="5"/>
      <c r="T246" s="5"/>
      <c r="U246" s="5"/>
      <c r="V246" s="5"/>
    </row>
    <row r="247" spans="1:22">
      <c r="A247" s="5"/>
      <c r="B247" s="5"/>
      <c r="C247" s="5"/>
      <c r="K247" s="5"/>
      <c r="L247" s="5"/>
      <c r="M247" s="5"/>
      <c r="O247" s="5"/>
      <c r="Q247" s="5"/>
      <c r="R247" s="5"/>
      <c r="S247" s="5"/>
      <c r="T247" s="5"/>
      <c r="U247" s="5"/>
      <c r="V247" s="5"/>
    </row>
    <row r="248" spans="1:22">
      <c r="A248" s="5"/>
      <c r="B248" s="5"/>
      <c r="C248" s="5"/>
      <c r="K248" s="5"/>
      <c r="L248" s="5"/>
      <c r="M248" s="5"/>
      <c r="O248" s="5"/>
      <c r="Q248" s="5"/>
      <c r="R248" s="5"/>
      <c r="S248" s="5"/>
      <c r="T248" s="5"/>
      <c r="U248" s="5"/>
      <c r="V248" s="5"/>
    </row>
    <row r="249" spans="1:22">
      <c r="A249" s="5"/>
      <c r="B249" s="5"/>
      <c r="C249" s="5"/>
      <c r="K249" s="5"/>
      <c r="L249" s="5"/>
      <c r="M249" s="5"/>
      <c r="O249" s="5"/>
      <c r="Q249" s="5"/>
      <c r="R249" s="5"/>
      <c r="S249" s="5"/>
      <c r="T249" s="5"/>
      <c r="U249" s="5"/>
      <c r="V249" s="5"/>
    </row>
    <row r="250" spans="1:22">
      <c r="A250" s="5"/>
      <c r="B250" s="5"/>
      <c r="C250" s="5"/>
      <c r="K250" s="5"/>
      <c r="L250" s="5"/>
      <c r="M250" s="5"/>
      <c r="O250" s="5"/>
      <c r="Q250" s="5"/>
      <c r="R250" s="5"/>
      <c r="S250" s="5"/>
      <c r="T250" s="5"/>
      <c r="U250" s="5"/>
      <c r="V250" s="5"/>
    </row>
    <row r="251" spans="1:22">
      <c r="A251" s="5"/>
      <c r="B251" s="5"/>
      <c r="C251" s="5"/>
      <c r="K251" s="5"/>
      <c r="L251" s="5"/>
      <c r="M251" s="5"/>
      <c r="O251" s="5"/>
      <c r="Q251" s="5"/>
      <c r="R251" s="5"/>
      <c r="S251" s="5"/>
      <c r="T251" s="5"/>
      <c r="U251" s="5"/>
      <c r="V251" s="5"/>
    </row>
    <row r="252" spans="1:22">
      <c r="A252" s="5"/>
      <c r="B252" s="5"/>
      <c r="C252" s="5"/>
      <c r="K252" s="5"/>
      <c r="L252" s="5"/>
      <c r="M252" s="5"/>
      <c r="O252" s="5"/>
      <c r="Q252" s="5"/>
      <c r="R252" s="5"/>
      <c r="S252" s="5"/>
      <c r="T252" s="5"/>
      <c r="U252" s="5"/>
      <c r="V252" s="5"/>
    </row>
    <row r="253" spans="1:22">
      <c r="A253" s="5"/>
      <c r="B253" s="5"/>
      <c r="C253" s="5"/>
      <c r="K253" s="5"/>
      <c r="L253" s="5"/>
      <c r="M253" s="5"/>
      <c r="O253" s="5"/>
      <c r="Q253" s="5"/>
      <c r="R253" s="5"/>
      <c r="S253" s="5"/>
      <c r="T253" s="5"/>
      <c r="U253" s="5"/>
      <c r="V253" s="5"/>
    </row>
    <row r="254" spans="1:22">
      <c r="A254" s="5"/>
      <c r="B254" s="5"/>
      <c r="C254" s="5"/>
      <c r="K254" s="5"/>
      <c r="L254" s="5"/>
      <c r="M254" s="5"/>
      <c r="O254" s="5"/>
      <c r="Q254" s="5"/>
      <c r="R254" s="5"/>
      <c r="S254" s="5"/>
      <c r="T254" s="5"/>
      <c r="U254" s="5"/>
      <c r="V254" s="5"/>
    </row>
    <row r="255" spans="1:22">
      <c r="A255" s="5"/>
      <c r="B255" s="5"/>
      <c r="C255" s="5"/>
      <c r="K255" s="5"/>
      <c r="L255" s="5"/>
      <c r="M255" s="5"/>
      <c r="O255" s="5"/>
      <c r="Q255" s="5"/>
      <c r="R255" s="5"/>
      <c r="S255" s="5"/>
      <c r="T255" s="5"/>
      <c r="U255" s="5"/>
      <c r="V255" s="5"/>
    </row>
    <row r="256" spans="1:22">
      <c r="A256" s="5"/>
      <c r="B256" s="5"/>
      <c r="C256" s="5"/>
      <c r="K256" s="5"/>
      <c r="L256" s="5"/>
      <c r="M256" s="5"/>
      <c r="O256" s="5"/>
      <c r="Q256" s="5"/>
      <c r="R256" s="5"/>
      <c r="S256" s="5"/>
      <c r="T256" s="5"/>
      <c r="U256" s="5"/>
      <c r="V256" s="5"/>
    </row>
    <row r="257" spans="1:22">
      <c r="A257" s="5"/>
      <c r="B257" s="5"/>
      <c r="C257" s="5"/>
      <c r="K257" s="5"/>
      <c r="L257" s="5"/>
      <c r="M257" s="5"/>
      <c r="O257" s="5"/>
      <c r="Q257" s="5"/>
      <c r="R257" s="5"/>
      <c r="S257" s="5"/>
      <c r="T257" s="5"/>
      <c r="U257" s="5"/>
      <c r="V257" s="5"/>
    </row>
    <row r="258" spans="1:22">
      <c r="A258" s="5"/>
      <c r="B258" s="5"/>
      <c r="C258" s="5"/>
      <c r="K258" s="5"/>
      <c r="L258" s="5"/>
      <c r="M258" s="5"/>
      <c r="O258" s="5"/>
      <c r="Q258" s="5"/>
      <c r="R258" s="5"/>
      <c r="S258" s="5"/>
      <c r="T258" s="5"/>
      <c r="U258" s="5"/>
      <c r="V258" s="5"/>
    </row>
    <row r="259" spans="1:22">
      <c r="A259" s="5"/>
      <c r="B259" s="5"/>
      <c r="C259" s="5"/>
      <c r="K259" s="5"/>
      <c r="L259" s="5"/>
      <c r="M259" s="5"/>
      <c r="O259" s="5"/>
      <c r="Q259" s="5"/>
      <c r="R259" s="5"/>
      <c r="S259" s="5"/>
      <c r="T259" s="5"/>
      <c r="U259" s="5"/>
      <c r="V259" s="5"/>
    </row>
    <row r="260" spans="1:22">
      <c r="A260" s="5"/>
      <c r="B260" s="5"/>
      <c r="C260" s="5"/>
      <c r="K260" s="5"/>
      <c r="L260" s="5"/>
      <c r="M260" s="5"/>
      <c r="O260" s="5"/>
      <c r="Q260" s="5"/>
      <c r="R260" s="5"/>
      <c r="S260" s="5"/>
      <c r="T260" s="5"/>
      <c r="U260" s="5"/>
      <c r="V260" s="5"/>
    </row>
    <row r="261" spans="1:22">
      <c r="A261" s="5"/>
      <c r="B261" s="5"/>
      <c r="C261" s="5"/>
      <c r="K261" s="5"/>
      <c r="L261" s="5"/>
      <c r="M261" s="5"/>
      <c r="O261" s="5"/>
      <c r="Q261" s="5"/>
      <c r="R261" s="5"/>
      <c r="S261" s="5"/>
      <c r="T261" s="5"/>
      <c r="U261" s="5"/>
      <c r="V261" s="5"/>
    </row>
    <row r="262" spans="1:22">
      <c r="A262" s="5"/>
      <c r="B262" s="5"/>
      <c r="C262" s="5"/>
      <c r="K262" s="5"/>
      <c r="L262" s="5"/>
      <c r="M262" s="5"/>
      <c r="O262" s="5"/>
      <c r="Q262" s="5"/>
      <c r="R262" s="5"/>
      <c r="S262" s="5"/>
      <c r="T262" s="5"/>
      <c r="U262" s="5"/>
      <c r="V262" s="5"/>
    </row>
    <row r="263" spans="1:22">
      <c r="A263" s="5"/>
      <c r="B263" s="5"/>
      <c r="C263" s="5"/>
      <c r="K263" s="5"/>
      <c r="L263" s="5"/>
      <c r="M263" s="5"/>
      <c r="O263" s="5"/>
      <c r="Q263" s="5"/>
      <c r="R263" s="5"/>
      <c r="S263" s="5"/>
      <c r="T263" s="5"/>
      <c r="U263" s="5"/>
      <c r="V263" s="5"/>
    </row>
    <row r="264" spans="1:22">
      <c r="A264" s="5"/>
      <c r="B264" s="5"/>
      <c r="C264" s="5"/>
      <c r="K264" s="5"/>
      <c r="L264" s="5"/>
      <c r="M264" s="5"/>
      <c r="O264" s="5"/>
      <c r="Q264" s="5"/>
      <c r="R264" s="5"/>
      <c r="S264" s="5"/>
      <c r="T264" s="5"/>
      <c r="U264" s="5"/>
      <c r="V264" s="5"/>
    </row>
    <row r="265" spans="1:22">
      <c r="A265" s="5"/>
      <c r="B265" s="5"/>
      <c r="C265" s="5"/>
      <c r="K265" s="5"/>
      <c r="L265" s="5"/>
      <c r="M265" s="5"/>
      <c r="O265" s="5"/>
      <c r="Q265" s="5"/>
      <c r="R265" s="5"/>
      <c r="S265" s="5"/>
      <c r="T265" s="5"/>
      <c r="U265" s="5"/>
      <c r="V265" s="5"/>
    </row>
    <row r="266" spans="1:22">
      <c r="A266" s="5"/>
      <c r="B266" s="5"/>
      <c r="C266" s="5"/>
      <c r="K266" s="5"/>
      <c r="L266" s="5"/>
      <c r="M266" s="5"/>
      <c r="O266" s="5"/>
      <c r="Q266" s="5"/>
      <c r="R266" s="5"/>
      <c r="S266" s="5"/>
      <c r="T266" s="5"/>
      <c r="U266" s="5"/>
      <c r="V266" s="5"/>
    </row>
    <row r="267" spans="1:22">
      <c r="A267" s="5"/>
      <c r="B267" s="5"/>
      <c r="C267" s="5"/>
      <c r="K267" s="5"/>
      <c r="L267" s="5"/>
      <c r="M267" s="5"/>
      <c r="O267" s="5"/>
      <c r="Q267" s="5"/>
      <c r="R267" s="5"/>
      <c r="S267" s="5"/>
      <c r="T267" s="5"/>
      <c r="U267" s="5"/>
      <c r="V267" s="5"/>
    </row>
    <row r="268" spans="1:22">
      <c r="A268" s="5"/>
      <c r="B268" s="5"/>
      <c r="C268" s="5"/>
      <c r="K268" s="5"/>
      <c r="L268" s="5"/>
      <c r="M268" s="5"/>
      <c r="O268" s="5"/>
      <c r="Q268" s="5"/>
      <c r="R268" s="5"/>
      <c r="S268" s="5"/>
      <c r="T268" s="5"/>
      <c r="U268" s="5"/>
      <c r="V268" s="5"/>
    </row>
    <row r="269" spans="1:22">
      <c r="A269" s="5"/>
      <c r="B269" s="5"/>
      <c r="C269" s="5"/>
      <c r="K269" s="5"/>
      <c r="L269" s="5"/>
      <c r="M269" s="5"/>
      <c r="O269" s="5"/>
      <c r="Q269" s="5"/>
      <c r="R269" s="5"/>
      <c r="S269" s="5"/>
      <c r="T269" s="5"/>
      <c r="U269" s="5"/>
      <c r="V269" s="5"/>
    </row>
    <row r="270" spans="1:22">
      <c r="A270" s="5"/>
      <c r="B270" s="5"/>
      <c r="C270" s="5"/>
      <c r="K270" s="5"/>
      <c r="L270" s="5"/>
      <c r="M270" s="5"/>
      <c r="O270" s="5"/>
      <c r="Q270" s="5"/>
      <c r="R270" s="5"/>
      <c r="S270" s="5"/>
      <c r="T270" s="5"/>
      <c r="U270" s="5"/>
      <c r="V270" s="5"/>
    </row>
    <row r="271" spans="1:22">
      <c r="A271" s="5"/>
      <c r="B271" s="5"/>
      <c r="C271" s="5"/>
      <c r="K271" s="5"/>
      <c r="L271" s="5"/>
      <c r="M271" s="5"/>
      <c r="O271" s="5"/>
      <c r="Q271" s="5"/>
      <c r="R271" s="5"/>
      <c r="S271" s="5"/>
      <c r="T271" s="5"/>
      <c r="U271" s="5"/>
      <c r="V271" s="5"/>
    </row>
    <row r="272" spans="1:22">
      <c r="A272" s="5"/>
      <c r="B272" s="5"/>
      <c r="C272" s="5"/>
      <c r="K272" s="5"/>
      <c r="L272" s="5"/>
      <c r="M272" s="5"/>
      <c r="O272" s="5"/>
      <c r="Q272" s="5"/>
      <c r="R272" s="5"/>
      <c r="S272" s="5"/>
      <c r="T272" s="5"/>
      <c r="U272" s="5"/>
      <c r="V272" s="5"/>
    </row>
    <row r="273" spans="1:22">
      <c r="A273" s="5"/>
      <c r="B273" s="5"/>
      <c r="C273" s="5"/>
      <c r="K273" s="5"/>
      <c r="L273" s="5"/>
      <c r="M273" s="5"/>
      <c r="O273" s="5"/>
      <c r="Q273" s="5"/>
      <c r="R273" s="5"/>
      <c r="S273" s="5"/>
      <c r="T273" s="5"/>
      <c r="U273" s="5"/>
      <c r="V273" s="5"/>
    </row>
    <row r="274" spans="1:22">
      <c r="A274" s="5"/>
      <c r="B274" s="5"/>
      <c r="C274" s="5"/>
      <c r="K274" s="5"/>
      <c r="L274" s="5"/>
      <c r="M274" s="5"/>
      <c r="O274" s="5"/>
      <c r="Q274" s="5"/>
      <c r="R274" s="5"/>
      <c r="S274" s="5"/>
      <c r="T274" s="5"/>
      <c r="U274" s="5"/>
      <c r="V274" s="5"/>
    </row>
    <row r="275" spans="1:22">
      <c r="A275" s="5"/>
      <c r="B275" s="5"/>
      <c r="C275" s="5"/>
      <c r="K275" s="5"/>
      <c r="L275" s="5"/>
      <c r="M275" s="5"/>
      <c r="O275" s="5"/>
      <c r="Q275" s="5"/>
      <c r="R275" s="5"/>
      <c r="S275" s="5"/>
      <c r="T275" s="5"/>
      <c r="U275" s="5"/>
      <c r="V275" s="5"/>
    </row>
    <row r="276" spans="1:22">
      <c r="A276" s="5"/>
      <c r="B276" s="5"/>
      <c r="C276" s="5"/>
      <c r="K276" s="5"/>
      <c r="L276" s="5"/>
      <c r="M276" s="5"/>
      <c r="O276" s="5"/>
      <c r="Q276" s="5"/>
      <c r="R276" s="5"/>
      <c r="S276" s="5"/>
      <c r="T276" s="5"/>
      <c r="U276" s="5"/>
      <c r="V276" s="5"/>
    </row>
    <row r="277" spans="1:22">
      <c r="A277" s="5"/>
      <c r="B277" s="5"/>
      <c r="C277" s="5"/>
      <c r="K277" s="5"/>
      <c r="L277" s="5"/>
      <c r="M277" s="5"/>
      <c r="O277" s="5"/>
      <c r="Q277" s="5"/>
      <c r="R277" s="5"/>
      <c r="S277" s="5"/>
      <c r="T277" s="5"/>
      <c r="U277" s="5"/>
      <c r="V277" s="5"/>
    </row>
    <row r="278" spans="1:22">
      <c r="A278" s="5"/>
      <c r="B278" s="5"/>
      <c r="C278" s="5"/>
      <c r="K278" s="5"/>
      <c r="L278" s="5"/>
      <c r="M278" s="5"/>
      <c r="O278" s="5"/>
      <c r="Q278" s="5"/>
      <c r="R278" s="5"/>
      <c r="S278" s="5"/>
      <c r="T278" s="5"/>
      <c r="U278" s="5"/>
      <c r="V278" s="5"/>
    </row>
    <row r="279" spans="1:22">
      <c r="A279" s="5"/>
      <c r="B279" s="5"/>
      <c r="C279" s="5"/>
      <c r="K279" s="5"/>
      <c r="L279" s="5"/>
      <c r="M279" s="5"/>
      <c r="O279" s="5"/>
      <c r="Q279" s="5"/>
      <c r="R279" s="5"/>
      <c r="S279" s="5"/>
      <c r="T279" s="5"/>
      <c r="U279" s="5"/>
      <c r="V279" s="5"/>
    </row>
    <row r="280" spans="1:22">
      <c r="A280" s="5"/>
      <c r="B280" s="5"/>
      <c r="C280" s="5"/>
      <c r="K280" s="5"/>
      <c r="L280" s="5"/>
      <c r="M280" s="5"/>
      <c r="O280" s="5"/>
      <c r="Q280" s="5"/>
      <c r="R280" s="5"/>
      <c r="S280" s="5"/>
      <c r="T280" s="5"/>
      <c r="U280" s="5"/>
      <c r="V280" s="5"/>
    </row>
    <row r="281" spans="1:22">
      <c r="A281" s="5"/>
      <c r="B281" s="5"/>
      <c r="C281" s="5"/>
      <c r="K281" s="5"/>
      <c r="L281" s="5"/>
      <c r="M281" s="5"/>
      <c r="O281" s="5"/>
      <c r="Q281" s="5"/>
      <c r="R281" s="5"/>
      <c r="S281" s="5"/>
      <c r="T281" s="5"/>
      <c r="U281" s="5"/>
      <c r="V281" s="5"/>
    </row>
    <row r="282" spans="1:22">
      <c r="A282" s="5"/>
      <c r="B282" s="5"/>
      <c r="C282" s="5"/>
      <c r="K282" s="5"/>
      <c r="L282" s="5"/>
      <c r="M282" s="5"/>
      <c r="O282" s="5"/>
      <c r="Q282" s="5"/>
      <c r="R282" s="5"/>
      <c r="S282" s="5"/>
      <c r="T282" s="5"/>
      <c r="U282" s="5"/>
      <c r="V282" s="5"/>
    </row>
    <row r="283" spans="1:22">
      <c r="A283" s="5"/>
      <c r="B283" s="5"/>
      <c r="C283" s="5"/>
      <c r="K283" s="5"/>
      <c r="L283" s="5"/>
      <c r="M283" s="5"/>
      <c r="O283" s="5"/>
      <c r="Q283" s="5"/>
      <c r="R283" s="5"/>
      <c r="S283" s="5"/>
      <c r="T283" s="5"/>
      <c r="U283" s="5"/>
      <c r="V283" s="5"/>
    </row>
    <row r="284" spans="1:22">
      <c r="A284" s="5"/>
      <c r="B284" s="5"/>
      <c r="C284" s="5"/>
      <c r="K284" s="5"/>
      <c r="L284" s="5"/>
      <c r="M284" s="5"/>
      <c r="O284" s="5"/>
      <c r="Q284" s="5"/>
      <c r="R284" s="5"/>
      <c r="S284" s="5"/>
      <c r="T284" s="5"/>
      <c r="U284" s="5"/>
      <c r="V284" s="5"/>
    </row>
    <row r="285" spans="1:22">
      <c r="A285" s="5"/>
      <c r="B285" s="5"/>
      <c r="C285" s="5"/>
      <c r="K285" s="5"/>
      <c r="L285" s="5"/>
      <c r="M285" s="5"/>
      <c r="O285" s="5"/>
      <c r="Q285" s="5"/>
      <c r="R285" s="5"/>
      <c r="S285" s="5"/>
      <c r="T285" s="5"/>
      <c r="U285" s="5"/>
      <c r="V285" s="5"/>
    </row>
    <row r="286" spans="1:22">
      <c r="A286" s="5"/>
      <c r="B286" s="5"/>
      <c r="C286" s="5"/>
      <c r="K286" s="5"/>
      <c r="L286" s="5"/>
      <c r="M286" s="5"/>
      <c r="O286" s="5"/>
      <c r="Q286" s="5"/>
      <c r="R286" s="5"/>
      <c r="S286" s="5"/>
      <c r="T286" s="5"/>
      <c r="U286" s="5"/>
      <c r="V286" s="5"/>
    </row>
    <row r="287" spans="1:22">
      <c r="A287" s="5"/>
      <c r="B287" s="5"/>
      <c r="C287" s="5"/>
      <c r="K287" s="5"/>
      <c r="L287" s="5"/>
      <c r="M287" s="5"/>
      <c r="O287" s="5"/>
      <c r="Q287" s="5"/>
      <c r="R287" s="5"/>
      <c r="S287" s="5"/>
      <c r="T287" s="5"/>
      <c r="U287" s="5"/>
      <c r="V287" s="5"/>
    </row>
    <row r="288" spans="1:22">
      <c r="A288" s="5"/>
      <c r="B288" s="5"/>
      <c r="C288" s="5"/>
      <c r="K288" s="5"/>
      <c r="L288" s="5"/>
      <c r="M288" s="5"/>
      <c r="O288" s="5"/>
      <c r="Q288" s="5"/>
      <c r="R288" s="5"/>
      <c r="S288" s="5"/>
      <c r="T288" s="5"/>
      <c r="U288" s="5"/>
      <c r="V288" s="5"/>
    </row>
    <row r="289" spans="1:22">
      <c r="A289" s="5"/>
      <c r="B289" s="5"/>
      <c r="C289" s="5"/>
      <c r="K289" s="5"/>
      <c r="L289" s="5"/>
      <c r="M289" s="5"/>
      <c r="O289" s="5"/>
      <c r="Q289" s="5"/>
      <c r="R289" s="5"/>
      <c r="S289" s="5"/>
      <c r="T289" s="5"/>
      <c r="U289" s="5"/>
      <c r="V289" s="5"/>
    </row>
    <row r="290" spans="1:22">
      <c r="A290" s="5"/>
      <c r="B290" s="5"/>
      <c r="C290" s="5"/>
      <c r="K290" s="5"/>
      <c r="L290" s="5"/>
      <c r="M290" s="5"/>
      <c r="O290" s="5"/>
      <c r="Q290" s="5"/>
      <c r="R290" s="5"/>
      <c r="S290" s="5"/>
      <c r="T290" s="5"/>
      <c r="U290" s="5"/>
      <c r="V290" s="5"/>
    </row>
    <row r="291" spans="1:22">
      <c r="A291" s="5"/>
      <c r="B291" s="5"/>
      <c r="C291" s="5"/>
      <c r="K291" s="5"/>
      <c r="L291" s="5"/>
      <c r="M291" s="5"/>
      <c r="O291" s="5"/>
      <c r="Q291" s="5"/>
      <c r="R291" s="5"/>
      <c r="S291" s="5"/>
      <c r="T291" s="5"/>
      <c r="U291" s="5"/>
      <c r="V291" s="5"/>
    </row>
    <row r="292" spans="1:22">
      <c r="A292" s="5"/>
      <c r="B292" s="5"/>
      <c r="C292" s="5"/>
      <c r="K292" s="5"/>
      <c r="L292" s="5"/>
      <c r="M292" s="5"/>
      <c r="O292" s="5"/>
      <c r="Q292" s="5"/>
      <c r="R292" s="5"/>
      <c r="S292" s="5"/>
      <c r="T292" s="5"/>
      <c r="U292" s="5"/>
      <c r="V292" s="5"/>
    </row>
    <row r="293" spans="1:22">
      <c r="A293" s="5"/>
      <c r="B293" s="5"/>
      <c r="C293" s="5"/>
      <c r="K293" s="5"/>
      <c r="L293" s="5"/>
      <c r="M293" s="5"/>
      <c r="O293" s="5"/>
      <c r="Q293" s="5"/>
      <c r="R293" s="5"/>
      <c r="S293" s="5"/>
      <c r="T293" s="5"/>
      <c r="U293" s="5"/>
      <c r="V293" s="5"/>
    </row>
    <row r="294" spans="1:22">
      <c r="A294" s="5"/>
      <c r="B294" s="5"/>
      <c r="C294" s="5"/>
      <c r="K294" s="5"/>
      <c r="L294" s="5"/>
      <c r="M294" s="5"/>
      <c r="O294" s="5"/>
      <c r="Q294" s="5"/>
      <c r="R294" s="5"/>
      <c r="S294" s="5"/>
      <c r="T294" s="5"/>
      <c r="U294" s="5"/>
      <c r="V294" s="5"/>
    </row>
    <row r="295" spans="1:22">
      <c r="A295" s="5"/>
      <c r="B295" s="5"/>
      <c r="C295" s="5"/>
      <c r="K295" s="5"/>
      <c r="L295" s="5"/>
      <c r="M295" s="5"/>
      <c r="O295" s="5"/>
      <c r="Q295" s="5"/>
      <c r="R295" s="5"/>
      <c r="S295" s="5"/>
      <c r="T295" s="5"/>
      <c r="U295" s="5"/>
      <c r="V295" s="5"/>
    </row>
    <row r="296" spans="1:22">
      <c r="A296" s="5"/>
      <c r="B296" s="5"/>
      <c r="C296" s="5"/>
      <c r="K296" s="5"/>
      <c r="L296" s="5"/>
      <c r="M296" s="5"/>
      <c r="O296" s="5"/>
      <c r="Q296" s="5"/>
      <c r="R296" s="5"/>
      <c r="S296" s="5"/>
      <c r="T296" s="5"/>
      <c r="U296" s="5"/>
      <c r="V296" s="5"/>
    </row>
    <row r="297" spans="1:22">
      <c r="A297" s="5"/>
      <c r="B297" s="5"/>
      <c r="C297" s="5"/>
      <c r="K297" s="5"/>
      <c r="L297" s="5"/>
      <c r="M297" s="5"/>
      <c r="O297" s="5"/>
      <c r="Q297" s="5"/>
      <c r="R297" s="5"/>
      <c r="S297" s="5"/>
      <c r="T297" s="5"/>
      <c r="U297" s="5"/>
      <c r="V297" s="5"/>
    </row>
    <row r="298" spans="1:22">
      <c r="A298" s="5"/>
      <c r="B298" s="5"/>
      <c r="C298" s="5"/>
      <c r="K298" s="5"/>
      <c r="L298" s="5"/>
      <c r="M298" s="5"/>
      <c r="O298" s="5"/>
      <c r="Q298" s="5"/>
      <c r="R298" s="5"/>
      <c r="S298" s="5"/>
      <c r="T298" s="5"/>
      <c r="U298" s="5"/>
      <c r="V298" s="5"/>
    </row>
    <row r="299" spans="1:22">
      <c r="A299" s="5"/>
      <c r="B299" s="5"/>
      <c r="C299" s="5"/>
      <c r="K299" s="5"/>
      <c r="L299" s="5"/>
      <c r="M299" s="5"/>
      <c r="O299" s="5"/>
      <c r="Q299" s="5"/>
      <c r="R299" s="5"/>
      <c r="S299" s="5"/>
      <c r="T299" s="5"/>
      <c r="U299" s="5"/>
      <c r="V299" s="5"/>
    </row>
    <row r="300" spans="1:22">
      <c r="A300" s="5"/>
      <c r="B300" s="5"/>
      <c r="C300" s="5"/>
      <c r="K300" s="5"/>
      <c r="L300" s="5"/>
      <c r="M300" s="5"/>
      <c r="O300" s="5"/>
      <c r="Q300" s="5"/>
      <c r="R300" s="5"/>
      <c r="S300" s="5"/>
      <c r="T300" s="5"/>
      <c r="U300" s="5"/>
      <c r="V300" s="5"/>
    </row>
    <row r="301" spans="1:22">
      <c r="A301" s="5"/>
      <c r="B301" s="5"/>
      <c r="C301" s="5"/>
      <c r="K301" s="5"/>
      <c r="L301" s="5"/>
      <c r="M301" s="5"/>
      <c r="O301" s="5"/>
      <c r="Q301" s="5"/>
      <c r="R301" s="5"/>
      <c r="S301" s="5"/>
      <c r="T301" s="5"/>
      <c r="U301" s="5"/>
      <c r="V301" s="5"/>
    </row>
    <row r="302" spans="1:22">
      <c r="A302" s="5"/>
      <c r="B302" s="5"/>
      <c r="C302" s="5"/>
      <c r="K302" s="5"/>
      <c r="L302" s="5"/>
      <c r="M302" s="5"/>
      <c r="O302" s="5"/>
      <c r="Q302" s="5"/>
      <c r="R302" s="5"/>
      <c r="S302" s="5"/>
      <c r="T302" s="5"/>
      <c r="U302" s="5"/>
      <c r="V302" s="5"/>
    </row>
    <row r="303" spans="1:22">
      <c r="A303" s="5"/>
      <c r="B303" s="5"/>
      <c r="C303" s="5"/>
      <c r="K303" s="5"/>
      <c r="L303" s="5"/>
      <c r="M303" s="5"/>
      <c r="O303" s="5"/>
      <c r="Q303" s="5"/>
      <c r="R303" s="5"/>
      <c r="S303" s="5"/>
      <c r="T303" s="5"/>
      <c r="U303" s="5"/>
      <c r="V303" s="5"/>
    </row>
    <row r="304" spans="1:22">
      <c r="A304" s="5"/>
      <c r="B304" s="5"/>
      <c r="C304" s="5"/>
      <c r="K304" s="5"/>
      <c r="L304" s="5"/>
      <c r="M304" s="5"/>
      <c r="O304" s="5"/>
      <c r="Q304" s="5"/>
      <c r="R304" s="5"/>
      <c r="S304" s="5"/>
      <c r="T304" s="5"/>
      <c r="U304" s="5"/>
      <c r="V304" s="5"/>
    </row>
    <row r="305" spans="1:22">
      <c r="A305" s="5"/>
      <c r="B305" s="5"/>
      <c r="C305" s="5"/>
      <c r="K305" s="5"/>
      <c r="L305" s="5"/>
      <c r="M305" s="5"/>
      <c r="O305" s="5"/>
      <c r="Q305" s="5"/>
      <c r="R305" s="5"/>
      <c r="S305" s="5"/>
      <c r="T305" s="5"/>
      <c r="U305" s="5"/>
      <c r="V305" s="5"/>
    </row>
    <row r="306" spans="1:22">
      <c r="A306" s="5"/>
      <c r="B306" s="5"/>
      <c r="C306" s="5"/>
      <c r="K306" s="5"/>
      <c r="L306" s="5"/>
      <c r="M306" s="5"/>
      <c r="O306" s="5"/>
      <c r="Q306" s="5"/>
      <c r="R306" s="5"/>
      <c r="S306" s="5"/>
      <c r="T306" s="5"/>
      <c r="U306" s="5"/>
      <c r="V306" s="5"/>
    </row>
    <row r="307" spans="1:22">
      <c r="A307" s="5"/>
      <c r="B307" s="5"/>
      <c r="C307" s="5"/>
      <c r="K307" s="5"/>
      <c r="L307" s="5"/>
      <c r="M307" s="5"/>
      <c r="O307" s="5"/>
      <c r="Q307" s="5"/>
      <c r="R307" s="5"/>
      <c r="S307" s="5"/>
      <c r="T307" s="5"/>
      <c r="U307" s="5"/>
      <c r="V307" s="5"/>
    </row>
    <row r="308" spans="1:22">
      <c r="A308" s="5"/>
      <c r="B308" s="5"/>
      <c r="C308" s="5"/>
      <c r="K308" s="5"/>
      <c r="L308" s="5"/>
      <c r="M308" s="5"/>
      <c r="O308" s="5"/>
      <c r="Q308" s="5"/>
      <c r="R308" s="5"/>
      <c r="S308" s="5"/>
      <c r="T308" s="5"/>
      <c r="U308" s="5"/>
      <c r="V308" s="5"/>
    </row>
    <row r="309" spans="1:22">
      <c r="A309" s="5"/>
      <c r="B309" s="5"/>
      <c r="C309" s="5"/>
      <c r="K309" s="5"/>
      <c r="L309" s="5"/>
      <c r="M309" s="5"/>
      <c r="O309" s="5"/>
      <c r="Q309" s="5"/>
      <c r="R309" s="5"/>
      <c r="S309" s="5"/>
      <c r="T309" s="5"/>
      <c r="U309" s="5"/>
      <c r="V309" s="5"/>
    </row>
    <row r="310" spans="1:22">
      <c r="A310" s="5"/>
      <c r="B310" s="5"/>
      <c r="C310" s="5"/>
      <c r="K310" s="5"/>
      <c r="L310" s="5"/>
      <c r="M310" s="5"/>
      <c r="O310" s="5"/>
      <c r="Q310" s="5"/>
      <c r="R310" s="5"/>
      <c r="S310" s="5"/>
      <c r="T310" s="5"/>
      <c r="U310" s="5"/>
      <c r="V310" s="5"/>
    </row>
    <row r="311" spans="1:22">
      <c r="A311" s="5"/>
      <c r="B311" s="5"/>
      <c r="C311" s="5"/>
      <c r="K311" s="5"/>
      <c r="L311" s="5"/>
      <c r="M311" s="5"/>
      <c r="O311" s="5"/>
      <c r="Q311" s="5"/>
      <c r="R311" s="5"/>
      <c r="S311" s="5"/>
      <c r="T311" s="5"/>
      <c r="U311" s="5"/>
      <c r="V311" s="5"/>
    </row>
    <row r="312" spans="1:22">
      <c r="A312" s="5"/>
      <c r="B312" s="5"/>
      <c r="C312" s="5"/>
      <c r="K312" s="5"/>
      <c r="L312" s="5"/>
      <c r="M312" s="5"/>
      <c r="O312" s="5"/>
      <c r="Q312" s="5"/>
      <c r="R312" s="5"/>
      <c r="S312" s="5"/>
      <c r="T312" s="5"/>
      <c r="U312" s="5"/>
      <c r="V312" s="5"/>
    </row>
    <row r="313" spans="1:22">
      <c r="A313" s="5"/>
      <c r="B313" s="5"/>
      <c r="C313" s="5"/>
      <c r="K313" s="5"/>
      <c r="L313" s="5"/>
      <c r="M313" s="5"/>
      <c r="O313" s="5"/>
      <c r="Q313" s="5"/>
      <c r="R313" s="5"/>
      <c r="S313" s="5"/>
      <c r="T313" s="5"/>
      <c r="U313" s="5"/>
      <c r="V313" s="5"/>
    </row>
    <row r="314" spans="1:22">
      <c r="A314" s="5"/>
      <c r="B314" s="5"/>
      <c r="C314" s="5"/>
      <c r="K314" s="5"/>
      <c r="L314" s="5"/>
      <c r="M314" s="5"/>
      <c r="O314" s="5"/>
      <c r="Q314" s="5"/>
      <c r="R314" s="5"/>
      <c r="S314" s="5"/>
      <c r="T314" s="5"/>
      <c r="U314" s="5"/>
      <c r="V314" s="5"/>
    </row>
    <row r="315" spans="1:22">
      <c r="A315" s="5"/>
      <c r="B315" s="5"/>
      <c r="C315" s="5"/>
      <c r="K315" s="5"/>
      <c r="L315" s="5"/>
      <c r="M315" s="5"/>
      <c r="O315" s="5"/>
      <c r="Q315" s="5"/>
      <c r="R315" s="5"/>
      <c r="S315" s="5"/>
      <c r="T315" s="5"/>
      <c r="U315" s="5"/>
      <c r="V315" s="5"/>
    </row>
    <row r="316" spans="1:22">
      <c r="A316" s="5"/>
      <c r="B316" s="5"/>
      <c r="C316" s="5"/>
      <c r="K316" s="5"/>
      <c r="L316" s="5"/>
      <c r="M316" s="5"/>
      <c r="O316" s="5"/>
      <c r="Q316" s="5"/>
      <c r="R316" s="5"/>
      <c r="S316" s="5"/>
      <c r="T316" s="5"/>
      <c r="U316" s="5"/>
      <c r="V316" s="5"/>
    </row>
    <row r="317" spans="1:22">
      <c r="A317" s="5"/>
      <c r="B317" s="5"/>
      <c r="C317" s="5"/>
      <c r="K317" s="5"/>
      <c r="L317" s="5"/>
      <c r="M317" s="5"/>
      <c r="O317" s="5"/>
      <c r="Q317" s="5"/>
      <c r="R317" s="5"/>
      <c r="S317" s="5"/>
      <c r="T317" s="5"/>
      <c r="U317" s="5"/>
      <c r="V317" s="5"/>
    </row>
    <row r="318" spans="1:22">
      <c r="A318" s="5"/>
      <c r="B318" s="5"/>
      <c r="C318" s="5"/>
      <c r="K318" s="5"/>
      <c r="L318" s="5"/>
      <c r="M318" s="5"/>
      <c r="O318" s="5"/>
      <c r="Q318" s="5"/>
      <c r="R318" s="5"/>
      <c r="S318" s="5"/>
      <c r="T318" s="5"/>
      <c r="U318" s="5"/>
      <c r="V318" s="5"/>
    </row>
    <row r="319" spans="1:22">
      <c r="A319" s="5"/>
      <c r="B319" s="5"/>
      <c r="C319" s="5"/>
      <c r="K319" s="5"/>
      <c r="L319" s="5"/>
      <c r="M319" s="5"/>
      <c r="O319" s="5"/>
      <c r="Q319" s="5"/>
      <c r="R319" s="5"/>
      <c r="S319" s="5"/>
      <c r="T319" s="5"/>
      <c r="U319" s="5"/>
      <c r="V319" s="5"/>
    </row>
    <row r="320" spans="1:22">
      <c r="A320" s="5"/>
      <c r="B320" s="5"/>
      <c r="C320" s="5"/>
      <c r="K320" s="5"/>
      <c r="L320" s="5"/>
      <c r="M320" s="5"/>
      <c r="O320" s="5"/>
      <c r="Q320" s="5"/>
      <c r="R320" s="5"/>
      <c r="S320" s="5"/>
      <c r="T320" s="5"/>
      <c r="U320" s="5"/>
      <c r="V320" s="5"/>
    </row>
    <row r="321" spans="1:22">
      <c r="A321" s="5"/>
      <c r="B321" s="5"/>
      <c r="C321" s="5"/>
      <c r="K321" s="5"/>
      <c r="L321" s="5"/>
      <c r="M321" s="5"/>
      <c r="O321" s="5"/>
      <c r="Q321" s="5"/>
      <c r="R321" s="5"/>
      <c r="S321" s="5"/>
      <c r="T321" s="5"/>
      <c r="U321" s="5"/>
      <c r="V321" s="5"/>
    </row>
    <row r="322" spans="1:22">
      <c r="A322" s="5"/>
      <c r="B322" s="5"/>
      <c r="C322" s="5"/>
      <c r="K322" s="5"/>
      <c r="L322" s="5"/>
      <c r="M322" s="5"/>
      <c r="O322" s="5"/>
      <c r="Q322" s="5"/>
      <c r="R322" s="5"/>
      <c r="S322" s="5"/>
      <c r="T322" s="5"/>
      <c r="U322" s="5"/>
      <c r="V322" s="5"/>
    </row>
    <row r="323" spans="1:22">
      <c r="A323" s="5"/>
      <c r="B323" s="5"/>
      <c r="C323" s="5"/>
      <c r="K323" s="5"/>
      <c r="L323" s="5"/>
      <c r="M323" s="5"/>
      <c r="O323" s="5"/>
      <c r="Q323" s="5"/>
      <c r="R323" s="5"/>
      <c r="S323" s="5"/>
      <c r="T323" s="5"/>
      <c r="U323" s="5"/>
      <c r="V323" s="5"/>
    </row>
    <row r="324" spans="1:22">
      <c r="A324" s="5"/>
      <c r="B324" s="5"/>
      <c r="C324" s="5"/>
      <c r="K324" s="5"/>
      <c r="L324" s="5"/>
      <c r="M324" s="5"/>
      <c r="O324" s="5"/>
      <c r="Q324" s="5"/>
      <c r="R324" s="5"/>
      <c r="S324" s="5"/>
      <c r="T324" s="5"/>
      <c r="U324" s="5"/>
      <c r="V324" s="5"/>
    </row>
    <row r="325" spans="1:22">
      <c r="A325" s="5"/>
      <c r="B325" s="5"/>
      <c r="C325" s="5"/>
      <c r="K325" s="5"/>
      <c r="L325" s="5"/>
      <c r="M325" s="5"/>
      <c r="O325" s="5"/>
      <c r="Q325" s="5"/>
      <c r="R325" s="5"/>
      <c r="S325" s="5"/>
      <c r="T325" s="5"/>
      <c r="U325" s="5"/>
      <c r="V325" s="5"/>
    </row>
    <row r="326" spans="1:22">
      <c r="A326" s="5"/>
      <c r="B326" s="5"/>
      <c r="C326" s="5"/>
      <c r="K326" s="5"/>
      <c r="L326" s="5"/>
      <c r="M326" s="5"/>
      <c r="O326" s="5"/>
      <c r="Q326" s="5"/>
      <c r="R326" s="5"/>
      <c r="S326" s="5"/>
      <c r="T326" s="5"/>
      <c r="U326" s="5"/>
      <c r="V326" s="5"/>
    </row>
    <row r="327" spans="1:22">
      <c r="A327" s="5"/>
      <c r="B327" s="5"/>
      <c r="C327" s="5"/>
      <c r="K327" s="5"/>
      <c r="L327" s="5"/>
      <c r="M327" s="5"/>
      <c r="O327" s="5"/>
      <c r="Q327" s="5"/>
      <c r="R327" s="5"/>
      <c r="S327" s="5"/>
      <c r="T327" s="5"/>
      <c r="U327" s="5"/>
      <c r="V327" s="5"/>
    </row>
    <row r="328" spans="1:22">
      <c r="A328" s="5"/>
      <c r="B328" s="5"/>
      <c r="C328" s="5"/>
      <c r="K328" s="5"/>
      <c r="L328" s="5"/>
      <c r="M328" s="5"/>
      <c r="O328" s="5"/>
      <c r="Q328" s="5"/>
      <c r="R328" s="5"/>
      <c r="S328" s="5"/>
      <c r="T328" s="5"/>
      <c r="U328" s="5"/>
      <c r="V328" s="5"/>
    </row>
    <row r="329" spans="1:22">
      <c r="A329" s="5"/>
      <c r="B329" s="5"/>
      <c r="C329" s="5"/>
      <c r="K329" s="5"/>
      <c r="L329" s="5"/>
      <c r="M329" s="5"/>
      <c r="O329" s="5"/>
      <c r="Q329" s="5"/>
      <c r="R329" s="5"/>
      <c r="S329" s="5"/>
      <c r="T329" s="5"/>
      <c r="U329" s="5"/>
      <c r="V329" s="5"/>
    </row>
    <row r="330" spans="1:22">
      <c r="A330" s="5"/>
      <c r="B330" s="5"/>
      <c r="C330" s="5"/>
      <c r="K330" s="5"/>
      <c r="L330" s="5"/>
      <c r="M330" s="5"/>
      <c r="O330" s="5"/>
      <c r="Q330" s="5"/>
      <c r="R330" s="5"/>
      <c r="S330" s="5"/>
      <c r="T330" s="5"/>
      <c r="U330" s="5"/>
      <c r="V330" s="5"/>
    </row>
    <row r="331" spans="1:22">
      <c r="A331" s="5"/>
      <c r="B331" s="5"/>
      <c r="C331" s="5"/>
      <c r="K331" s="5"/>
      <c r="L331" s="5"/>
      <c r="M331" s="5"/>
      <c r="O331" s="5"/>
      <c r="Q331" s="5"/>
      <c r="R331" s="5"/>
      <c r="S331" s="5"/>
      <c r="T331" s="5"/>
      <c r="U331" s="5"/>
      <c r="V331" s="5"/>
    </row>
    <row r="332" spans="1:22">
      <c r="A332" s="5"/>
      <c r="B332" s="5"/>
      <c r="C332" s="5"/>
      <c r="K332" s="5"/>
      <c r="L332" s="5"/>
      <c r="M332" s="5"/>
      <c r="O332" s="5"/>
      <c r="Q332" s="5"/>
      <c r="R332" s="5"/>
      <c r="S332" s="5"/>
      <c r="T332" s="5"/>
      <c r="U332" s="5"/>
      <c r="V332" s="5"/>
    </row>
    <row r="333" spans="1:22">
      <c r="A333" s="5"/>
      <c r="B333" s="5"/>
      <c r="C333" s="5"/>
      <c r="K333" s="5"/>
      <c r="L333" s="5"/>
      <c r="M333" s="5"/>
      <c r="O333" s="5"/>
      <c r="Q333" s="5"/>
      <c r="R333" s="5"/>
      <c r="S333" s="5"/>
      <c r="T333" s="5"/>
      <c r="U333" s="5"/>
      <c r="V333" s="5"/>
    </row>
    <row r="334" spans="1:22">
      <c r="A334" s="5"/>
      <c r="B334" s="5"/>
      <c r="C334" s="5"/>
      <c r="K334" s="5"/>
      <c r="L334" s="5"/>
      <c r="M334" s="5"/>
      <c r="O334" s="5"/>
      <c r="Q334" s="5"/>
      <c r="R334" s="5"/>
      <c r="S334" s="5"/>
      <c r="T334" s="5"/>
      <c r="U334" s="5"/>
      <c r="V334" s="5"/>
    </row>
    <row r="335" spans="1:22">
      <c r="A335" s="5"/>
      <c r="B335" s="5"/>
      <c r="C335" s="5"/>
      <c r="K335" s="5"/>
      <c r="L335" s="5"/>
      <c r="M335" s="5"/>
      <c r="O335" s="5"/>
      <c r="Q335" s="5"/>
      <c r="R335" s="5"/>
      <c r="S335" s="5"/>
      <c r="T335" s="5"/>
      <c r="U335" s="5"/>
      <c r="V335" s="5"/>
    </row>
    <row r="336" spans="1:22">
      <c r="A336" s="5"/>
      <c r="B336" s="5"/>
      <c r="C336" s="5"/>
      <c r="K336" s="5"/>
      <c r="L336" s="5"/>
      <c r="M336" s="5"/>
      <c r="O336" s="5"/>
      <c r="Q336" s="5"/>
      <c r="R336" s="5"/>
      <c r="S336" s="5"/>
      <c r="T336" s="5"/>
      <c r="U336" s="5"/>
      <c r="V336" s="5"/>
    </row>
    <row r="337" spans="1:22">
      <c r="A337" s="5"/>
      <c r="B337" s="5"/>
      <c r="C337" s="5"/>
      <c r="K337" s="5"/>
      <c r="L337" s="5"/>
      <c r="M337" s="5"/>
      <c r="O337" s="5"/>
      <c r="Q337" s="5"/>
      <c r="R337" s="5"/>
      <c r="S337" s="5"/>
      <c r="T337" s="5"/>
      <c r="U337" s="5"/>
      <c r="V337" s="5"/>
    </row>
    <row r="338" spans="1:22">
      <c r="A338" s="5"/>
      <c r="B338" s="5"/>
      <c r="C338" s="5"/>
      <c r="K338" s="5"/>
      <c r="L338" s="5"/>
      <c r="M338" s="5"/>
      <c r="O338" s="5"/>
      <c r="Q338" s="5"/>
      <c r="R338" s="5"/>
      <c r="S338" s="5"/>
      <c r="T338" s="5"/>
      <c r="U338" s="5"/>
      <c r="V338" s="5"/>
    </row>
    <row r="339" spans="1:22">
      <c r="A339" s="5"/>
      <c r="B339" s="5"/>
      <c r="C339" s="5"/>
      <c r="K339" s="5"/>
      <c r="L339" s="5"/>
      <c r="M339" s="5"/>
      <c r="O339" s="5"/>
      <c r="Q339" s="5"/>
      <c r="R339" s="5"/>
      <c r="S339" s="5"/>
      <c r="T339" s="5"/>
      <c r="U339" s="5"/>
      <c r="V339" s="5"/>
    </row>
    <row r="340" spans="1:22">
      <c r="A340" s="5"/>
      <c r="B340" s="5"/>
      <c r="C340" s="5"/>
      <c r="K340" s="5"/>
      <c r="L340" s="5"/>
      <c r="M340" s="5"/>
      <c r="O340" s="5"/>
      <c r="Q340" s="5"/>
      <c r="R340" s="5"/>
      <c r="S340" s="5"/>
      <c r="T340" s="5"/>
      <c r="U340" s="5"/>
      <c r="V340" s="5"/>
    </row>
    <row r="341" spans="1:22">
      <c r="A341" s="5"/>
      <c r="B341" s="5"/>
      <c r="C341" s="5"/>
      <c r="K341" s="5"/>
      <c r="L341" s="5"/>
      <c r="M341" s="5"/>
      <c r="O341" s="5"/>
      <c r="Q341" s="5"/>
      <c r="R341" s="5"/>
      <c r="S341" s="5"/>
      <c r="T341" s="5"/>
      <c r="U341" s="5"/>
      <c r="V341" s="5"/>
    </row>
    <row r="342" spans="1:22">
      <c r="A342" s="5"/>
      <c r="B342" s="5"/>
      <c r="C342" s="5"/>
      <c r="K342" s="5"/>
      <c r="L342" s="5"/>
      <c r="M342" s="5"/>
      <c r="O342" s="5"/>
      <c r="Q342" s="5"/>
      <c r="R342" s="5"/>
      <c r="S342" s="5"/>
      <c r="T342" s="5"/>
      <c r="U342" s="5"/>
      <c r="V342" s="5"/>
    </row>
    <row r="343" spans="1:22">
      <c r="A343" s="5"/>
      <c r="B343" s="5"/>
      <c r="C343" s="5"/>
      <c r="K343" s="5"/>
      <c r="L343" s="5"/>
      <c r="M343" s="5"/>
      <c r="O343" s="5"/>
      <c r="Q343" s="5"/>
      <c r="R343" s="5"/>
      <c r="S343" s="5"/>
      <c r="T343" s="5"/>
      <c r="U343" s="5"/>
      <c r="V343" s="5"/>
    </row>
    <row r="344" spans="1:22">
      <c r="A344" s="5"/>
      <c r="B344" s="5"/>
      <c r="C344" s="5"/>
      <c r="K344" s="5"/>
      <c r="L344" s="5"/>
      <c r="M344" s="5"/>
      <c r="O344" s="5"/>
      <c r="Q344" s="5"/>
      <c r="R344" s="5"/>
      <c r="S344" s="5"/>
      <c r="T344" s="5"/>
      <c r="U344" s="5"/>
      <c r="V344" s="5"/>
    </row>
    <row r="345" spans="1:22">
      <c r="A345" s="5"/>
      <c r="B345" s="5"/>
      <c r="C345" s="5"/>
      <c r="K345" s="5"/>
      <c r="L345" s="5"/>
      <c r="M345" s="5"/>
      <c r="O345" s="5"/>
      <c r="Q345" s="5"/>
      <c r="R345" s="5"/>
      <c r="S345" s="5"/>
      <c r="T345" s="5"/>
      <c r="U345" s="5"/>
      <c r="V345" s="5"/>
    </row>
    <row r="346" spans="1:22">
      <c r="A346" s="5"/>
      <c r="B346" s="5"/>
      <c r="C346" s="5"/>
      <c r="K346" s="5"/>
      <c r="L346" s="5"/>
      <c r="M346" s="5"/>
      <c r="O346" s="5"/>
      <c r="Q346" s="5"/>
      <c r="R346" s="5"/>
      <c r="S346" s="5"/>
      <c r="T346" s="5"/>
      <c r="U346" s="5"/>
      <c r="V346" s="5"/>
    </row>
    <row r="347" spans="1:22">
      <c r="A347" s="5"/>
      <c r="B347" s="5"/>
      <c r="C347" s="5"/>
      <c r="K347" s="5"/>
      <c r="L347" s="5"/>
      <c r="M347" s="5"/>
      <c r="O347" s="5"/>
      <c r="Q347" s="5"/>
      <c r="R347" s="5"/>
      <c r="S347" s="5"/>
      <c r="T347" s="5"/>
      <c r="U347" s="5"/>
      <c r="V347" s="5"/>
    </row>
    <row r="348" spans="1:22">
      <c r="A348" s="5"/>
      <c r="B348" s="5"/>
      <c r="C348" s="5"/>
      <c r="K348" s="5"/>
      <c r="L348" s="5"/>
      <c r="M348" s="5"/>
      <c r="O348" s="5"/>
      <c r="Q348" s="5"/>
      <c r="R348" s="5"/>
      <c r="S348" s="5"/>
      <c r="T348" s="5"/>
      <c r="U348" s="5"/>
      <c r="V348" s="5"/>
    </row>
    <row r="349" spans="1:22">
      <c r="A349" s="5"/>
      <c r="B349" s="5"/>
      <c r="C349" s="5"/>
      <c r="K349" s="5"/>
      <c r="L349" s="5"/>
      <c r="M349" s="5"/>
      <c r="O349" s="5"/>
      <c r="Q349" s="5"/>
      <c r="R349" s="5"/>
      <c r="S349" s="5"/>
      <c r="T349" s="5"/>
      <c r="U349" s="5"/>
      <c r="V349" s="5"/>
    </row>
    <row r="350" spans="1:22">
      <c r="A350" s="5"/>
      <c r="B350" s="5"/>
      <c r="C350" s="5"/>
      <c r="K350" s="5"/>
      <c r="L350" s="5"/>
      <c r="M350" s="5"/>
      <c r="O350" s="5"/>
      <c r="Q350" s="5"/>
      <c r="R350" s="5"/>
      <c r="S350" s="5"/>
      <c r="T350" s="5"/>
      <c r="U350" s="5"/>
      <c r="V350" s="5"/>
    </row>
    <row r="351" spans="1:22">
      <c r="A351" s="5"/>
      <c r="B351" s="5"/>
      <c r="C351" s="5"/>
      <c r="K351" s="5"/>
      <c r="L351" s="5"/>
      <c r="M351" s="5"/>
      <c r="O351" s="5"/>
      <c r="Q351" s="5"/>
      <c r="R351" s="5"/>
      <c r="S351" s="5"/>
      <c r="T351" s="5"/>
      <c r="U351" s="5"/>
      <c r="V351" s="5"/>
    </row>
    <row r="352" spans="1:22">
      <c r="A352" s="5"/>
      <c r="B352" s="5"/>
      <c r="C352" s="5"/>
      <c r="K352" s="5"/>
      <c r="L352" s="5"/>
      <c r="M352" s="5"/>
      <c r="O352" s="5"/>
      <c r="Q352" s="5"/>
      <c r="R352" s="5"/>
      <c r="S352" s="5"/>
      <c r="T352" s="5"/>
      <c r="U352" s="5"/>
      <c r="V352" s="5"/>
    </row>
    <row r="353" spans="1:22">
      <c r="A353" s="5"/>
      <c r="B353" s="5"/>
      <c r="C353" s="5"/>
      <c r="K353" s="5"/>
      <c r="L353" s="5"/>
      <c r="M353" s="5"/>
      <c r="O353" s="5"/>
      <c r="Q353" s="5"/>
      <c r="R353" s="5"/>
      <c r="S353" s="5"/>
      <c r="T353" s="5"/>
      <c r="U353" s="5"/>
      <c r="V353" s="5"/>
    </row>
    <row r="354" spans="1:22">
      <c r="A354" s="5"/>
      <c r="B354" s="5"/>
      <c r="C354" s="5"/>
      <c r="K354" s="5"/>
      <c r="L354" s="5"/>
      <c r="M354" s="5"/>
      <c r="O354" s="5"/>
      <c r="Q354" s="5"/>
      <c r="R354" s="5"/>
      <c r="S354" s="5"/>
      <c r="T354" s="5"/>
      <c r="U354" s="5"/>
      <c r="V354" s="5"/>
    </row>
    <row r="355" spans="1:22">
      <c r="A355" s="5"/>
      <c r="B355" s="5"/>
      <c r="C355" s="5"/>
      <c r="K355" s="5"/>
      <c r="L355" s="5"/>
      <c r="M355" s="5"/>
      <c r="O355" s="5"/>
      <c r="Q355" s="5"/>
      <c r="R355" s="5"/>
      <c r="S355" s="5"/>
      <c r="T355" s="5"/>
      <c r="U355" s="5"/>
      <c r="V355" s="5"/>
    </row>
    <row r="356" spans="1:22">
      <c r="A356" s="5"/>
      <c r="B356" s="5"/>
      <c r="C356" s="5"/>
      <c r="K356" s="5"/>
      <c r="L356" s="5"/>
      <c r="M356" s="5"/>
      <c r="O356" s="5"/>
      <c r="Q356" s="5"/>
      <c r="R356" s="5"/>
      <c r="S356" s="5"/>
      <c r="T356" s="5"/>
      <c r="U356" s="5"/>
      <c r="V356" s="5"/>
    </row>
    <row r="357" spans="1:22">
      <c r="A357" s="5"/>
      <c r="B357" s="5"/>
      <c r="C357" s="5"/>
      <c r="K357" s="5"/>
      <c r="L357" s="5"/>
      <c r="M357" s="5"/>
      <c r="O357" s="5"/>
      <c r="Q357" s="5"/>
      <c r="R357" s="5"/>
      <c r="S357" s="5"/>
      <c r="T357" s="5"/>
      <c r="U357" s="5"/>
      <c r="V357" s="5"/>
    </row>
    <row r="358" spans="1:22">
      <c r="A358" s="5"/>
      <c r="B358" s="5"/>
      <c r="C358" s="5"/>
      <c r="K358" s="5"/>
      <c r="L358" s="5"/>
      <c r="M358" s="5"/>
      <c r="O358" s="5"/>
      <c r="Q358" s="5"/>
      <c r="R358" s="5"/>
      <c r="S358" s="5"/>
      <c r="T358" s="5"/>
      <c r="U358" s="5"/>
      <c r="V358" s="5"/>
    </row>
    <row r="359" spans="1:22">
      <c r="A359" s="5"/>
      <c r="B359" s="5"/>
      <c r="C359" s="5"/>
      <c r="K359" s="5"/>
      <c r="L359" s="5"/>
      <c r="M359" s="5"/>
      <c r="O359" s="5"/>
      <c r="Q359" s="5"/>
      <c r="R359" s="5"/>
      <c r="S359" s="5"/>
      <c r="T359" s="5"/>
      <c r="U359" s="5"/>
      <c r="V359" s="5"/>
    </row>
    <row r="360" spans="1:22">
      <c r="A360" s="5"/>
      <c r="B360" s="5"/>
      <c r="C360" s="5"/>
      <c r="K360" s="5"/>
      <c r="L360" s="5"/>
      <c r="M360" s="5"/>
      <c r="O360" s="5"/>
      <c r="Q360" s="5"/>
      <c r="R360" s="5"/>
      <c r="S360" s="5"/>
      <c r="T360" s="5"/>
      <c r="U360" s="5"/>
      <c r="V360" s="5"/>
    </row>
    <row r="361" spans="1:22">
      <c r="A361" s="5"/>
      <c r="B361" s="5"/>
      <c r="C361" s="5"/>
      <c r="K361" s="5"/>
      <c r="L361" s="5"/>
      <c r="M361" s="5"/>
      <c r="O361" s="5"/>
      <c r="Q361" s="5"/>
      <c r="R361" s="5"/>
      <c r="S361" s="5"/>
      <c r="T361" s="5"/>
      <c r="U361" s="5"/>
      <c r="V361" s="5"/>
    </row>
    <row r="362" spans="1:22">
      <c r="A362" s="5"/>
      <c r="B362" s="5"/>
      <c r="C362" s="5"/>
      <c r="K362" s="5"/>
      <c r="L362" s="5"/>
      <c r="M362" s="5"/>
      <c r="O362" s="5"/>
      <c r="Q362" s="5"/>
      <c r="R362" s="5"/>
      <c r="S362" s="5"/>
      <c r="T362" s="5"/>
      <c r="U362" s="5"/>
      <c r="V362" s="5"/>
    </row>
    <row r="363" spans="1:22">
      <c r="A363" s="5"/>
      <c r="B363" s="5"/>
      <c r="C363" s="5"/>
      <c r="K363" s="5"/>
      <c r="L363" s="5"/>
      <c r="M363" s="5"/>
      <c r="O363" s="5"/>
      <c r="Q363" s="5"/>
      <c r="R363" s="5"/>
      <c r="S363" s="5"/>
      <c r="T363" s="5"/>
      <c r="U363" s="5"/>
      <c r="V363" s="5"/>
    </row>
    <row r="364" spans="1:22">
      <c r="A364" s="5"/>
      <c r="B364" s="5"/>
      <c r="C364" s="5"/>
      <c r="K364" s="5"/>
      <c r="L364" s="5"/>
      <c r="M364" s="5"/>
      <c r="O364" s="5"/>
      <c r="Q364" s="5"/>
      <c r="R364" s="5"/>
      <c r="S364" s="5"/>
      <c r="T364" s="5"/>
      <c r="U364" s="5"/>
      <c r="V364" s="5"/>
    </row>
    <row r="365" spans="1:22">
      <c r="A365" s="5"/>
      <c r="B365" s="5"/>
      <c r="C365" s="5"/>
      <c r="K365" s="5"/>
      <c r="L365" s="5"/>
      <c r="M365" s="5"/>
      <c r="O365" s="5"/>
      <c r="Q365" s="5"/>
      <c r="R365" s="5"/>
      <c r="S365" s="5"/>
      <c r="T365" s="5"/>
      <c r="U365" s="5"/>
      <c r="V365" s="5"/>
    </row>
    <row r="366" spans="1:22">
      <c r="A366" s="5"/>
      <c r="B366" s="5"/>
      <c r="C366" s="5"/>
      <c r="K366" s="5"/>
      <c r="L366" s="5"/>
      <c r="M366" s="5"/>
      <c r="O366" s="5"/>
      <c r="Q366" s="5"/>
      <c r="R366" s="5"/>
      <c r="S366" s="5"/>
      <c r="T366" s="5"/>
      <c r="U366" s="5"/>
      <c r="V366" s="5"/>
    </row>
    <row r="367" spans="1:22">
      <c r="A367" s="5"/>
      <c r="B367" s="5"/>
      <c r="C367" s="5"/>
      <c r="K367" s="5"/>
      <c r="L367" s="5"/>
      <c r="M367" s="5"/>
      <c r="O367" s="5"/>
      <c r="Q367" s="5"/>
      <c r="R367" s="5"/>
      <c r="S367" s="5"/>
      <c r="T367" s="5"/>
      <c r="U367" s="5"/>
      <c r="V367" s="5"/>
    </row>
    <row r="368" spans="1:22">
      <c r="A368" s="5"/>
      <c r="B368" s="5"/>
      <c r="C368" s="5"/>
      <c r="K368" s="5"/>
      <c r="L368" s="5"/>
      <c r="M368" s="5"/>
      <c r="O368" s="5"/>
      <c r="Q368" s="5"/>
      <c r="R368" s="5"/>
      <c r="S368" s="5"/>
      <c r="T368" s="5"/>
      <c r="U368" s="5"/>
      <c r="V368" s="5"/>
    </row>
    <row r="369" spans="1:22">
      <c r="A369" s="5"/>
      <c r="B369" s="5"/>
      <c r="C369" s="5"/>
      <c r="K369" s="5"/>
      <c r="L369" s="5"/>
      <c r="M369" s="5"/>
      <c r="O369" s="5"/>
      <c r="Q369" s="5"/>
      <c r="R369" s="5"/>
      <c r="S369" s="5"/>
      <c r="T369" s="5"/>
      <c r="U369" s="5"/>
      <c r="V369" s="5"/>
    </row>
    <row r="370" spans="1:22">
      <c r="A370" s="5"/>
      <c r="B370" s="5"/>
      <c r="C370" s="5"/>
      <c r="K370" s="5"/>
      <c r="L370" s="5"/>
      <c r="M370" s="5"/>
      <c r="O370" s="5"/>
      <c r="Q370" s="5"/>
      <c r="R370" s="5"/>
      <c r="S370" s="5"/>
      <c r="T370" s="5"/>
      <c r="U370" s="5"/>
      <c r="V370" s="5"/>
    </row>
    <row r="371" spans="1:22">
      <c r="A371" s="5"/>
      <c r="B371" s="5"/>
      <c r="C371" s="5"/>
      <c r="K371" s="5"/>
      <c r="L371" s="5"/>
      <c r="M371" s="5"/>
      <c r="O371" s="5"/>
      <c r="Q371" s="5"/>
      <c r="R371" s="5"/>
      <c r="S371" s="5"/>
      <c r="T371" s="5"/>
      <c r="U371" s="5"/>
      <c r="V371" s="5"/>
    </row>
    <row r="372" spans="1:22">
      <c r="A372" s="5"/>
      <c r="B372" s="5"/>
      <c r="C372" s="5"/>
      <c r="K372" s="5"/>
      <c r="L372" s="5"/>
      <c r="M372" s="5"/>
      <c r="O372" s="5"/>
      <c r="Q372" s="5"/>
      <c r="R372" s="5"/>
      <c r="S372" s="5"/>
      <c r="T372" s="5"/>
      <c r="U372" s="5"/>
      <c r="V372" s="5"/>
    </row>
    <row r="373" spans="1:22">
      <c r="A373" s="5"/>
      <c r="B373" s="5"/>
      <c r="C373" s="5"/>
      <c r="K373" s="5"/>
      <c r="L373" s="5"/>
      <c r="M373" s="5"/>
      <c r="O373" s="5"/>
      <c r="Q373" s="5"/>
      <c r="R373" s="5"/>
      <c r="S373" s="5"/>
      <c r="T373" s="5"/>
      <c r="U373" s="5"/>
      <c r="V373" s="5"/>
    </row>
    <row r="374" spans="1:22">
      <c r="A374" s="5"/>
      <c r="B374" s="5"/>
      <c r="C374" s="5"/>
      <c r="K374" s="5"/>
      <c r="L374" s="5"/>
      <c r="M374" s="5"/>
      <c r="O374" s="5"/>
      <c r="Q374" s="5"/>
      <c r="R374" s="5"/>
      <c r="S374" s="5"/>
      <c r="T374" s="5"/>
      <c r="U374" s="5"/>
      <c r="V374" s="5"/>
    </row>
    <row r="375" spans="1:22">
      <c r="A375" s="5"/>
      <c r="B375" s="5"/>
      <c r="C375" s="5"/>
      <c r="K375" s="5"/>
      <c r="L375" s="5"/>
      <c r="M375" s="5"/>
      <c r="O375" s="5"/>
      <c r="Q375" s="5"/>
      <c r="R375" s="5"/>
      <c r="S375" s="5"/>
      <c r="T375" s="5"/>
      <c r="U375" s="5"/>
      <c r="V375" s="5"/>
    </row>
    <row r="376" spans="1:22">
      <c r="A376" s="5"/>
      <c r="B376" s="5"/>
      <c r="C376" s="5"/>
      <c r="K376" s="5"/>
      <c r="L376" s="5"/>
      <c r="M376" s="5"/>
      <c r="O376" s="5"/>
      <c r="Q376" s="5"/>
      <c r="R376" s="5"/>
      <c r="S376" s="5"/>
      <c r="T376" s="5"/>
      <c r="U376" s="5"/>
      <c r="V376" s="5"/>
    </row>
    <row r="377" spans="1:22">
      <c r="A377" s="5"/>
      <c r="B377" s="5"/>
      <c r="C377" s="5"/>
      <c r="K377" s="5"/>
      <c r="L377" s="5"/>
      <c r="M377" s="5"/>
      <c r="O377" s="5"/>
      <c r="Q377" s="5"/>
      <c r="R377" s="5"/>
      <c r="S377" s="5"/>
      <c r="T377" s="5"/>
      <c r="U377" s="5"/>
      <c r="V377" s="5"/>
    </row>
    <row r="378" spans="1:22">
      <c r="A378" s="5"/>
      <c r="B378" s="5"/>
      <c r="C378" s="5"/>
      <c r="K378" s="5"/>
      <c r="L378" s="5"/>
      <c r="M378" s="5"/>
      <c r="O378" s="5"/>
      <c r="Q378" s="5"/>
      <c r="R378" s="5"/>
      <c r="S378" s="5"/>
      <c r="T378" s="5"/>
      <c r="U378" s="5"/>
      <c r="V378" s="5"/>
    </row>
    <row r="379" spans="1:22">
      <c r="A379" s="5"/>
      <c r="B379" s="5"/>
      <c r="C379" s="5"/>
      <c r="K379" s="5"/>
      <c r="L379" s="5"/>
      <c r="M379" s="5"/>
      <c r="O379" s="5"/>
      <c r="Q379" s="5"/>
      <c r="R379" s="5"/>
      <c r="S379" s="5"/>
      <c r="T379" s="5"/>
      <c r="U379" s="5"/>
      <c r="V379" s="5"/>
    </row>
    <row r="380" spans="1:22">
      <c r="A380" s="5"/>
      <c r="B380" s="5"/>
      <c r="C380" s="5"/>
      <c r="K380" s="5"/>
      <c r="L380" s="5"/>
      <c r="M380" s="5"/>
      <c r="O380" s="5"/>
      <c r="Q380" s="5"/>
      <c r="R380" s="5"/>
      <c r="S380" s="5"/>
      <c r="T380" s="5"/>
      <c r="U380" s="5"/>
      <c r="V380" s="5"/>
    </row>
    <row r="381" spans="1:22">
      <c r="A381" s="5"/>
      <c r="B381" s="5"/>
      <c r="C381" s="5"/>
      <c r="K381" s="5"/>
      <c r="L381" s="5"/>
      <c r="M381" s="5"/>
      <c r="O381" s="5"/>
      <c r="Q381" s="5"/>
      <c r="R381" s="5"/>
      <c r="S381" s="5"/>
      <c r="T381" s="5"/>
      <c r="U381" s="5"/>
      <c r="V381" s="5"/>
    </row>
    <row r="382" spans="1:22">
      <c r="A382" s="5"/>
      <c r="B382" s="5"/>
      <c r="C382" s="5"/>
      <c r="K382" s="5"/>
      <c r="L382" s="5"/>
      <c r="M382" s="5"/>
      <c r="O382" s="5"/>
      <c r="Q382" s="5"/>
      <c r="R382" s="5"/>
      <c r="S382" s="5"/>
      <c r="T382" s="5"/>
      <c r="U382" s="5"/>
      <c r="V382" s="5"/>
    </row>
    <row r="383" spans="1:22">
      <c r="A383" s="5"/>
      <c r="B383" s="5"/>
      <c r="C383" s="5"/>
      <c r="K383" s="5"/>
      <c r="L383" s="5"/>
      <c r="M383" s="5"/>
      <c r="O383" s="5"/>
      <c r="Q383" s="5"/>
      <c r="R383" s="5"/>
      <c r="S383" s="5"/>
      <c r="T383" s="5"/>
      <c r="U383" s="5"/>
      <c r="V383" s="5"/>
    </row>
    <row r="384" spans="1:22">
      <c r="A384" s="5"/>
      <c r="B384" s="5"/>
      <c r="C384" s="5"/>
      <c r="K384" s="5"/>
      <c r="L384" s="5"/>
      <c r="M384" s="5"/>
      <c r="O384" s="5"/>
      <c r="Q384" s="5"/>
      <c r="R384" s="5"/>
      <c r="S384" s="5"/>
      <c r="T384" s="5"/>
      <c r="U384" s="5"/>
      <c r="V384" s="5"/>
    </row>
    <row r="385" spans="1:22">
      <c r="A385" s="5"/>
      <c r="B385" s="5"/>
      <c r="C385" s="5"/>
      <c r="K385" s="5"/>
      <c r="L385" s="5"/>
      <c r="M385" s="5"/>
      <c r="O385" s="5"/>
      <c r="Q385" s="5"/>
      <c r="R385" s="5"/>
      <c r="S385" s="5"/>
      <c r="T385" s="5"/>
      <c r="U385" s="5"/>
      <c r="V385" s="5"/>
    </row>
    <row r="386" spans="1:22">
      <c r="A386" s="5"/>
      <c r="B386" s="5"/>
      <c r="C386" s="5"/>
      <c r="K386" s="5"/>
      <c r="L386" s="5"/>
      <c r="M386" s="5"/>
      <c r="O386" s="5"/>
      <c r="Q386" s="5"/>
      <c r="R386" s="5"/>
      <c r="S386" s="5"/>
      <c r="T386" s="5"/>
      <c r="U386" s="5"/>
      <c r="V386" s="5"/>
    </row>
    <row r="387" spans="1:22">
      <c r="A387" s="5"/>
      <c r="B387" s="5"/>
      <c r="C387" s="5"/>
      <c r="K387" s="5"/>
      <c r="L387" s="5"/>
      <c r="M387" s="5"/>
      <c r="O387" s="5"/>
      <c r="Q387" s="5"/>
      <c r="R387" s="5"/>
      <c r="S387" s="5"/>
      <c r="T387" s="5"/>
      <c r="U387" s="5"/>
      <c r="V387" s="5"/>
    </row>
    <row r="388" spans="1:22">
      <c r="A388" s="5"/>
      <c r="B388" s="5"/>
      <c r="C388" s="5"/>
      <c r="K388" s="5"/>
      <c r="L388" s="5"/>
      <c r="M388" s="5"/>
      <c r="O388" s="5"/>
      <c r="Q388" s="5"/>
      <c r="R388" s="5"/>
      <c r="S388" s="5"/>
      <c r="T388" s="5"/>
      <c r="U388" s="5"/>
      <c r="V388" s="5"/>
    </row>
    <row r="389" spans="1:22">
      <c r="A389" s="5"/>
      <c r="B389" s="5"/>
      <c r="C389" s="5"/>
      <c r="K389" s="5"/>
      <c r="L389" s="5"/>
      <c r="M389" s="5"/>
      <c r="O389" s="5"/>
      <c r="Q389" s="5"/>
      <c r="R389" s="5"/>
      <c r="S389" s="5"/>
      <c r="T389" s="5"/>
      <c r="U389" s="5"/>
      <c r="V389" s="5"/>
    </row>
    <row r="390" spans="1:22">
      <c r="A390" s="5"/>
      <c r="B390" s="5"/>
      <c r="C390" s="5"/>
      <c r="K390" s="5"/>
      <c r="L390" s="5"/>
      <c r="M390" s="5"/>
      <c r="O390" s="5"/>
      <c r="Q390" s="5"/>
      <c r="R390" s="5"/>
      <c r="S390" s="5"/>
      <c r="T390" s="5"/>
      <c r="U390" s="5"/>
      <c r="V390" s="5"/>
    </row>
    <row r="391" spans="1:22">
      <c r="A391" s="5"/>
      <c r="B391" s="5"/>
      <c r="C391" s="5"/>
      <c r="K391" s="5"/>
      <c r="L391" s="5"/>
      <c r="M391" s="5"/>
      <c r="O391" s="5"/>
      <c r="Q391" s="5"/>
      <c r="R391" s="5"/>
      <c r="S391" s="5"/>
      <c r="T391" s="5"/>
      <c r="U391" s="5"/>
      <c r="V391" s="5"/>
    </row>
    <row r="392" spans="1:22">
      <c r="A392" s="5"/>
      <c r="B392" s="5"/>
      <c r="C392" s="5"/>
      <c r="K392" s="5"/>
      <c r="L392" s="5"/>
      <c r="M392" s="5"/>
      <c r="O392" s="5"/>
      <c r="Q392" s="5"/>
      <c r="R392" s="5"/>
      <c r="S392" s="5"/>
      <c r="T392" s="5"/>
      <c r="U392" s="5"/>
      <c r="V392" s="5"/>
    </row>
    <row r="393" spans="1:22">
      <c r="A393" s="5"/>
      <c r="B393" s="5"/>
      <c r="C393" s="5"/>
      <c r="K393" s="5"/>
      <c r="L393" s="5"/>
      <c r="M393" s="5"/>
      <c r="O393" s="5"/>
      <c r="Q393" s="5"/>
      <c r="R393" s="5"/>
      <c r="S393" s="5"/>
      <c r="T393" s="5"/>
      <c r="U393" s="5"/>
      <c r="V393" s="5"/>
    </row>
    <row r="394" spans="1:22">
      <c r="A394" s="5"/>
      <c r="B394" s="5"/>
      <c r="C394" s="5"/>
      <c r="K394" s="5"/>
      <c r="L394" s="5"/>
      <c r="M394" s="5"/>
      <c r="O394" s="5"/>
      <c r="Q394" s="5"/>
      <c r="R394" s="5"/>
      <c r="S394" s="5"/>
      <c r="T394" s="5"/>
      <c r="U394" s="5"/>
      <c r="V394" s="5"/>
    </row>
    <row r="395" spans="1:22">
      <c r="A395" s="5"/>
      <c r="B395" s="5"/>
      <c r="C395" s="5"/>
      <c r="K395" s="5"/>
      <c r="L395" s="5"/>
      <c r="M395" s="5"/>
      <c r="O395" s="5"/>
      <c r="Q395" s="5"/>
      <c r="R395" s="5"/>
      <c r="S395" s="5"/>
      <c r="T395" s="5"/>
      <c r="U395" s="5"/>
      <c r="V395" s="5"/>
    </row>
    <row r="396" spans="1:22">
      <c r="A396" s="5"/>
      <c r="B396" s="5"/>
      <c r="C396" s="5"/>
      <c r="K396" s="5"/>
      <c r="L396" s="5"/>
      <c r="M396" s="5"/>
      <c r="O396" s="5"/>
      <c r="Q396" s="5"/>
      <c r="R396" s="5"/>
      <c r="S396" s="5"/>
      <c r="T396" s="5"/>
      <c r="U396" s="5"/>
      <c r="V396" s="5"/>
    </row>
    <row r="397" spans="1:22">
      <c r="A397" s="5"/>
      <c r="B397" s="5"/>
      <c r="C397" s="5"/>
      <c r="K397" s="5"/>
      <c r="L397" s="5"/>
      <c r="M397" s="5"/>
      <c r="O397" s="5"/>
      <c r="Q397" s="5"/>
      <c r="R397" s="5"/>
      <c r="S397" s="5"/>
      <c r="T397" s="5"/>
      <c r="U397" s="5"/>
      <c r="V397" s="5"/>
    </row>
    <row r="398" spans="1:22">
      <c r="A398" s="5"/>
      <c r="B398" s="5"/>
      <c r="C398" s="5"/>
      <c r="K398" s="5"/>
      <c r="L398" s="5"/>
      <c r="M398" s="5"/>
      <c r="O398" s="5"/>
      <c r="Q398" s="5"/>
      <c r="R398" s="5"/>
      <c r="S398" s="5"/>
      <c r="T398" s="5"/>
      <c r="U398" s="5"/>
      <c r="V398" s="5"/>
    </row>
    <row r="399" spans="1:22">
      <c r="A399" s="5"/>
      <c r="B399" s="5"/>
      <c r="C399" s="5"/>
      <c r="K399" s="5"/>
      <c r="L399" s="5"/>
      <c r="M399" s="5"/>
      <c r="O399" s="5"/>
      <c r="Q399" s="5"/>
      <c r="R399" s="5"/>
      <c r="S399" s="5"/>
      <c r="T399" s="5"/>
      <c r="U399" s="5"/>
      <c r="V399" s="5"/>
    </row>
    <row r="400" spans="1:22">
      <c r="A400" s="5"/>
      <c r="B400" s="5"/>
      <c r="C400" s="5"/>
      <c r="K400" s="5"/>
      <c r="L400" s="5"/>
      <c r="M400" s="5"/>
      <c r="O400" s="5"/>
      <c r="Q400" s="5"/>
      <c r="R400" s="5"/>
      <c r="S400" s="5"/>
      <c r="T400" s="5"/>
      <c r="U400" s="5"/>
      <c r="V400" s="5"/>
    </row>
    <row r="401" spans="1:22">
      <c r="A401" s="5"/>
      <c r="B401" s="5"/>
      <c r="C401" s="5"/>
      <c r="K401" s="5"/>
      <c r="L401" s="5"/>
      <c r="M401" s="5"/>
      <c r="O401" s="5"/>
      <c r="Q401" s="5"/>
      <c r="R401" s="5"/>
      <c r="S401" s="5"/>
      <c r="T401" s="5"/>
      <c r="U401" s="5"/>
      <c r="V401" s="5"/>
    </row>
    <row r="402" spans="1:22">
      <c r="A402" s="5"/>
      <c r="B402" s="5"/>
      <c r="C402" s="5"/>
      <c r="K402" s="5"/>
      <c r="L402" s="5"/>
      <c r="M402" s="5"/>
      <c r="O402" s="5"/>
      <c r="Q402" s="5"/>
      <c r="R402" s="5"/>
      <c r="S402" s="5"/>
      <c r="T402" s="5"/>
      <c r="U402" s="5"/>
      <c r="V402" s="5"/>
    </row>
    <row r="403" spans="1:22">
      <c r="A403" s="5"/>
      <c r="B403" s="5"/>
      <c r="C403" s="5"/>
      <c r="K403" s="5"/>
      <c r="L403" s="5"/>
      <c r="M403" s="5"/>
      <c r="O403" s="5"/>
      <c r="Q403" s="5"/>
      <c r="R403" s="5"/>
      <c r="S403" s="5"/>
      <c r="T403" s="5"/>
      <c r="U403" s="5"/>
      <c r="V403" s="5"/>
    </row>
    <row r="404" spans="1:22">
      <c r="A404" s="5"/>
      <c r="B404" s="5"/>
      <c r="C404" s="5"/>
      <c r="K404" s="5"/>
      <c r="L404" s="5"/>
      <c r="M404" s="5"/>
      <c r="O404" s="5"/>
      <c r="Q404" s="5"/>
      <c r="R404" s="5"/>
      <c r="S404" s="5"/>
      <c r="T404" s="5"/>
      <c r="U404" s="5"/>
      <c r="V404" s="5"/>
    </row>
    <row r="405" spans="1:22">
      <c r="A405" s="5"/>
      <c r="B405" s="5"/>
      <c r="C405" s="5"/>
      <c r="K405" s="5"/>
      <c r="L405" s="5"/>
      <c r="M405" s="5"/>
      <c r="O405" s="5"/>
      <c r="Q405" s="5"/>
      <c r="R405" s="5"/>
      <c r="S405" s="5"/>
      <c r="T405" s="5"/>
      <c r="U405" s="5"/>
      <c r="V405" s="5"/>
    </row>
    <row r="406" spans="1:22">
      <c r="A406" s="5"/>
      <c r="B406" s="5"/>
      <c r="C406" s="5"/>
      <c r="K406" s="5"/>
      <c r="L406" s="5"/>
      <c r="M406" s="5"/>
      <c r="O406" s="5"/>
      <c r="Q406" s="5"/>
      <c r="R406" s="5"/>
      <c r="S406" s="5"/>
      <c r="T406" s="5"/>
      <c r="U406" s="5"/>
      <c r="V406" s="5"/>
    </row>
    <row r="407" spans="1:22">
      <c r="A407" s="5"/>
      <c r="B407" s="5"/>
      <c r="C407" s="5"/>
      <c r="K407" s="5"/>
      <c r="L407" s="5"/>
      <c r="M407" s="5"/>
      <c r="O407" s="5"/>
      <c r="Q407" s="5"/>
      <c r="R407" s="5"/>
      <c r="S407" s="5"/>
      <c r="T407" s="5"/>
      <c r="U407" s="5"/>
      <c r="V407" s="5"/>
    </row>
    <row r="408" spans="1:22">
      <c r="A408" s="5"/>
      <c r="B408" s="5"/>
      <c r="C408" s="5"/>
      <c r="K408" s="5"/>
      <c r="L408" s="5"/>
      <c r="M408" s="5"/>
      <c r="O408" s="5"/>
      <c r="Q408" s="5"/>
      <c r="R408" s="5"/>
      <c r="S408" s="5"/>
      <c r="T408" s="5"/>
      <c r="U408" s="5"/>
      <c r="V408" s="5"/>
    </row>
    <row r="409" spans="1:22">
      <c r="A409" s="5"/>
      <c r="B409" s="5"/>
      <c r="C409" s="5"/>
      <c r="K409" s="5"/>
      <c r="L409" s="5"/>
      <c r="M409" s="5"/>
      <c r="O409" s="5"/>
      <c r="Q409" s="5"/>
      <c r="R409" s="5"/>
      <c r="S409" s="5"/>
      <c r="T409" s="5"/>
      <c r="U409" s="5"/>
      <c r="V409" s="5"/>
    </row>
    <row r="410" spans="1:22">
      <c r="A410" s="5"/>
      <c r="B410" s="5"/>
      <c r="C410" s="5"/>
      <c r="K410" s="5"/>
      <c r="L410" s="5"/>
      <c r="M410" s="5"/>
      <c r="O410" s="5"/>
      <c r="Q410" s="5"/>
      <c r="R410" s="5"/>
      <c r="S410" s="5"/>
      <c r="T410" s="5"/>
      <c r="U410" s="5"/>
      <c r="V410" s="5"/>
    </row>
    <row r="411" spans="1:22">
      <c r="A411" s="5"/>
      <c r="B411" s="5"/>
      <c r="C411" s="5"/>
      <c r="K411" s="5"/>
      <c r="L411" s="5"/>
      <c r="M411" s="5"/>
      <c r="O411" s="5"/>
      <c r="Q411" s="5"/>
      <c r="R411" s="5"/>
      <c r="S411" s="5"/>
      <c r="T411" s="5"/>
      <c r="U411" s="5"/>
      <c r="V411" s="5"/>
    </row>
    <row r="412" spans="1:22">
      <c r="A412" s="5"/>
      <c r="B412" s="5"/>
      <c r="C412" s="5"/>
      <c r="K412" s="5"/>
      <c r="L412" s="5"/>
      <c r="M412" s="5"/>
      <c r="O412" s="5"/>
      <c r="Q412" s="5"/>
      <c r="R412" s="5"/>
      <c r="S412" s="5"/>
      <c r="T412" s="5"/>
      <c r="U412" s="5"/>
      <c r="V412" s="5"/>
    </row>
    <row r="413" spans="1:22">
      <c r="A413" s="5"/>
      <c r="B413" s="5"/>
      <c r="C413" s="5"/>
      <c r="K413" s="5"/>
      <c r="L413" s="5"/>
      <c r="M413" s="5"/>
      <c r="O413" s="5"/>
      <c r="Q413" s="5"/>
      <c r="R413" s="5"/>
      <c r="S413" s="5"/>
      <c r="T413" s="5"/>
      <c r="U413" s="5"/>
      <c r="V413" s="5"/>
    </row>
    <row r="414" spans="1:22">
      <c r="A414" s="5"/>
      <c r="B414" s="5"/>
      <c r="C414" s="5"/>
      <c r="K414" s="5"/>
      <c r="L414" s="5"/>
      <c r="M414" s="5"/>
      <c r="O414" s="5"/>
      <c r="Q414" s="5"/>
      <c r="R414" s="5"/>
      <c r="S414" s="5"/>
      <c r="T414" s="5"/>
      <c r="U414" s="5"/>
      <c r="V414" s="5"/>
    </row>
    <row r="415" spans="1:22">
      <c r="A415" s="5"/>
      <c r="B415" s="5"/>
      <c r="C415" s="5"/>
      <c r="K415" s="5"/>
      <c r="L415" s="5"/>
      <c r="M415" s="5"/>
      <c r="O415" s="5"/>
      <c r="Q415" s="5"/>
      <c r="R415" s="5"/>
      <c r="S415" s="5"/>
      <c r="T415" s="5"/>
      <c r="U415" s="5"/>
      <c r="V415" s="5"/>
    </row>
    <row r="416" spans="1:22">
      <c r="A416" s="5"/>
      <c r="B416" s="5"/>
      <c r="C416" s="5"/>
      <c r="K416" s="5"/>
      <c r="L416" s="5"/>
      <c r="M416" s="5"/>
      <c r="O416" s="5"/>
      <c r="Q416" s="5"/>
      <c r="R416" s="5"/>
      <c r="S416" s="5"/>
      <c r="T416" s="5"/>
      <c r="U416" s="5"/>
      <c r="V416" s="5"/>
    </row>
    <row r="417" spans="1:22">
      <c r="A417" s="5"/>
      <c r="B417" s="5"/>
      <c r="C417" s="5"/>
      <c r="K417" s="5"/>
      <c r="L417" s="5"/>
      <c r="M417" s="5"/>
      <c r="O417" s="5"/>
      <c r="Q417" s="5"/>
      <c r="R417" s="5"/>
      <c r="S417" s="5"/>
      <c r="T417" s="5"/>
      <c r="U417" s="5"/>
      <c r="V417" s="5"/>
    </row>
    <row r="418" spans="1:22">
      <c r="A418" s="5"/>
      <c r="B418" s="5"/>
      <c r="C418" s="5"/>
      <c r="K418" s="5"/>
      <c r="L418" s="5"/>
      <c r="M418" s="5"/>
      <c r="O418" s="5"/>
      <c r="Q418" s="5"/>
      <c r="R418" s="5"/>
      <c r="S418" s="5"/>
      <c r="T418" s="5"/>
      <c r="U418" s="5"/>
      <c r="V418" s="5"/>
    </row>
    <row r="419" spans="1:22">
      <c r="A419" s="5"/>
      <c r="B419" s="5"/>
      <c r="C419" s="5"/>
      <c r="K419" s="5"/>
      <c r="L419" s="5"/>
      <c r="M419" s="5"/>
      <c r="O419" s="5"/>
      <c r="Q419" s="5"/>
      <c r="R419" s="5"/>
      <c r="S419" s="5"/>
      <c r="T419" s="5"/>
      <c r="U419" s="5"/>
      <c r="V419" s="5"/>
    </row>
    <row r="420" spans="1:22">
      <c r="A420" s="5"/>
      <c r="B420" s="5"/>
      <c r="C420" s="5"/>
      <c r="K420" s="5"/>
      <c r="L420" s="5"/>
      <c r="M420" s="5"/>
      <c r="O420" s="5"/>
      <c r="Q420" s="5"/>
      <c r="R420" s="5"/>
      <c r="S420" s="5"/>
      <c r="T420" s="5"/>
      <c r="U420" s="5"/>
      <c r="V420" s="5"/>
    </row>
    <row r="421" spans="1:22">
      <c r="A421" s="5"/>
      <c r="B421" s="5"/>
      <c r="C421" s="5"/>
      <c r="K421" s="5"/>
      <c r="L421" s="5"/>
      <c r="M421" s="5"/>
      <c r="O421" s="5"/>
      <c r="Q421" s="5"/>
      <c r="R421" s="5"/>
      <c r="S421" s="5"/>
      <c r="T421" s="5"/>
      <c r="U421" s="5"/>
      <c r="V421" s="5"/>
    </row>
    <row r="422" spans="1:22">
      <c r="A422" s="5"/>
      <c r="B422" s="5"/>
      <c r="C422" s="5"/>
      <c r="K422" s="5"/>
      <c r="L422" s="5"/>
      <c r="M422" s="5"/>
      <c r="O422" s="5"/>
      <c r="Q422" s="5"/>
      <c r="R422" s="5"/>
      <c r="S422" s="5"/>
      <c r="T422" s="5"/>
      <c r="U422" s="5"/>
      <c r="V422" s="5"/>
    </row>
    <row r="423" spans="1:22">
      <c r="A423" s="5"/>
      <c r="B423" s="5"/>
      <c r="C423" s="5"/>
      <c r="K423" s="5"/>
      <c r="L423" s="5"/>
      <c r="M423" s="5"/>
      <c r="O423" s="5"/>
      <c r="Q423" s="5"/>
      <c r="R423" s="5"/>
      <c r="S423" s="5"/>
      <c r="T423" s="5"/>
      <c r="U423" s="5"/>
      <c r="V423" s="5"/>
    </row>
    <row r="424" spans="1:22">
      <c r="A424" s="5"/>
      <c r="B424" s="5"/>
      <c r="C424" s="5"/>
      <c r="K424" s="5"/>
      <c r="L424" s="5"/>
      <c r="M424" s="5"/>
      <c r="O424" s="5"/>
      <c r="Q424" s="5"/>
      <c r="R424" s="5"/>
      <c r="S424" s="5"/>
      <c r="T424" s="5"/>
      <c r="U424" s="5"/>
      <c r="V424" s="5"/>
    </row>
    <row r="425" spans="1:22">
      <c r="A425" s="5"/>
      <c r="B425" s="5"/>
      <c r="C425" s="5"/>
      <c r="K425" s="5"/>
      <c r="L425" s="5"/>
      <c r="M425" s="5"/>
      <c r="O425" s="5"/>
      <c r="Q425" s="5"/>
      <c r="R425" s="5"/>
      <c r="S425" s="5"/>
      <c r="T425" s="5"/>
      <c r="U425" s="5"/>
      <c r="V425" s="5"/>
    </row>
    <row r="426" spans="1:22">
      <c r="A426" s="5"/>
      <c r="B426" s="5"/>
      <c r="C426" s="5"/>
      <c r="K426" s="5"/>
      <c r="L426" s="5"/>
      <c r="M426" s="5"/>
      <c r="O426" s="5"/>
      <c r="Q426" s="5"/>
      <c r="R426" s="5"/>
      <c r="S426" s="5"/>
      <c r="T426" s="5"/>
      <c r="U426" s="5"/>
      <c r="V426" s="5"/>
    </row>
    <row r="427" spans="1:22">
      <c r="A427" s="5"/>
      <c r="B427" s="5"/>
      <c r="C427" s="5"/>
      <c r="K427" s="5"/>
      <c r="L427" s="5"/>
      <c r="M427" s="5"/>
      <c r="O427" s="5"/>
      <c r="Q427" s="5"/>
      <c r="R427" s="5"/>
      <c r="S427" s="5"/>
      <c r="T427" s="5"/>
      <c r="U427" s="5"/>
      <c r="V427" s="5"/>
    </row>
    <row r="428" spans="1:22">
      <c r="A428" s="5"/>
      <c r="B428" s="5"/>
      <c r="C428" s="5"/>
      <c r="K428" s="5"/>
      <c r="L428" s="5"/>
      <c r="M428" s="5"/>
      <c r="O428" s="5"/>
      <c r="Q428" s="5"/>
      <c r="R428" s="5"/>
      <c r="S428" s="5"/>
      <c r="T428" s="5"/>
      <c r="U428" s="5"/>
      <c r="V428" s="5"/>
    </row>
    <row r="429" spans="1:22">
      <c r="A429" s="5"/>
      <c r="B429" s="5"/>
      <c r="C429" s="5"/>
      <c r="K429" s="5"/>
      <c r="L429" s="5"/>
      <c r="M429" s="5"/>
      <c r="O429" s="5"/>
      <c r="Q429" s="5"/>
      <c r="R429" s="5"/>
      <c r="S429" s="5"/>
      <c r="T429" s="5"/>
      <c r="U429" s="5"/>
      <c r="V429" s="5"/>
    </row>
    <row r="430" spans="1:22">
      <c r="A430" s="5"/>
      <c r="B430" s="5"/>
      <c r="C430" s="5"/>
      <c r="K430" s="5"/>
      <c r="L430" s="5"/>
      <c r="M430" s="5"/>
      <c r="O430" s="5"/>
      <c r="Q430" s="5"/>
      <c r="R430" s="5"/>
      <c r="S430" s="5"/>
      <c r="T430" s="5"/>
      <c r="U430" s="5"/>
      <c r="V430" s="5"/>
    </row>
    <row r="431" spans="1:22">
      <c r="A431" s="5"/>
      <c r="B431" s="5"/>
      <c r="C431" s="5"/>
      <c r="K431" s="5"/>
      <c r="L431" s="5"/>
      <c r="M431" s="5"/>
      <c r="O431" s="5"/>
      <c r="Q431" s="5"/>
      <c r="R431" s="5"/>
      <c r="S431" s="5"/>
      <c r="T431" s="5"/>
      <c r="U431" s="5"/>
      <c r="V431" s="5"/>
    </row>
    <row r="432" spans="1:22">
      <c r="A432" s="5"/>
      <c r="B432" s="5"/>
      <c r="C432" s="5"/>
      <c r="K432" s="5"/>
      <c r="L432" s="5"/>
      <c r="M432" s="5"/>
      <c r="O432" s="5"/>
      <c r="Q432" s="5"/>
      <c r="R432" s="5"/>
      <c r="S432" s="5"/>
      <c r="T432" s="5"/>
      <c r="U432" s="5"/>
      <c r="V432" s="5"/>
    </row>
    <row r="433" spans="1:22">
      <c r="A433" s="5"/>
      <c r="B433" s="5"/>
      <c r="C433" s="5"/>
      <c r="K433" s="5"/>
      <c r="L433" s="5"/>
      <c r="M433" s="5"/>
      <c r="O433" s="5"/>
      <c r="Q433" s="5"/>
      <c r="R433" s="5"/>
      <c r="S433" s="5"/>
      <c r="T433" s="5"/>
      <c r="U433" s="5"/>
      <c r="V433" s="5"/>
    </row>
    <row r="434" spans="1:22">
      <c r="A434" s="5"/>
      <c r="B434" s="5"/>
      <c r="C434" s="5"/>
      <c r="K434" s="5"/>
      <c r="L434" s="5"/>
      <c r="M434" s="5"/>
      <c r="O434" s="5"/>
      <c r="Q434" s="5"/>
      <c r="R434" s="5"/>
      <c r="S434" s="5"/>
      <c r="T434" s="5"/>
      <c r="U434" s="5"/>
      <c r="V434" s="5"/>
    </row>
    <row r="435" spans="1:22">
      <c r="A435" s="5"/>
      <c r="B435" s="5"/>
      <c r="C435" s="5"/>
      <c r="K435" s="5"/>
      <c r="L435" s="5"/>
      <c r="M435" s="5"/>
      <c r="O435" s="5"/>
      <c r="Q435" s="5"/>
      <c r="R435" s="5"/>
      <c r="S435" s="5"/>
      <c r="T435" s="5"/>
      <c r="U435" s="5"/>
      <c r="V435" s="5"/>
    </row>
    <row r="436" spans="1:22">
      <c r="A436" s="5"/>
      <c r="B436" s="5"/>
      <c r="C436" s="5"/>
      <c r="K436" s="5"/>
      <c r="L436" s="5"/>
      <c r="M436" s="5"/>
      <c r="O436" s="5"/>
      <c r="Q436" s="5"/>
      <c r="R436" s="5"/>
      <c r="S436" s="5"/>
      <c r="T436" s="5"/>
      <c r="U436" s="5"/>
      <c r="V436" s="5"/>
    </row>
    <row r="437" spans="1:22">
      <c r="A437" s="5"/>
      <c r="B437" s="5"/>
      <c r="C437" s="5"/>
      <c r="K437" s="5"/>
      <c r="L437" s="5"/>
      <c r="M437" s="5"/>
      <c r="O437" s="5"/>
      <c r="Q437" s="5"/>
      <c r="R437" s="5"/>
      <c r="S437" s="5"/>
      <c r="T437" s="5"/>
      <c r="U437" s="5"/>
      <c r="V437" s="5"/>
    </row>
    <row r="438" spans="1:22">
      <c r="A438" s="5"/>
      <c r="B438" s="5"/>
      <c r="C438" s="5"/>
      <c r="K438" s="5"/>
      <c r="L438" s="5"/>
      <c r="M438" s="5"/>
      <c r="O438" s="5"/>
      <c r="Q438" s="5"/>
      <c r="R438" s="5"/>
      <c r="S438" s="5"/>
      <c r="T438" s="5"/>
      <c r="U438" s="5"/>
      <c r="V438" s="5"/>
    </row>
    <row r="439" spans="1:22">
      <c r="A439" s="5"/>
      <c r="B439" s="5"/>
      <c r="C439" s="5"/>
      <c r="K439" s="5"/>
      <c r="L439" s="5"/>
      <c r="M439" s="5"/>
      <c r="O439" s="5"/>
      <c r="Q439" s="5"/>
      <c r="R439" s="5"/>
      <c r="S439" s="5"/>
      <c r="T439" s="5"/>
      <c r="U439" s="5"/>
      <c r="V439" s="5"/>
    </row>
    <row r="440" spans="1:22">
      <c r="A440" s="5"/>
      <c r="B440" s="5"/>
      <c r="C440" s="5"/>
      <c r="K440" s="5"/>
      <c r="L440" s="5"/>
      <c r="M440" s="5"/>
      <c r="O440" s="5"/>
      <c r="Q440" s="5"/>
      <c r="R440" s="5"/>
      <c r="S440" s="5"/>
      <c r="T440" s="5"/>
      <c r="U440" s="5"/>
      <c r="V440" s="5"/>
    </row>
    <row r="441" spans="1:22">
      <c r="A441" s="5"/>
      <c r="B441" s="5"/>
      <c r="C441" s="5"/>
      <c r="K441" s="5"/>
      <c r="L441" s="5"/>
      <c r="M441" s="5"/>
      <c r="O441" s="5"/>
      <c r="Q441" s="5"/>
      <c r="R441" s="5"/>
      <c r="S441" s="5"/>
      <c r="T441" s="5"/>
      <c r="U441" s="5"/>
      <c r="V441" s="5"/>
    </row>
    <row r="442" spans="1:22">
      <c r="A442" s="5"/>
      <c r="B442" s="5"/>
      <c r="C442" s="5"/>
      <c r="K442" s="5"/>
      <c r="L442" s="5"/>
      <c r="M442" s="5"/>
      <c r="O442" s="5"/>
      <c r="Q442" s="5"/>
      <c r="R442" s="5"/>
      <c r="S442" s="5"/>
      <c r="T442" s="5"/>
      <c r="U442" s="5"/>
      <c r="V442" s="5"/>
    </row>
    <row r="443" spans="1:22">
      <c r="A443" s="5"/>
      <c r="B443" s="5"/>
      <c r="C443" s="5"/>
      <c r="K443" s="5"/>
      <c r="L443" s="5"/>
      <c r="M443" s="5"/>
      <c r="O443" s="5"/>
      <c r="Q443" s="5"/>
      <c r="R443" s="5"/>
      <c r="S443" s="5"/>
      <c r="T443" s="5"/>
      <c r="U443" s="5"/>
      <c r="V443" s="5"/>
    </row>
    <row r="444" spans="1:22">
      <c r="A444" s="5"/>
      <c r="B444" s="5"/>
      <c r="C444" s="5"/>
      <c r="K444" s="5"/>
      <c r="L444" s="5"/>
      <c r="M444" s="5"/>
      <c r="O444" s="5"/>
      <c r="Q444" s="5"/>
      <c r="R444" s="5"/>
      <c r="S444" s="5"/>
      <c r="T444" s="5"/>
      <c r="U444" s="5"/>
      <c r="V444" s="5"/>
    </row>
    <row r="445" spans="1:22">
      <c r="A445" s="5"/>
      <c r="B445" s="5"/>
      <c r="C445" s="5"/>
      <c r="K445" s="5"/>
      <c r="L445" s="5"/>
      <c r="M445" s="5"/>
      <c r="O445" s="5"/>
      <c r="Q445" s="5"/>
      <c r="R445" s="5"/>
      <c r="S445" s="5"/>
      <c r="T445" s="5"/>
      <c r="U445" s="5"/>
      <c r="V445" s="5"/>
    </row>
    <row r="446" spans="1:22">
      <c r="A446" s="5"/>
      <c r="B446" s="5"/>
      <c r="C446" s="5"/>
      <c r="K446" s="5"/>
      <c r="L446" s="5"/>
      <c r="M446" s="5"/>
      <c r="O446" s="5"/>
      <c r="Q446" s="5"/>
      <c r="R446" s="5"/>
      <c r="S446" s="5"/>
      <c r="T446" s="5"/>
      <c r="U446" s="5"/>
      <c r="V446" s="5"/>
    </row>
    <row r="447" spans="1:22">
      <c r="A447" s="5"/>
      <c r="B447" s="5"/>
      <c r="C447" s="5"/>
      <c r="K447" s="5"/>
      <c r="L447" s="5"/>
      <c r="M447" s="5"/>
      <c r="O447" s="5"/>
      <c r="Q447" s="5"/>
      <c r="R447" s="5"/>
      <c r="S447" s="5"/>
      <c r="T447" s="5"/>
      <c r="U447" s="5"/>
      <c r="V447" s="5"/>
    </row>
    <row r="448" spans="1:22">
      <c r="A448" s="5"/>
      <c r="B448" s="5"/>
      <c r="C448" s="5"/>
      <c r="K448" s="5"/>
      <c r="L448" s="5"/>
      <c r="M448" s="5"/>
      <c r="O448" s="5"/>
      <c r="Q448" s="5"/>
      <c r="R448" s="5"/>
      <c r="S448" s="5"/>
      <c r="T448" s="5"/>
      <c r="U448" s="5"/>
      <c r="V448" s="5"/>
    </row>
    <row r="449" spans="1:22">
      <c r="A449" s="5"/>
      <c r="B449" s="5"/>
      <c r="C449" s="5"/>
      <c r="K449" s="5"/>
      <c r="L449" s="5"/>
      <c r="M449" s="5"/>
      <c r="O449" s="5"/>
      <c r="Q449" s="5"/>
      <c r="R449" s="5"/>
      <c r="S449" s="5"/>
      <c r="T449" s="5"/>
      <c r="U449" s="5"/>
      <c r="V449" s="5"/>
    </row>
    <row r="450" spans="1:22">
      <c r="A450" s="5"/>
      <c r="B450" s="5"/>
      <c r="C450" s="5"/>
      <c r="K450" s="5"/>
      <c r="L450" s="5"/>
      <c r="M450" s="5"/>
      <c r="O450" s="5"/>
      <c r="Q450" s="5"/>
      <c r="R450" s="5"/>
      <c r="S450" s="5"/>
      <c r="T450" s="5"/>
      <c r="U450" s="5"/>
      <c r="V450" s="5"/>
    </row>
    <row r="451" spans="1:22">
      <c r="A451" s="5"/>
      <c r="B451" s="5"/>
      <c r="C451" s="5"/>
      <c r="K451" s="5"/>
      <c r="L451" s="5"/>
      <c r="M451" s="5"/>
      <c r="O451" s="5"/>
      <c r="Q451" s="5"/>
      <c r="R451" s="5"/>
      <c r="S451" s="5"/>
      <c r="T451" s="5"/>
      <c r="U451" s="5"/>
      <c r="V451" s="5"/>
    </row>
    <row r="452" spans="1:22">
      <c r="A452" s="5"/>
      <c r="B452" s="5"/>
      <c r="C452" s="5"/>
      <c r="K452" s="5"/>
      <c r="L452" s="5"/>
      <c r="M452" s="5"/>
      <c r="O452" s="5"/>
      <c r="Q452" s="5"/>
      <c r="R452" s="5"/>
      <c r="S452" s="5"/>
      <c r="T452" s="5"/>
      <c r="U452" s="5"/>
      <c r="V452" s="5"/>
    </row>
    <row r="453" spans="1:22">
      <c r="A453" s="5"/>
      <c r="B453" s="5"/>
      <c r="C453" s="5"/>
      <c r="K453" s="5"/>
      <c r="L453" s="5"/>
      <c r="M453" s="5"/>
      <c r="O453" s="5"/>
      <c r="Q453" s="5"/>
      <c r="R453" s="5"/>
      <c r="S453" s="5"/>
      <c r="T453" s="5"/>
      <c r="U453" s="5"/>
      <c r="V453" s="5"/>
    </row>
    <row r="454" spans="1:22">
      <c r="A454" s="5"/>
      <c r="B454" s="5"/>
      <c r="C454" s="5"/>
      <c r="K454" s="5"/>
      <c r="L454" s="5"/>
      <c r="M454" s="5"/>
      <c r="O454" s="5"/>
      <c r="Q454" s="5"/>
      <c r="R454" s="5"/>
      <c r="S454" s="5"/>
      <c r="T454" s="5"/>
      <c r="U454" s="5"/>
      <c r="V454" s="5"/>
    </row>
    <row r="455" spans="1:22">
      <c r="A455" s="5"/>
      <c r="B455" s="5"/>
      <c r="C455" s="5"/>
      <c r="K455" s="5"/>
      <c r="L455" s="5"/>
      <c r="M455" s="5"/>
      <c r="O455" s="5"/>
      <c r="Q455" s="5"/>
      <c r="R455" s="5"/>
      <c r="S455" s="5"/>
      <c r="T455" s="5"/>
      <c r="U455" s="5"/>
      <c r="V455" s="5"/>
    </row>
    <row r="456" spans="1:22">
      <c r="A456" s="5"/>
      <c r="B456" s="5"/>
      <c r="C456" s="5"/>
      <c r="K456" s="5"/>
      <c r="L456" s="5"/>
      <c r="M456" s="5"/>
      <c r="O456" s="5"/>
      <c r="Q456" s="5"/>
      <c r="R456" s="5"/>
      <c r="S456" s="5"/>
      <c r="T456" s="5"/>
      <c r="U456" s="5"/>
      <c r="V456" s="5"/>
    </row>
    <row r="457" spans="1:22">
      <c r="A457" s="5"/>
      <c r="B457" s="5"/>
      <c r="C457" s="5"/>
      <c r="K457" s="5"/>
      <c r="L457" s="5"/>
      <c r="M457" s="5"/>
      <c r="O457" s="5"/>
      <c r="Q457" s="5"/>
      <c r="R457" s="5"/>
      <c r="S457" s="5"/>
      <c r="T457" s="5"/>
      <c r="U457" s="5"/>
      <c r="V457" s="5"/>
    </row>
    <row r="458" spans="1:22">
      <c r="A458" s="5"/>
      <c r="B458" s="5"/>
      <c r="C458" s="5"/>
      <c r="K458" s="5"/>
      <c r="L458" s="5"/>
      <c r="M458" s="5"/>
      <c r="O458" s="5"/>
      <c r="Q458" s="5"/>
      <c r="R458" s="5"/>
      <c r="S458" s="5"/>
      <c r="T458" s="5"/>
      <c r="U458" s="5"/>
      <c r="V458" s="5"/>
    </row>
    <row r="459" spans="1:22">
      <c r="A459" s="5"/>
      <c r="B459" s="5"/>
      <c r="C459" s="5"/>
      <c r="K459" s="5"/>
      <c r="L459" s="5"/>
      <c r="M459" s="5"/>
      <c r="O459" s="5"/>
      <c r="Q459" s="5"/>
      <c r="R459" s="5"/>
      <c r="S459" s="5"/>
      <c r="T459" s="5"/>
      <c r="U459" s="5"/>
      <c r="V459" s="5"/>
    </row>
    <row r="460" spans="1:22">
      <c r="A460" s="5"/>
      <c r="B460" s="5"/>
      <c r="C460" s="5"/>
      <c r="K460" s="5"/>
      <c r="L460" s="5"/>
      <c r="M460" s="5"/>
      <c r="O460" s="5"/>
      <c r="Q460" s="5"/>
      <c r="R460" s="5"/>
      <c r="S460" s="5"/>
      <c r="T460" s="5"/>
      <c r="U460" s="5"/>
      <c r="V460" s="5"/>
    </row>
    <row r="461" spans="1:22">
      <c r="A461" s="5"/>
      <c r="B461" s="5"/>
      <c r="C461" s="5"/>
      <c r="K461" s="5"/>
      <c r="L461" s="5"/>
      <c r="M461" s="5"/>
      <c r="O461" s="5"/>
      <c r="Q461" s="5"/>
      <c r="R461" s="5"/>
      <c r="S461" s="5"/>
      <c r="T461" s="5"/>
      <c r="U461" s="5"/>
      <c r="V461" s="5"/>
    </row>
    <row r="462" spans="1:22">
      <c r="A462" s="5"/>
      <c r="B462" s="5"/>
      <c r="C462" s="5"/>
      <c r="K462" s="5"/>
      <c r="L462" s="5"/>
      <c r="M462" s="5"/>
      <c r="O462" s="5"/>
      <c r="Q462" s="5"/>
      <c r="R462" s="5"/>
      <c r="S462" s="5"/>
      <c r="T462" s="5"/>
      <c r="U462" s="5"/>
      <c r="V462" s="5"/>
    </row>
    <row r="463" spans="1:22">
      <c r="A463" s="5"/>
      <c r="B463" s="5"/>
      <c r="C463" s="5"/>
      <c r="K463" s="5"/>
      <c r="L463" s="5"/>
      <c r="M463" s="5"/>
      <c r="O463" s="5"/>
      <c r="Q463" s="5"/>
      <c r="R463" s="5"/>
      <c r="S463" s="5"/>
      <c r="T463" s="5"/>
      <c r="U463" s="5"/>
      <c r="V463" s="5"/>
    </row>
    <row r="464" spans="1:22">
      <c r="A464" s="5"/>
      <c r="B464" s="5"/>
      <c r="C464" s="5"/>
      <c r="K464" s="5"/>
      <c r="L464" s="5"/>
      <c r="M464" s="5"/>
      <c r="O464" s="5"/>
      <c r="Q464" s="5"/>
      <c r="R464" s="5"/>
      <c r="S464" s="5"/>
      <c r="T464" s="5"/>
      <c r="U464" s="5"/>
      <c r="V464" s="5"/>
    </row>
    <row r="465" spans="1:22">
      <c r="A465" s="5"/>
      <c r="B465" s="5"/>
      <c r="C465" s="5"/>
      <c r="K465" s="5"/>
      <c r="L465" s="5"/>
      <c r="M465" s="5"/>
      <c r="O465" s="5"/>
      <c r="Q465" s="5"/>
      <c r="R465" s="5"/>
      <c r="S465" s="5"/>
      <c r="T465" s="5"/>
      <c r="U465" s="5"/>
      <c r="V465" s="5"/>
    </row>
    <row r="466" spans="1:22">
      <c r="A466" s="5"/>
      <c r="B466" s="5"/>
      <c r="C466" s="5"/>
      <c r="K466" s="5"/>
      <c r="L466" s="5"/>
      <c r="M466" s="5"/>
      <c r="O466" s="5"/>
      <c r="Q466" s="5"/>
      <c r="R466" s="5"/>
      <c r="S466" s="5"/>
      <c r="T466" s="5"/>
      <c r="U466" s="5"/>
      <c r="V466" s="5"/>
    </row>
    <row r="467" spans="1:22">
      <c r="A467" s="5"/>
      <c r="B467" s="5"/>
      <c r="C467" s="5"/>
      <c r="K467" s="5"/>
      <c r="L467" s="5"/>
      <c r="M467" s="5"/>
      <c r="O467" s="5"/>
      <c r="Q467" s="5"/>
      <c r="R467" s="5"/>
      <c r="S467" s="5"/>
      <c r="T467" s="5"/>
      <c r="U467" s="5"/>
      <c r="V467" s="5"/>
    </row>
    <row r="468" spans="1:22">
      <c r="A468" s="5"/>
      <c r="B468" s="5"/>
      <c r="C468" s="5"/>
      <c r="K468" s="5"/>
      <c r="L468" s="5"/>
      <c r="M468" s="5"/>
      <c r="O468" s="5"/>
      <c r="Q468" s="5"/>
      <c r="R468" s="5"/>
      <c r="S468" s="5"/>
      <c r="T468" s="5"/>
      <c r="U468" s="5"/>
      <c r="V468" s="5"/>
    </row>
    <row r="469" spans="1:22">
      <c r="A469" s="5"/>
      <c r="B469" s="5"/>
      <c r="C469" s="5"/>
      <c r="K469" s="5"/>
      <c r="L469" s="5"/>
      <c r="M469" s="5"/>
      <c r="O469" s="5"/>
      <c r="Q469" s="5"/>
      <c r="R469" s="5"/>
      <c r="S469" s="5"/>
      <c r="T469" s="5"/>
      <c r="U469" s="5"/>
      <c r="V469" s="5"/>
    </row>
    <row r="470" spans="1:22">
      <c r="A470" s="5"/>
      <c r="B470" s="5"/>
      <c r="C470" s="5"/>
      <c r="K470" s="5"/>
      <c r="L470" s="5"/>
      <c r="M470" s="5"/>
      <c r="O470" s="5"/>
      <c r="Q470" s="5"/>
      <c r="R470" s="5"/>
      <c r="S470" s="5"/>
      <c r="T470" s="5"/>
      <c r="U470" s="5"/>
      <c r="V470" s="5"/>
    </row>
    <row r="471" spans="1:22">
      <c r="A471" s="5"/>
      <c r="B471" s="5"/>
      <c r="C471" s="5"/>
      <c r="K471" s="5"/>
      <c r="L471" s="5"/>
      <c r="M471" s="5"/>
      <c r="O471" s="5"/>
      <c r="Q471" s="5"/>
      <c r="R471" s="5"/>
      <c r="S471" s="5"/>
      <c r="T471" s="5"/>
      <c r="U471" s="5"/>
      <c r="V471" s="5"/>
    </row>
    <row r="472" spans="1:22">
      <c r="A472" s="5"/>
      <c r="B472" s="5"/>
      <c r="C472" s="5"/>
      <c r="K472" s="5"/>
      <c r="L472" s="5"/>
      <c r="M472" s="5"/>
      <c r="O472" s="5"/>
      <c r="Q472" s="5"/>
      <c r="R472" s="5"/>
      <c r="S472" s="5"/>
      <c r="T472" s="5"/>
      <c r="U472" s="5"/>
      <c r="V472" s="5"/>
    </row>
    <row r="473" spans="1:22">
      <c r="A473" s="5"/>
      <c r="B473" s="5"/>
      <c r="C473" s="5"/>
      <c r="K473" s="5"/>
      <c r="L473" s="5"/>
      <c r="M473" s="5"/>
      <c r="O473" s="5"/>
      <c r="Q473" s="5"/>
      <c r="R473" s="5"/>
      <c r="S473" s="5"/>
      <c r="T473" s="5"/>
      <c r="U473" s="5"/>
      <c r="V473" s="5"/>
    </row>
    <row r="474" spans="1:22">
      <c r="A474" s="5"/>
      <c r="B474" s="5"/>
      <c r="C474" s="5"/>
      <c r="K474" s="5"/>
      <c r="L474" s="5"/>
      <c r="M474" s="5"/>
      <c r="O474" s="5"/>
      <c r="Q474" s="5"/>
      <c r="R474" s="5"/>
      <c r="S474" s="5"/>
      <c r="T474" s="5"/>
      <c r="U474" s="5"/>
      <c r="V474" s="5"/>
    </row>
    <row r="475" spans="1:22">
      <c r="A475" s="5"/>
      <c r="B475" s="5"/>
      <c r="C475" s="5"/>
      <c r="K475" s="5"/>
      <c r="L475" s="5"/>
      <c r="M475" s="5"/>
      <c r="O475" s="5"/>
      <c r="Q475" s="5"/>
      <c r="R475" s="5"/>
      <c r="S475" s="5"/>
      <c r="T475" s="5"/>
      <c r="U475" s="5"/>
      <c r="V475" s="5"/>
    </row>
    <row r="476" spans="1:22">
      <c r="A476" s="5"/>
      <c r="B476" s="5"/>
      <c r="C476" s="5"/>
      <c r="K476" s="5"/>
      <c r="L476" s="5"/>
      <c r="M476" s="5"/>
      <c r="O476" s="5"/>
      <c r="Q476" s="5"/>
      <c r="R476" s="5"/>
      <c r="S476" s="5"/>
      <c r="T476" s="5"/>
      <c r="U476" s="5"/>
      <c r="V476" s="5"/>
    </row>
    <row r="477" spans="1:22">
      <c r="A477" s="5"/>
      <c r="B477" s="5"/>
      <c r="C477" s="5"/>
      <c r="K477" s="5"/>
      <c r="L477" s="5"/>
      <c r="M477" s="5"/>
      <c r="O477" s="5"/>
      <c r="Q477" s="5"/>
      <c r="R477" s="5"/>
      <c r="S477" s="5"/>
      <c r="T477" s="5"/>
      <c r="U477" s="5"/>
      <c r="V477" s="5"/>
    </row>
    <row r="478" spans="1:22">
      <c r="A478" s="5"/>
      <c r="B478" s="5"/>
      <c r="C478" s="5"/>
      <c r="K478" s="5"/>
      <c r="L478" s="5"/>
      <c r="M478" s="5"/>
      <c r="O478" s="5"/>
      <c r="Q478" s="5"/>
      <c r="R478" s="5"/>
      <c r="S478" s="5"/>
      <c r="T478" s="5"/>
      <c r="U478" s="5"/>
      <c r="V478" s="5"/>
    </row>
    <row r="479" spans="1:22">
      <c r="A479" s="5"/>
      <c r="B479" s="5"/>
      <c r="C479" s="5"/>
      <c r="K479" s="5"/>
      <c r="L479" s="5"/>
      <c r="M479" s="5"/>
      <c r="O479" s="5"/>
      <c r="Q479" s="5"/>
      <c r="R479" s="5"/>
      <c r="S479" s="5"/>
      <c r="T479" s="5"/>
      <c r="U479" s="5"/>
      <c r="V479" s="5"/>
    </row>
    <row r="480" spans="1:22">
      <c r="A480" s="5"/>
      <c r="B480" s="5"/>
      <c r="C480" s="5"/>
      <c r="K480" s="5"/>
      <c r="L480" s="5"/>
      <c r="M480" s="5"/>
      <c r="O480" s="5"/>
      <c r="Q480" s="5"/>
      <c r="R480" s="5"/>
      <c r="S480" s="5"/>
      <c r="T480" s="5"/>
      <c r="U480" s="5"/>
      <c r="V480" s="5"/>
    </row>
    <row r="481" spans="1:22">
      <c r="A481" s="5"/>
      <c r="B481" s="5"/>
      <c r="C481" s="5"/>
      <c r="K481" s="5"/>
      <c r="L481" s="5"/>
      <c r="M481" s="5"/>
      <c r="O481" s="5"/>
      <c r="Q481" s="5"/>
      <c r="R481" s="5"/>
      <c r="S481" s="5"/>
      <c r="T481" s="5"/>
      <c r="U481" s="5"/>
      <c r="V481" s="5"/>
    </row>
    <row r="482" spans="1:22">
      <c r="A482" s="5"/>
      <c r="B482" s="5"/>
      <c r="C482" s="5"/>
      <c r="K482" s="5"/>
      <c r="L482" s="5"/>
      <c r="M482" s="5"/>
      <c r="O482" s="5"/>
      <c r="Q482" s="5"/>
      <c r="R482" s="5"/>
      <c r="S482" s="5"/>
      <c r="T482" s="5"/>
      <c r="U482" s="5"/>
      <c r="V482" s="5"/>
    </row>
    <row r="483" spans="1:22">
      <c r="A483" s="5"/>
      <c r="B483" s="5"/>
      <c r="C483" s="5"/>
      <c r="K483" s="5"/>
      <c r="L483" s="5"/>
      <c r="M483" s="5"/>
      <c r="O483" s="5"/>
      <c r="Q483" s="5"/>
      <c r="R483" s="5"/>
      <c r="S483" s="5"/>
      <c r="T483" s="5"/>
      <c r="U483" s="5"/>
      <c r="V483" s="5"/>
    </row>
    <row r="484" spans="1:22">
      <c r="A484" s="5"/>
      <c r="B484" s="5"/>
      <c r="C484" s="5"/>
      <c r="K484" s="5"/>
      <c r="L484" s="5"/>
      <c r="M484" s="5"/>
      <c r="O484" s="5"/>
      <c r="Q484" s="5"/>
      <c r="R484" s="5"/>
      <c r="S484" s="5"/>
      <c r="T484" s="5"/>
      <c r="U484" s="5"/>
      <c r="V484" s="5"/>
    </row>
    <row r="485" spans="1:22">
      <c r="A485" s="5"/>
      <c r="B485" s="5"/>
      <c r="C485" s="5"/>
      <c r="K485" s="5"/>
      <c r="L485" s="5"/>
      <c r="M485" s="5"/>
      <c r="O485" s="5"/>
      <c r="Q485" s="5"/>
      <c r="R485" s="5"/>
      <c r="S485" s="5"/>
      <c r="T485" s="5"/>
      <c r="U485" s="5"/>
      <c r="V485" s="5"/>
    </row>
    <row r="486" spans="1:22">
      <c r="A486" s="5"/>
      <c r="B486" s="5"/>
      <c r="C486" s="5"/>
      <c r="K486" s="5"/>
      <c r="L486" s="5"/>
      <c r="M486" s="5"/>
      <c r="O486" s="5"/>
      <c r="Q486" s="5"/>
      <c r="R486" s="5"/>
      <c r="S486" s="5"/>
      <c r="T486" s="5"/>
      <c r="U486" s="5"/>
      <c r="V486" s="5"/>
    </row>
    <row r="487" spans="1:22">
      <c r="A487" s="5"/>
      <c r="B487" s="5"/>
      <c r="C487" s="5"/>
      <c r="K487" s="5"/>
      <c r="L487" s="5"/>
      <c r="M487" s="5"/>
      <c r="O487" s="5"/>
      <c r="Q487" s="5"/>
      <c r="R487" s="5"/>
      <c r="S487" s="5"/>
      <c r="T487" s="5"/>
      <c r="U487" s="5"/>
      <c r="V487" s="5"/>
    </row>
    <row r="488" spans="1:22">
      <c r="A488" s="5"/>
      <c r="B488" s="5"/>
      <c r="C488" s="5"/>
      <c r="K488" s="5"/>
      <c r="L488" s="5"/>
      <c r="M488" s="5"/>
      <c r="O488" s="5"/>
      <c r="Q488" s="5"/>
      <c r="R488" s="5"/>
      <c r="S488" s="5"/>
      <c r="T488" s="5"/>
      <c r="U488" s="5"/>
      <c r="V488" s="5"/>
    </row>
    <row r="489" spans="1:22">
      <c r="A489" s="5"/>
      <c r="B489" s="5"/>
      <c r="C489" s="5"/>
      <c r="K489" s="5"/>
      <c r="L489" s="5"/>
      <c r="M489" s="5"/>
      <c r="O489" s="5"/>
      <c r="Q489" s="5"/>
      <c r="R489" s="5"/>
      <c r="S489" s="5"/>
      <c r="T489" s="5"/>
      <c r="U489" s="5"/>
      <c r="V489" s="5"/>
    </row>
    <row r="490" spans="1:22">
      <c r="A490" s="5"/>
      <c r="B490" s="5"/>
      <c r="C490" s="5"/>
      <c r="K490" s="5"/>
      <c r="L490" s="5"/>
      <c r="M490" s="5"/>
      <c r="O490" s="5"/>
      <c r="Q490" s="5"/>
      <c r="R490" s="5"/>
      <c r="S490" s="5"/>
      <c r="T490" s="5"/>
      <c r="U490" s="5"/>
      <c r="V490" s="5"/>
    </row>
    <row r="491" spans="1:22">
      <c r="A491" s="5"/>
      <c r="B491" s="5"/>
      <c r="C491" s="5"/>
      <c r="K491" s="5"/>
      <c r="L491" s="5"/>
      <c r="M491" s="5"/>
      <c r="O491" s="5"/>
      <c r="Q491" s="5"/>
      <c r="R491" s="5"/>
      <c r="S491" s="5"/>
      <c r="T491" s="5"/>
      <c r="U491" s="5"/>
      <c r="V491" s="5"/>
    </row>
    <row r="492" spans="1:22">
      <c r="A492" s="5"/>
      <c r="B492" s="5"/>
      <c r="C492" s="5"/>
      <c r="K492" s="5"/>
      <c r="L492" s="5"/>
      <c r="M492" s="5"/>
      <c r="O492" s="5"/>
      <c r="Q492" s="5"/>
      <c r="R492" s="5"/>
      <c r="S492" s="5"/>
      <c r="T492" s="5"/>
      <c r="U492" s="5"/>
      <c r="V492" s="5"/>
    </row>
    <row r="493" spans="1:22">
      <c r="A493" s="5"/>
      <c r="B493" s="5"/>
      <c r="C493" s="5"/>
      <c r="K493" s="5"/>
      <c r="L493" s="5"/>
      <c r="M493" s="5"/>
      <c r="O493" s="5"/>
      <c r="Q493" s="5"/>
      <c r="R493" s="5"/>
      <c r="S493" s="5"/>
      <c r="T493" s="5"/>
      <c r="U493" s="5"/>
      <c r="V493" s="5"/>
    </row>
    <row r="494" spans="1:22">
      <c r="A494" s="5"/>
      <c r="B494" s="5"/>
      <c r="C494" s="5"/>
      <c r="K494" s="5"/>
      <c r="L494" s="5"/>
      <c r="M494" s="5"/>
      <c r="O494" s="5"/>
      <c r="Q494" s="5"/>
      <c r="R494" s="5"/>
      <c r="S494" s="5"/>
      <c r="T494" s="5"/>
      <c r="U494" s="5"/>
      <c r="V494" s="5"/>
    </row>
    <row r="495" spans="1:22">
      <c r="A495" s="5"/>
      <c r="B495" s="5"/>
      <c r="C495" s="5"/>
      <c r="K495" s="5"/>
      <c r="L495" s="5"/>
      <c r="M495" s="5"/>
      <c r="O495" s="5"/>
      <c r="Q495" s="5"/>
      <c r="R495" s="5"/>
      <c r="S495" s="5"/>
      <c r="T495" s="5"/>
      <c r="U495" s="5"/>
      <c r="V495" s="5"/>
    </row>
    <row r="496" spans="1:22">
      <c r="A496" s="5"/>
      <c r="B496" s="5"/>
      <c r="C496" s="5"/>
      <c r="K496" s="5"/>
      <c r="L496" s="5"/>
      <c r="M496" s="5"/>
      <c r="O496" s="5"/>
      <c r="Q496" s="5"/>
      <c r="R496" s="5"/>
      <c r="S496" s="5"/>
      <c r="T496" s="5"/>
      <c r="U496" s="5"/>
      <c r="V496" s="5"/>
    </row>
    <row r="497" spans="1:22">
      <c r="A497" s="5"/>
      <c r="B497" s="5"/>
      <c r="C497" s="5"/>
      <c r="K497" s="5"/>
      <c r="L497" s="5"/>
      <c r="M497" s="5"/>
      <c r="O497" s="5"/>
      <c r="Q497" s="5"/>
      <c r="R497" s="5"/>
      <c r="S497" s="5"/>
      <c r="T497" s="5"/>
      <c r="U497" s="5"/>
      <c r="V497" s="5"/>
    </row>
    <row r="498" spans="1:22">
      <c r="A498" s="5"/>
      <c r="B498" s="5"/>
      <c r="C498" s="5"/>
      <c r="K498" s="5"/>
      <c r="L498" s="5"/>
      <c r="M498" s="5"/>
      <c r="O498" s="5"/>
      <c r="Q498" s="5"/>
      <c r="R498" s="5"/>
      <c r="S498" s="5"/>
      <c r="T498" s="5"/>
      <c r="U498" s="5"/>
      <c r="V498" s="5"/>
    </row>
    <row r="499" spans="1:22">
      <c r="A499" s="5"/>
      <c r="B499" s="5"/>
      <c r="C499" s="5"/>
      <c r="K499" s="5"/>
      <c r="L499" s="5"/>
      <c r="M499" s="5"/>
      <c r="O499" s="5"/>
      <c r="Q499" s="5"/>
      <c r="R499" s="5"/>
      <c r="S499" s="5"/>
      <c r="T499" s="5"/>
      <c r="U499" s="5"/>
      <c r="V499" s="5"/>
    </row>
    <row r="500" spans="1:22">
      <c r="A500" s="5"/>
      <c r="B500" s="5"/>
      <c r="C500" s="5"/>
      <c r="K500" s="5"/>
      <c r="L500" s="5"/>
      <c r="M500" s="5"/>
      <c r="O500" s="5"/>
      <c r="Q500" s="5"/>
      <c r="R500" s="5"/>
      <c r="S500" s="5"/>
      <c r="T500" s="5"/>
      <c r="U500" s="5"/>
      <c r="V500" s="5"/>
    </row>
    <row r="501" spans="1:22">
      <c r="A501" s="5"/>
      <c r="B501" s="5"/>
      <c r="C501" s="5"/>
      <c r="K501" s="5"/>
      <c r="L501" s="5"/>
      <c r="M501" s="5"/>
      <c r="O501" s="5"/>
      <c r="Q501" s="5"/>
      <c r="R501" s="5"/>
      <c r="S501" s="5"/>
      <c r="T501" s="5"/>
      <c r="U501" s="5"/>
      <c r="V501" s="5"/>
    </row>
    <row r="502" spans="1:22">
      <c r="A502" s="5"/>
      <c r="B502" s="5"/>
      <c r="C502" s="5"/>
      <c r="K502" s="5"/>
      <c r="L502" s="5"/>
      <c r="M502" s="5"/>
      <c r="O502" s="5"/>
      <c r="Q502" s="5"/>
      <c r="R502" s="5"/>
      <c r="S502" s="5"/>
      <c r="T502" s="5"/>
      <c r="U502" s="5"/>
      <c r="V502" s="5"/>
    </row>
    <row r="503" spans="1:22">
      <c r="A503" s="5"/>
      <c r="B503" s="5"/>
      <c r="C503" s="5"/>
      <c r="K503" s="5"/>
      <c r="L503" s="5"/>
      <c r="M503" s="5"/>
      <c r="O503" s="5"/>
      <c r="Q503" s="5"/>
      <c r="R503" s="5"/>
      <c r="S503" s="5"/>
      <c r="T503" s="5"/>
      <c r="U503" s="5"/>
      <c r="V503" s="5"/>
    </row>
    <row r="504" spans="1:22">
      <c r="A504" s="5"/>
      <c r="B504" s="5"/>
      <c r="C504" s="5"/>
      <c r="K504" s="5"/>
      <c r="L504" s="5"/>
      <c r="M504" s="5"/>
      <c r="O504" s="5"/>
      <c r="Q504" s="5"/>
      <c r="R504" s="5"/>
      <c r="S504" s="5"/>
      <c r="T504" s="5"/>
      <c r="U504" s="5"/>
      <c r="V504" s="5"/>
    </row>
    <row r="505" spans="1:22">
      <c r="A505" s="5"/>
      <c r="B505" s="5"/>
      <c r="C505" s="5"/>
      <c r="K505" s="5"/>
      <c r="L505" s="5"/>
      <c r="M505" s="5"/>
      <c r="O505" s="5"/>
      <c r="Q505" s="5"/>
      <c r="R505" s="5"/>
      <c r="S505" s="5"/>
      <c r="T505" s="5"/>
      <c r="U505" s="5"/>
      <c r="V505" s="5"/>
    </row>
    <row r="506" spans="1:22">
      <c r="A506" s="5"/>
      <c r="B506" s="5"/>
      <c r="C506" s="5"/>
      <c r="K506" s="5"/>
      <c r="L506" s="5"/>
      <c r="M506" s="5"/>
      <c r="O506" s="5"/>
      <c r="Q506" s="5"/>
      <c r="R506" s="5"/>
      <c r="S506" s="5"/>
      <c r="T506" s="5"/>
      <c r="U506" s="5"/>
      <c r="V506" s="5"/>
    </row>
    <row r="507" spans="1:22">
      <c r="A507" s="5"/>
      <c r="B507" s="5"/>
      <c r="C507" s="5"/>
      <c r="K507" s="5"/>
      <c r="L507" s="5"/>
      <c r="M507" s="5"/>
      <c r="O507" s="5"/>
      <c r="Q507" s="5"/>
      <c r="R507" s="5"/>
      <c r="S507" s="5"/>
      <c r="T507" s="5"/>
      <c r="U507" s="5"/>
      <c r="V507" s="5"/>
    </row>
    <row r="508" spans="1:22">
      <c r="A508" s="5"/>
      <c r="B508" s="5"/>
      <c r="C508" s="5"/>
      <c r="K508" s="5"/>
      <c r="L508" s="5"/>
      <c r="M508" s="5"/>
      <c r="O508" s="5"/>
      <c r="Q508" s="5"/>
      <c r="R508" s="5"/>
      <c r="S508" s="5"/>
      <c r="T508" s="5"/>
      <c r="U508" s="5"/>
      <c r="V508" s="5"/>
    </row>
    <row r="509" spans="1:22">
      <c r="A509" s="5"/>
      <c r="B509" s="5"/>
      <c r="C509" s="5"/>
      <c r="K509" s="5"/>
      <c r="L509" s="5"/>
      <c r="M509" s="5"/>
      <c r="O509" s="5"/>
      <c r="Q509" s="5"/>
      <c r="R509" s="5"/>
      <c r="S509" s="5"/>
      <c r="T509" s="5"/>
      <c r="U509" s="5"/>
      <c r="V509" s="5"/>
    </row>
    <row r="510" spans="1:22">
      <c r="A510" s="5"/>
      <c r="B510" s="5"/>
      <c r="C510" s="5"/>
      <c r="K510" s="5"/>
      <c r="L510" s="5"/>
      <c r="M510" s="5"/>
      <c r="O510" s="5"/>
      <c r="Q510" s="5"/>
      <c r="R510" s="5"/>
      <c r="S510" s="5"/>
      <c r="T510" s="5"/>
      <c r="U510" s="5"/>
      <c r="V510" s="5"/>
    </row>
    <row r="511" spans="1:22">
      <c r="A511" s="5"/>
      <c r="B511" s="5"/>
      <c r="C511" s="5"/>
      <c r="K511" s="5"/>
      <c r="L511" s="5"/>
      <c r="M511" s="5"/>
      <c r="O511" s="5"/>
      <c r="Q511" s="5"/>
      <c r="R511" s="5"/>
      <c r="S511" s="5"/>
      <c r="T511" s="5"/>
      <c r="U511" s="5"/>
      <c r="V511" s="5"/>
    </row>
    <row r="512" spans="1:22">
      <c r="A512" s="5"/>
      <c r="B512" s="5"/>
      <c r="C512" s="5"/>
      <c r="K512" s="5"/>
      <c r="L512" s="5"/>
      <c r="M512" s="5"/>
      <c r="O512" s="5"/>
      <c r="Q512" s="5"/>
      <c r="R512" s="5"/>
      <c r="S512" s="5"/>
      <c r="T512" s="5"/>
      <c r="U512" s="5"/>
      <c r="V512" s="5"/>
    </row>
    <row r="513" spans="1:22">
      <c r="A513" s="5"/>
      <c r="B513" s="5"/>
      <c r="C513" s="5"/>
      <c r="K513" s="5"/>
      <c r="L513" s="5"/>
      <c r="M513" s="5"/>
      <c r="O513" s="5"/>
      <c r="Q513" s="5"/>
      <c r="R513" s="5"/>
      <c r="S513" s="5"/>
      <c r="T513" s="5"/>
      <c r="U513" s="5"/>
      <c r="V513" s="5"/>
    </row>
    <row r="514" spans="1:22">
      <c r="A514" s="5"/>
      <c r="B514" s="5"/>
      <c r="C514" s="5"/>
      <c r="K514" s="5"/>
      <c r="L514" s="5"/>
      <c r="M514" s="5"/>
      <c r="O514" s="5"/>
      <c r="Q514" s="5"/>
      <c r="R514" s="5"/>
      <c r="S514" s="5"/>
      <c r="T514" s="5"/>
      <c r="U514" s="5"/>
      <c r="V514" s="5"/>
    </row>
    <row r="515" spans="1:22">
      <c r="A515" s="5"/>
      <c r="B515" s="5"/>
      <c r="C515" s="5"/>
      <c r="K515" s="5"/>
      <c r="L515" s="5"/>
      <c r="M515" s="5"/>
      <c r="O515" s="5"/>
      <c r="Q515" s="5"/>
      <c r="R515" s="5"/>
      <c r="S515" s="5"/>
      <c r="T515" s="5"/>
      <c r="U515" s="5"/>
      <c r="V515" s="5"/>
    </row>
    <row r="516" spans="1:22">
      <c r="A516" s="5"/>
      <c r="B516" s="5"/>
      <c r="C516" s="5"/>
      <c r="K516" s="5"/>
      <c r="L516" s="5"/>
      <c r="M516" s="5"/>
      <c r="O516" s="5"/>
      <c r="Q516" s="5"/>
      <c r="R516" s="5"/>
      <c r="S516" s="5"/>
      <c r="T516" s="5"/>
      <c r="U516" s="5"/>
      <c r="V516" s="5"/>
    </row>
    <row r="517" spans="1:22">
      <c r="A517" s="5"/>
      <c r="B517" s="5"/>
      <c r="C517" s="5"/>
      <c r="K517" s="5"/>
      <c r="L517" s="5"/>
      <c r="M517" s="5"/>
      <c r="O517" s="5"/>
      <c r="Q517" s="5"/>
      <c r="R517" s="5"/>
      <c r="S517" s="5"/>
      <c r="T517" s="5"/>
      <c r="U517" s="5"/>
      <c r="V517" s="5"/>
    </row>
    <row r="518" spans="1:22">
      <c r="A518" s="5"/>
      <c r="B518" s="5"/>
      <c r="C518" s="5"/>
      <c r="K518" s="5"/>
      <c r="L518" s="5"/>
      <c r="M518" s="5"/>
      <c r="O518" s="5"/>
      <c r="Q518" s="5"/>
      <c r="R518" s="5"/>
      <c r="S518" s="5"/>
      <c r="T518" s="5"/>
      <c r="U518" s="5"/>
      <c r="V518" s="5"/>
    </row>
    <row r="519" spans="1:22">
      <c r="A519" s="5"/>
      <c r="B519" s="5"/>
      <c r="C519" s="5"/>
      <c r="K519" s="5"/>
      <c r="L519" s="5"/>
      <c r="M519" s="5"/>
      <c r="O519" s="5"/>
      <c r="Q519" s="5"/>
      <c r="R519" s="5"/>
      <c r="S519" s="5"/>
      <c r="T519" s="5"/>
      <c r="U519" s="5"/>
      <c r="V519" s="5"/>
    </row>
    <row r="520" spans="1:22">
      <c r="A520" s="5"/>
      <c r="B520" s="5"/>
      <c r="C520" s="5"/>
      <c r="K520" s="5"/>
      <c r="L520" s="5"/>
      <c r="M520" s="5"/>
      <c r="O520" s="5"/>
      <c r="Q520" s="5"/>
      <c r="R520" s="5"/>
      <c r="S520" s="5"/>
      <c r="T520" s="5"/>
      <c r="U520" s="5"/>
      <c r="V520" s="5"/>
    </row>
    <row r="521" spans="1:22">
      <c r="A521" s="5"/>
      <c r="B521" s="5"/>
      <c r="C521" s="5"/>
      <c r="K521" s="5"/>
      <c r="L521" s="5"/>
      <c r="M521" s="5"/>
      <c r="O521" s="5"/>
      <c r="Q521" s="5"/>
      <c r="R521" s="5"/>
      <c r="S521" s="5"/>
      <c r="T521" s="5"/>
      <c r="U521" s="5"/>
      <c r="V521" s="5"/>
    </row>
    <row r="522" spans="1:22">
      <c r="A522" s="5"/>
      <c r="B522" s="5"/>
      <c r="C522" s="5"/>
      <c r="K522" s="5"/>
      <c r="L522" s="5"/>
      <c r="M522" s="5"/>
      <c r="O522" s="5"/>
      <c r="Q522" s="5"/>
      <c r="R522" s="5"/>
      <c r="S522" s="5"/>
      <c r="T522" s="5"/>
      <c r="U522" s="5"/>
      <c r="V522" s="5"/>
    </row>
    <row r="523" spans="1:22">
      <c r="A523" s="5"/>
      <c r="B523" s="5"/>
      <c r="C523" s="5"/>
      <c r="K523" s="5"/>
      <c r="L523" s="5"/>
      <c r="M523" s="5"/>
      <c r="O523" s="5"/>
      <c r="Q523" s="5"/>
      <c r="R523" s="5"/>
      <c r="S523" s="5"/>
      <c r="T523" s="5"/>
      <c r="U523" s="5"/>
      <c r="V523" s="5"/>
    </row>
    <row r="524" spans="1:22">
      <c r="A524" s="5"/>
      <c r="B524" s="5"/>
      <c r="C524" s="5"/>
      <c r="K524" s="5"/>
      <c r="L524" s="5"/>
      <c r="M524" s="5"/>
      <c r="O524" s="5"/>
      <c r="Q524" s="5"/>
      <c r="R524" s="5"/>
      <c r="S524" s="5"/>
      <c r="T524" s="5"/>
      <c r="U524" s="5"/>
      <c r="V524" s="5"/>
    </row>
    <row r="525" spans="1:22">
      <c r="A525" s="5"/>
      <c r="B525" s="5"/>
      <c r="C525" s="5"/>
      <c r="K525" s="5"/>
      <c r="L525" s="5"/>
      <c r="M525" s="5"/>
      <c r="O525" s="5"/>
      <c r="Q525" s="5"/>
      <c r="R525" s="5"/>
      <c r="S525" s="5"/>
      <c r="T525" s="5"/>
      <c r="U525" s="5"/>
      <c r="V525" s="5"/>
    </row>
    <row r="526" spans="1:22">
      <c r="A526" s="5"/>
      <c r="B526" s="5"/>
      <c r="C526" s="5"/>
      <c r="K526" s="5"/>
      <c r="L526" s="5"/>
      <c r="M526" s="5"/>
      <c r="O526" s="5"/>
      <c r="Q526" s="5"/>
      <c r="R526" s="5"/>
      <c r="S526" s="5"/>
      <c r="T526" s="5"/>
      <c r="U526" s="5"/>
      <c r="V526" s="5"/>
    </row>
    <row r="527" spans="1:22">
      <c r="A527" s="5"/>
      <c r="B527" s="5"/>
      <c r="C527" s="5"/>
      <c r="K527" s="5"/>
      <c r="L527" s="5"/>
      <c r="M527" s="5"/>
      <c r="O527" s="5"/>
      <c r="Q527" s="5"/>
      <c r="R527" s="5"/>
      <c r="S527" s="5"/>
      <c r="T527" s="5"/>
      <c r="U527" s="5"/>
      <c r="V527" s="5"/>
    </row>
    <row r="528" spans="1:22">
      <c r="A528" s="5"/>
      <c r="B528" s="5"/>
      <c r="C528" s="5"/>
      <c r="K528" s="5"/>
      <c r="L528" s="5"/>
      <c r="M528" s="5"/>
      <c r="O528" s="5"/>
      <c r="Q528" s="5"/>
      <c r="R528" s="5"/>
      <c r="S528" s="5"/>
      <c r="T528" s="5"/>
      <c r="U528" s="5"/>
      <c r="V528" s="5"/>
    </row>
    <row r="529" spans="1:22">
      <c r="A529" s="5"/>
      <c r="B529" s="5"/>
      <c r="C529" s="5"/>
      <c r="K529" s="5"/>
      <c r="L529" s="5"/>
      <c r="M529" s="5"/>
      <c r="O529" s="5"/>
      <c r="Q529" s="5"/>
      <c r="R529" s="5"/>
      <c r="S529" s="5"/>
      <c r="T529" s="5"/>
      <c r="U529" s="5"/>
      <c r="V529" s="5"/>
    </row>
    <row r="530" spans="1:22">
      <c r="A530" s="5"/>
      <c r="B530" s="5"/>
      <c r="C530" s="5"/>
      <c r="K530" s="5"/>
      <c r="L530" s="5"/>
      <c r="M530" s="5"/>
      <c r="O530" s="5"/>
      <c r="Q530" s="5"/>
      <c r="R530" s="5"/>
      <c r="S530" s="5"/>
      <c r="T530" s="5"/>
      <c r="U530" s="5"/>
      <c r="V530" s="5"/>
    </row>
    <row r="531" spans="1:22">
      <c r="A531" s="5"/>
      <c r="B531" s="5"/>
      <c r="C531" s="5"/>
      <c r="K531" s="5"/>
      <c r="L531" s="5"/>
      <c r="M531" s="5"/>
      <c r="O531" s="5"/>
      <c r="Q531" s="5"/>
      <c r="R531" s="5"/>
      <c r="S531" s="5"/>
      <c r="T531" s="5"/>
      <c r="U531" s="5"/>
      <c r="V531" s="5"/>
    </row>
    <row r="532" spans="1:22">
      <c r="A532" s="5"/>
      <c r="B532" s="5"/>
      <c r="C532" s="5"/>
      <c r="K532" s="5"/>
      <c r="L532" s="5"/>
      <c r="M532" s="5"/>
      <c r="O532" s="5"/>
      <c r="Q532" s="5"/>
      <c r="R532" s="5"/>
      <c r="S532" s="5"/>
      <c r="T532" s="5"/>
      <c r="U532" s="5"/>
      <c r="V532" s="5"/>
    </row>
    <row r="533" spans="1:22">
      <c r="A533" s="5"/>
      <c r="B533" s="5"/>
      <c r="C533" s="5"/>
      <c r="K533" s="5"/>
      <c r="L533" s="5"/>
      <c r="M533" s="5"/>
      <c r="O533" s="5"/>
      <c r="Q533" s="5"/>
      <c r="R533" s="5"/>
      <c r="S533" s="5"/>
      <c r="T533" s="5"/>
      <c r="U533" s="5"/>
      <c r="V533" s="5"/>
    </row>
    <row r="534" spans="1:22">
      <c r="A534" s="5"/>
      <c r="B534" s="5"/>
      <c r="C534" s="5"/>
      <c r="K534" s="5"/>
      <c r="L534" s="5"/>
      <c r="M534" s="5"/>
      <c r="O534" s="5"/>
      <c r="Q534" s="5"/>
      <c r="R534" s="5"/>
      <c r="S534" s="5"/>
      <c r="T534" s="5"/>
      <c r="U534" s="5"/>
      <c r="V534" s="5"/>
    </row>
    <row r="535" spans="1:22">
      <c r="A535" s="5"/>
      <c r="B535" s="5"/>
      <c r="C535" s="5"/>
      <c r="K535" s="5"/>
      <c r="L535" s="5"/>
      <c r="M535" s="5"/>
      <c r="O535" s="5"/>
      <c r="Q535" s="5"/>
      <c r="R535" s="5"/>
      <c r="S535" s="5"/>
      <c r="T535" s="5"/>
      <c r="U535" s="5"/>
      <c r="V535" s="5"/>
    </row>
    <row r="536" spans="1:22">
      <c r="A536" s="5"/>
      <c r="B536" s="5"/>
      <c r="C536" s="5"/>
      <c r="K536" s="5"/>
      <c r="L536" s="5"/>
      <c r="M536" s="5"/>
      <c r="O536" s="5"/>
      <c r="Q536" s="5"/>
      <c r="R536" s="5"/>
      <c r="S536" s="5"/>
      <c r="T536" s="5"/>
      <c r="U536" s="5"/>
      <c r="V536" s="5"/>
    </row>
    <row r="537" spans="1:22">
      <c r="A537" s="5"/>
      <c r="B537" s="5"/>
      <c r="C537" s="5"/>
      <c r="K537" s="5"/>
      <c r="L537" s="5"/>
      <c r="M537" s="5"/>
      <c r="O537" s="5"/>
      <c r="Q537" s="5"/>
      <c r="R537" s="5"/>
      <c r="S537" s="5"/>
      <c r="T537" s="5"/>
      <c r="U537" s="5"/>
      <c r="V537" s="5"/>
    </row>
    <row r="538" spans="1:22">
      <c r="A538" s="5"/>
      <c r="B538" s="5"/>
      <c r="C538" s="5"/>
      <c r="K538" s="5"/>
      <c r="L538" s="5"/>
      <c r="M538" s="5"/>
      <c r="O538" s="5"/>
      <c r="Q538" s="5"/>
      <c r="R538" s="5"/>
      <c r="S538" s="5"/>
      <c r="T538" s="5"/>
      <c r="U538" s="5"/>
      <c r="V538" s="5"/>
    </row>
    <row r="539" spans="1:22">
      <c r="A539" s="5"/>
      <c r="B539" s="5"/>
      <c r="C539" s="5"/>
      <c r="K539" s="5"/>
      <c r="L539" s="5"/>
      <c r="M539" s="5"/>
      <c r="O539" s="5"/>
      <c r="Q539" s="5"/>
      <c r="R539" s="5"/>
      <c r="S539" s="5"/>
      <c r="T539" s="5"/>
      <c r="U539" s="5"/>
      <c r="V539" s="5"/>
    </row>
    <row r="540" spans="1:22">
      <c r="A540" s="5"/>
      <c r="B540" s="5"/>
      <c r="C540" s="5"/>
      <c r="K540" s="5"/>
      <c r="L540" s="5"/>
      <c r="M540" s="5"/>
      <c r="O540" s="5"/>
      <c r="Q540" s="5"/>
      <c r="R540" s="5"/>
      <c r="S540" s="5"/>
      <c r="T540" s="5"/>
      <c r="U540" s="5"/>
      <c r="V540" s="5"/>
    </row>
    <row r="541" spans="1:22">
      <c r="A541" s="5"/>
      <c r="B541" s="5"/>
      <c r="C541" s="5"/>
      <c r="K541" s="5"/>
      <c r="L541" s="5"/>
      <c r="M541" s="5"/>
      <c r="O541" s="5"/>
      <c r="Q541" s="5"/>
      <c r="R541" s="5"/>
      <c r="S541" s="5"/>
      <c r="T541" s="5"/>
      <c r="U541" s="5"/>
      <c r="V541" s="5"/>
    </row>
    <row r="542" spans="1:22">
      <c r="A542" s="5"/>
      <c r="B542" s="5"/>
      <c r="C542" s="5"/>
      <c r="K542" s="5"/>
      <c r="L542" s="5"/>
      <c r="M542" s="5"/>
      <c r="O542" s="5"/>
      <c r="Q542" s="5"/>
      <c r="R542" s="5"/>
      <c r="S542" s="5"/>
      <c r="T542" s="5"/>
      <c r="U542" s="5"/>
      <c r="V542" s="5"/>
    </row>
    <row r="543" spans="1:22">
      <c r="A543" s="5"/>
      <c r="B543" s="5"/>
      <c r="C543" s="5"/>
      <c r="K543" s="5"/>
      <c r="L543" s="5"/>
      <c r="M543" s="5"/>
      <c r="O543" s="5"/>
      <c r="Q543" s="5"/>
      <c r="R543" s="5"/>
      <c r="S543" s="5"/>
      <c r="T543" s="5"/>
      <c r="U543" s="5"/>
      <c r="V543" s="5"/>
    </row>
    <row r="544" spans="1:22">
      <c r="A544" s="5"/>
      <c r="B544" s="5"/>
      <c r="C544" s="5"/>
      <c r="K544" s="5"/>
      <c r="L544" s="5"/>
      <c r="M544" s="5"/>
      <c r="O544" s="5"/>
      <c r="Q544" s="5"/>
      <c r="R544" s="5"/>
      <c r="S544" s="5"/>
      <c r="T544" s="5"/>
      <c r="U544" s="5"/>
      <c r="V544" s="5"/>
    </row>
    <row r="545" spans="1:22">
      <c r="A545" s="5"/>
      <c r="B545" s="5"/>
      <c r="C545" s="5"/>
      <c r="K545" s="5"/>
      <c r="L545" s="5"/>
      <c r="M545" s="5"/>
      <c r="O545" s="5"/>
      <c r="Q545" s="5"/>
      <c r="R545" s="5"/>
      <c r="S545" s="5"/>
      <c r="T545" s="5"/>
      <c r="U545" s="5"/>
      <c r="V545" s="5"/>
    </row>
    <row r="546" spans="1:22">
      <c r="A546" s="5"/>
      <c r="B546" s="5"/>
      <c r="C546" s="5"/>
      <c r="K546" s="5"/>
      <c r="L546" s="5"/>
      <c r="M546" s="5"/>
      <c r="O546" s="5"/>
      <c r="Q546" s="5"/>
      <c r="R546" s="5"/>
      <c r="S546" s="5"/>
      <c r="T546" s="5"/>
      <c r="U546" s="5"/>
      <c r="V546" s="5"/>
    </row>
    <row r="547" spans="1:22">
      <c r="A547" s="5"/>
      <c r="B547" s="5"/>
      <c r="C547" s="5"/>
      <c r="K547" s="5"/>
      <c r="L547" s="5"/>
      <c r="M547" s="5"/>
      <c r="O547" s="5"/>
      <c r="Q547" s="5"/>
      <c r="R547" s="5"/>
      <c r="S547" s="5"/>
      <c r="T547" s="5"/>
      <c r="U547" s="5"/>
      <c r="V547" s="5"/>
    </row>
    <row r="548" spans="1:22">
      <c r="A548" s="5"/>
      <c r="B548" s="5"/>
      <c r="C548" s="5"/>
      <c r="K548" s="5"/>
      <c r="L548" s="5"/>
      <c r="M548" s="5"/>
      <c r="O548" s="5"/>
      <c r="Q548" s="5"/>
      <c r="R548" s="5"/>
      <c r="S548" s="5"/>
      <c r="T548" s="5"/>
      <c r="U548" s="5"/>
      <c r="V548" s="5"/>
    </row>
    <row r="549" spans="1:22">
      <c r="A549" s="5"/>
      <c r="B549" s="5"/>
      <c r="C549" s="5"/>
      <c r="K549" s="5"/>
      <c r="L549" s="5"/>
      <c r="M549" s="5"/>
      <c r="O549" s="5"/>
      <c r="Q549" s="5"/>
      <c r="R549" s="5"/>
      <c r="S549" s="5"/>
      <c r="T549" s="5"/>
      <c r="U549" s="5"/>
      <c r="V549" s="5"/>
    </row>
    <row r="550" spans="1:22">
      <c r="A550" s="5"/>
      <c r="B550" s="5"/>
      <c r="C550" s="5"/>
      <c r="K550" s="5"/>
      <c r="L550" s="5"/>
      <c r="M550" s="5"/>
      <c r="O550" s="5"/>
      <c r="Q550" s="5"/>
      <c r="R550" s="5"/>
      <c r="S550" s="5"/>
      <c r="T550" s="5"/>
      <c r="U550" s="5"/>
      <c r="V550" s="5"/>
    </row>
    <row r="551" spans="1:22">
      <c r="A551" s="5"/>
      <c r="B551" s="5"/>
      <c r="C551" s="5"/>
      <c r="K551" s="5"/>
      <c r="L551" s="5"/>
      <c r="M551" s="5"/>
      <c r="O551" s="5"/>
      <c r="Q551" s="5"/>
      <c r="R551" s="5"/>
      <c r="S551" s="5"/>
      <c r="T551" s="5"/>
      <c r="U551" s="5"/>
      <c r="V551" s="5"/>
    </row>
    <row r="552" spans="1:22">
      <c r="A552" s="5"/>
      <c r="B552" s="5"/>
      <c r="C552" s="5"/>
      <c r="K552" s="5"/>
      <c r="L552" s="5"/>
      <c r="M552" s="5"/>
      <c r="O552" s="5"/>
      <c r="Q552" s="5"/>
      <c r="R552" s="5"/>
      <c r="S552" s="5"/>
      <c r="T552" s="5"/>
      <c r="U552" s="5"/>
      <c r="V552" s="5"/>
    </row>
    <row r="553" spans="1:22">
      <c r="A553" s="5"/>
      <c r="B553" s="5"/>
      <c r="C553" s="5"/>
      <c r="K553" s="5"/>
      <c r="L553" s="5"/>
      <c r="M553" s="5"/>
      <c r="O553" s="5"/>
      <c r="Q553" s="5"/>
      <c r="R553" s="5"/>
      <c r="S553" s="5"/>
      <c r="T553" s="5"/>
      <c r="U553" s="5"/>
      <c r="V553" s="5"/>
    </row>
    <row r="554" spans="1:22">
      <c r="A554" s="5"/>
      <c r="B554" s="5"/>
      <c r="C554" s="5"/>
      <c r="K554" s="5"/>
      <c r="L554" s="5"/>
      <c r="M554" s="5"/>
      <c r="O554" s="5"/>
      <c r="Q554" s="5"/>
      <c r="R554" s="5"/>
      <c r="S554" s="5"/>
      <c r="T554" s="5"/>
      <c r="U554" s="5"/>
      <c r="V554" s="5"/>
    </row>
    <row r="555" spans="1:22">
      <c r="A555" s="5"/>
      <c r="B555" s="5"/>
      <c r="C555" s="5"/>
      <c r="K555" s="5"/>
      <c r="L555" s="5"/>
      <c r="M555" s="5"/>
      <c r="O555" s="5"/>
      <c r="Q555" s="5"/>
      <c r="R555" s="5"/>
      <c r="S555" s="5"/>
      <c r="T555" s="5"/>
      <c r="U555" s="5"/>
      <c r="V555" s="5"/>
    </row>
    <row r="556" spans="1:22">
      <c r="A556" s="5"/>
      <c r="B556" s="5"/>
      <c r="C556" s="5"/>
      <c r="K556" s="5"/>
      <c r="L556" s="5"/>
      <c r="M556" s="5"/>
      <c r="O556" s="5"/>
      <c r="Q556" s="5"/>
      <c r="R556" s="5"/>
      <c r="S556" s="5"/>
      <c r="T556" s="5"/>
      <c r="U556" s="5"/>
      <c r="V556" s="5"/>
    </row>
    <row r="557" spans="1:22">
      <c r="A557" s="5"/>
      <c r="B557" s="5"/>
      <c r="C557" s="5"/>
      <c r="K557" s="5"/>
      <c r="L557" s="5"/>
      <c r="M557" s="5"/>
      <c r="O557" s="5"/>
      <c r="Q557" s="5"/>
      <c r="R557" s="5"/>
      <c r="S557" s="5"/>
      <c r="T557" s="5"/>
      <c r="U557" s="5"/>
      <c r="V557" s="5"/>
    </row>
    <row r="558" spans="1:22">
      <c r="A558" s="5"/>
      <c r="B558" s="5"/>
      <c r="C558" s="5"/>
      <c r="K558" s="5"/>
      <c r="L558" s="5"/>
      <c r="M558" s="5"/>
      <c r="O558" s="5"/>
      <c r="Q558" s="5"/>
      <c r="R558" s="5"/>
      <c r="S558" s="5"/>
      <c r="T558" s="5"/>
      <c r="U558" s="5"/>
      <c r="V558" s="5"/>
    </row>
    <row r="559" spans="1:22">
      <c r="A559" s="5"/>
      <c r="B559" s="5"/>
      <c r="C559" s="5"/>
      <c r="K559" s="5"/>
      <c r="L559" s="5"/>
      <c r="M559" s="5"/>
      <c r="O559" s="5"/>
      <c r="Q559" s="5"/>
      <c r="R559" s="5"/>
      <c r="S559" s="5"/>
      <c r="T559" s="5"/>
      <c r="U559" s="5"/>
      <c r="V559" s="5"/>
    </row>
    <row r="560" spans="1:22">
      <c r="A560" s="5"/>
      <c r="B560" s="5"/>
      <c r="C560" s="5"/>
      <c r="K560" s="5"/>
      <c r="L560" s="5"/>
      <c r="M560" s="5"/>
      <c r="O560" s="5"/>
      <c r="Q560" s="5"/>
      <c r="R560" s="5"/>
      <c r="S560" s="5"/>
      <c r="T560" s="5"/>
      <c r="U560" s="5"/>
      <c r="V560" s="5"/>
    </row>
    <row r="561" spans="1:22">
      <c r="A561" s="5"/>
      <c r="B561" s="5"/>
      <c r="C561" s="5"/>
      <c r="K561" s="5"/>
      <c r="L561" s="5"/>
      <c r="M561" s="5"/>
      <c r="O561" s="5"/>
      <c r="Q561" s="5"/>
      <c r="R561" s="5"/>
      <c r="S561" s="5"/>
      <c r="T561" s="5"/>
      <c r="U561" s="5"/>
      <c r="V561" s="5"/>
    </row>
    <row r="562" spans="1:22">
      <c r="A562" s="5"/>
      <c r="B562" s="5"/>
      <c r="C562" s="5"/>
      <c r="K562" s="5"/>
      <c r="L562" s="5"/>
      <c r="M562" s="5"/>
      <c r="O562" s="5"/>
      <c r="Q562" s="5"/>
      <c r="R562" s="5"/>
      <c r="S562" s="5"/>
      <c r="T562" s="5"/>
      <c r="U562" s="5"/>
      <c r="V562" s="5"/>
    </row>
    <row r="563" spans="1:22">
      <c r="A563" s="5"/>
      <c r="B563" s="5"/>
      <c r="C563" s="5"/>
      <c r="K563" s="5"/>
      <c r="L563" s="5"/>
      <c r="M563" s="5"/>
      <c r="O563" s="5"/>
      <c r="Q563" s="5"/>
      <c r="R563" s="5"/>
      <c r="S563" s="5"/>
      <c r="T563" s="5"/>
      <c r="U563" s="5"/>
      <c r="V563" s="5"/>
    </row>
    <row r="564" spans="1:22">
      <c r="A564" s="5"/>
      <c r="B564" s="5"/>
      <c r="C564" s="5"/>
      <c r="K564" s="5"/>
      <c r="L564" s="5"/>
      <c r="M564" s="5"/>
      <c r="O564" s="5"/>
      <c r="Q564" s="5"/>
      <c r="R564" s="5"/>
      <c r="S564" s="5"/>
      <c r="T564" s="5"/>
      <c r="U564" s="5"/>
      <c r="V564" s="5"/>
    </row>
    <row r="565" spans="1:22">
      <c r="A565" s="5"/>
      <c r="B565" s="5"/>
      <c r="C565" s="5"/>
      <c r="K565" s="5"/>
      <c r="L565" s="5"/>
      <c r="M565" s="5"/>
      <c r="O565" s="5"/>
      <c r="Q565" s="5"/>
      <c r="R565" s="5"/>
      <c r="S565" s="5"/>
      <c r="T565" s="5"/>
      <c r="U565" s="5"/>
      <c r="V565" s="5"/>
    </row>
    <row r="566" spans="1:22">
      <c r="A566" s="5"/>
      <c r="B566" s="5"/>
      <c r="C566" s="5"/>
      <c r="K566" s="5"/>
      <c r="L566" s="5"/>
      <c r="M566" s="5"/>
      <c r="O566" s="5"/>
      <c r="Q566" s="5"/>
      <c r="R566" s="5"/>
      <c r="S566" s="5"/>
      <c r="T566" s="5"/>
      <c r="U566" s="5"/>
      <c r="V566" s="5"/>
    </row>
    <row r="567" spans="1:22">
      <c r="A567" s="5"/>
      <c r="B567" s="5"/>
      <c r="C567" s="5"/>
      <c r="K567" s="5"/>
      <c r="L567" s="5"/>
      <c r="M567" s="5"/>
      <c r="O567" s="5"/>
      <c r="Q567" s="5"/>
      <c r="R567" s="5"/>
      <c r="S567" s="5"/>
      <c r="T567" s="5"/>
      <c r="U567" s="5"/>
      <c r="V567" s="5"/>
    </row>
    <row r="568" spans="1:22">
      <c r="A568" s="5"/>
      <c r="B568" s="5"/>
      <c r="C568" s="5"/>
      <c r="K568" s="5"/>
      <c r="L568" s="5"/>
      <c r="M568" s="5"/>
      <c r="O568" s="5"/>
      <c r="Q568" s="5"/>
      <c r="R568" s="5"/>
      <c r="S568" s="5"/>
      <c r="T568" s="5"/>
      <c r="U568" s="5"/>
      <c r="V568" s="5"/>
    </row>
    <row r="569" spans="1:22">
      <c r="A569" s="5"/>
      <c r="B569" s="5"/>
      <c r="C569" s="5"/>
      <c r="K569" s="5"/>
      <c r="L569" s="5"/>
      <c r="M569" s="5"/>
      <c r="O569" s="5"/>
      <c r="Q569" s="5"/>
      <c r="R569" s="5"/>
      <c r="S569" s="5"/>
      <c r="T569" s="5"/>
      <c r="U569" s="5"/>
      <c r="V569" s="5"/>
    </row>
    <row r="570" spans="1:22">
      <c r="A570" s="5"/>
      <c r="B570" s="5"/>
      <c r="C570" s="5"/>
      <c r="K570" s="5"/>
      <c r="L570" s="5"/>
      <c r="M570" s="5"/>
      <c r="O570" s="5"/>
      <c r="Q570" s="5"/>
      <c r="R570" s="5"/>
      <c r="S570" s="5"/>
      <c r="T570" s="5"/>
      <c r="U570" s="5"/>
      <c r="V570" s="5"/>
    </row>
    <row r="571" spans="1:22">
      <c r="A571" s="5"/>
      <c r="B571" s="5"/>
      <c r="C571" s="5"/>
      <c r="K571" s="5"/>
      <c r="L571" s="5"/>
      <c r="M571" s="5"/>
      <c r="O571" s="5"/>
      <c r="Q571" s="5"/>
      <c r="R571" s="5"/>
      <c r="S571" s="5"/>
      <c r="T571" s="5"/>
      <c r="U571" s="5"/>
      <c r="V571" s="5"/>
    </row>
    <row r="572" spans="1:22">
      <c r="A572" s="5"/>
      <c r="B572" s="5"/>
      <c r="C572" s="5"/>
      <c r="K572" s="5"/>
      <c r="L572" s="5"/>
      <c r="M572" s="5"/>
      <c r="O572" s="5"/>
      <c r="Q572" s="5"/>
      <c r="R572" s="5"/>
      <c r="S572" s="5"/>
      <c r="T572" s="5"/>
      <c r="U572" s="5"/>
      <c r="V572" s="5"/>
    </row>
    <row r="573" spans="1:22">
      <c r="A573" s="5"/>
      <c r="B573" s="5"/>
      <c r="C573" s="5"/>
      <c r="K573" s="5"/>
      <c r="L573" s="5"/>
      <c r="M573" s="5"/>
      <c r="O573" s="5"/>
      <c r="Q573" s="5"/>
      <c r="R573" s="5"/>
      <c r="S573" s="5"/>
      <c r="T573" s="5"/>
      <c r="U573" s="5"/>
      <c r="V573" s="5"/>
    </row>
    <row r="574" spans="1:22">
      <c r="A574" s="5"/>
      <c r="B574" s="5"/>
      <c r="C574" s="5"/>
      <c r="K574" s="5"/>
      <c r="L574" s="5"/>
      <c r="M574" s="5"/>
      <c r="O574" s="5"/>
      <c r="Q574" s="5"/>
      <c r="R574" s="5"/>
      <c r="S574" s="5"/>
      <c r="T574" s="5"/>
      <c r="U574" s="5"/>
      <c r="V574" s="5"/>
    </row>
    <row r="575" spans="1:22">
      <c r="A575" s="5"/>
      <c r="B575" s="5"/>
      <c r="C575" s="5"/>
      <c r="K575" s="5"/>
      <c r="L575" s="5"/>
      <c r="M575" s="5"/>
      <c r="O575" s="5"/>
      <c r="Q575" s="5"/>
      <c r="R575" s="5"/>
      <c r="S575" s="5"/>
      <c r="T575" s="5"/>
      <c r="U575" s="5"/>
      <c r="V575" s="5"/>
    </row>
    <row r="576" spans="1:22">
      <c r="A576" s="5"/>
      <c r="B576" s="5"/>
      <c r="C576" s="5"/>
      <c r="K576" s="5"/>
      <c r="L576" s="5"/>
      <c r="M576" s="5"/>
      <c r="O576" s="5"/>
      <c r="Q576" s="5"/>
      <c r="R576" s="5"/>
      <c r="S576" s="5"/>
      <c r="T576" s="5"/>
      <c r="U576" s="5"/>
      <c r="V576" s="5"/>
    </row>
    <row r="577" spans="1:22">
      <c r="A577" s="5"/>
      <c r="B577" s="5"/>
      <c r="C577" s="5"/>
      <c r="K577" s="5"/>
      <c r="L577" s="5"/>
      <c r="M577" s="5"/>
      <c r="O577" s="5"/>
      <c r="Q577" s="5"/>
      <c r="R577" s="5"/>
      <c r="S577" s="5"/>
      <c r="T577" s="5"/>
      <c r="U577" s="5"/>
      <c r="V577" s="5"/>
    </row>
    <row r="578" spans="1:22">
      <c r="A578" s="5"/>
      <c r="B578" s="5"/>
      <c r="C578" s="5"/>
      <c r="K578" s="5"/>
      <c r="L578" s="5"/>
      <c r="M578" s="5"/>
      <c r="O578" s="5"/>
      <c r="Q578" s="5"/>
      <c r="R578" s="5"/>
      <c r="S578" s="5"/>
      <c r="T578" s="5"/>
      <c r="U578" s="5"/>
      <c r="V578" s="5"/>
    </row>
    <row r="579" spans="1:22">
      <c r="A579" s="5"/>
      <c r="B579" s="5"/>
      <c r="C579" s="5"/>
      <c r="K579" s="5"/>
      <c r="L579" s="5"/>
      <c r="M579" s="5"/>
      <c r="O579" s="5"/>
      <c r="Q579" s="5"/>
      <c r="R579" s="5"/>
      <c r="S579" s="5"/>
      <c r="T579" s="5"/>
      <c r="U579" s="5"/>
      <c r="V579" s="5"/>
    </row>
    <row r="580" spans="1:22">
      <c r="A580" s="5"/>
      <c r="B580" s="5"/>
      <c r="C580" s="5"/>
      <c r="K580" s="5"/>
      <c r="L580" s="5"/>
      <c r="M580" s="5"/>
      <c r="O580" s="5"/>
      <c r="Q580" s="5"/>
      <c r="R580" s="5"/>
      <c r="S580" s="5"/>
      <c r="T580" s="5"/>
      <c r="U580" s="5"/>
      <c r="V580" s="5"/>
    </row>
    <row r="581" spans="1:22">
      <c r="A581" s="5"/>
      <c r="B581" s="5"/>
      <c r="C581" s="5"/>
      <c r="K581" s="5"/>
      <c r="L581" s="5"/>
      <c r="M581" s="5"/>
      <c r="O581" s="5"/>
      <c r="Q581" s="5"/>
      <c r="R581" s="5"/>
      <c r="S581" s="5"/>
      <c r="T581" s="5"/>
      <c r="U581" s="5"/>
      <c r="V581" s="5"/>
    </row>
    <row r="582" spans="1:22">
      <c r="A582" s="5"/>
      <c r="B582" s="5"/>
      <c r="C582" s="5"/>
      <c r="K582" s="5"/>
      <c r="L582" s="5"/>
      <c r="M582" s="5"/>
      <c r="O582" s="5"/>
      <c r="Q582" s="5"/>
      <c r="R582" s="5"/>
      <c r="S582" s="5"/>
      <c r="T582" s="5"/>
      <c r="U582" s="5"/>
      <c r="V582" s="5"/>
    </row>
    <row r="583" spans="1:22">
      <c r="A583" s="5"/>
      <c r="B583" s="5"/>
      <c r="C583" s="5"/>
      <c r="K583" s="5"/>
      <c r="L583" s="5"/>
      <c r="M583" s="5"/>
      <c r="O583" s="5"/>
      <c r="Q583" s="5"/>
      <c r="R583" s="5"/>
      <c r="S583" s="5"/>
      <c r="T583" s="5"/>
      <c r="U583" s="5"/>
      <c r="V583" s="5"/>
    </row>
    <row r="584" spans="1:22">
      <c r="A584" s="5"/>
      <c r="B584" s="5"/>
      <c r="C584" s="5"/>
      <c r="K584" s="5"/>
      <c r="L584" s="5"/>
      <c r="M584" s="5"/>
      <c r="O584" s="5"/>
      <c r="Q584" s="5"/>
      <c r="R584" s="5"/>
      <c r="S584" s="5"/>
      <c r="T584" s="5"/>
      <c r="U584" s="5"/>
      <c r="V584" s="5"/>
    </row>
    <row r="585" spans="1:22">
      <c r="A585" s="5"/>
      <c r="B585" s="5"/>
      <c r="C585" s="5"/>
      <c r="K585" s="5"/>
      <c r="L585" s="5"/>
      <c r="M585" s="5"/>
      <c r="O585" s="5"/>
      <c r="Q585" s="5"/>
      <c r="R585" s="5"/>
      <c r="S585" s="5"/>
      <c r="T585" s="5"/>
      <c r="U585" s="5"/>
      <c r="V585" s="5"/>
    </row>
    <row r="586" spans="1:22">
      <c r="A586" s="5"/>
      <c r="B586" s="5"/>
      <c r="C586" s="5"/>
      <c r="K586" s="5"/>
      <c r="L586" s="5"/>
      <c r="M586" s="5"/>
      <c r="O586" s="5"/>
      <c r="Q586" s="5"/>
      <c r="R586" s="5"/>
      <c r="S586" s="5"/>
      <c r="T586" s="5"/>
      <c r="U586" s="5"/>
      <c r="V586" s="5"/>
    </row>
    <row r="587" spans="1:22">
      <c r="A587" s="5"/>
      <c r="B587" s="5"/>
      <c r="C587" s="5"/>
      <c r="K587" s="5"/>
      <c r="L587" s="5"/>
      <c r="M587" s="5"/>
      <c r="O587" s="5"/>
      <c r="Q587" s="5"/>
      <c r="R587" s="5"/>
      <c r="S587" s="5"/>
      <c r="T587" s="5"/>
      <c r="U587" s="5"/>
      <c r="V587" s="5"/>
    </row>
    <row r="588" spans="1:22">
      <c r="A588" s="5"/>
      <c r="B588" s="5"/>
      <c r="C588" s="5"/>
      <c r="K588" s="5"/>
      <c r="L588" s="5"/>
      <c r="M588" s="5"/>
      <c r="O588" s="5"/>
      <c r="Q588" s="5"/>
      <c r="R588" s="5"/>
      <c r="S588" s="5"/>
      <c r="T588" s="5"/>
      <c r="U588" s="5"/>
      <c r="V588" s="5"/>
    </row>
    <row r="589" spans="1:22">
      <c r="A589" s="5"/>
      <c r="B589" s="5"/>
      <c r="C589" s="5"/>
      <c r="K589" s="5"/>
      <c r="L589" s="5"/>
      <c r="M589" s="5"/>
      <c r="O589" s="5"/>
      <c r="Q589" s="5"/>
      <c r="R589" s="5"/>
      <c r="S589" s="5"/>
      <c r="T589" s="5"/>
      <c r="U589" s="5"/>
      <c r="V589" s="5"/>
    </row>
    <row r="590" spans="1:22">
      <c r="A590" s="5"/>
      <c r="B590" s="5"/>
      <c r="C590" s="5"/>
      <c r="K590" s="5"/>
      <c r="L590" s="5"/>
      <c r="M590" s="5"/>
      <c r="O590" s="5"/>
      <c r="Q590" s="5"/>
      <c r="R590" s="5"/>
      <c r="S590" s="5"/>
      <c r="T590" s="5"/>
      <c r="U590" s="5"/>
      <c r="V590" s="5"/>
    </row>
    <row r="591" spans="1:22">
      <c r="A591" s="5"/>
      <c r="B591" s="5"/>
      <c r="C591" s="5"/>
      <c r="K591" s="5"/>
      <c r="L591" s="5"/>
      <c r="M591" s="5"/>
      <c r="O591" s="5"/>
      <c r="Q591" s="5"/>
      <c r="R591" s="5"/>
      <c r="S591" s="5"/>
      <c r="T591" s="5"/>
      <c r="U591" s="5"/>
      <c r="V591" s="5"/>
    </row>
    <row r="592" spans="1:22">
      <c r="A592" s="5"/>
      <c r="B592" s="5"/>
      <c r="C592" s="5"/>
      <c r="K592" s="5"/>
      <c r="L592" s="5"/>
      <c r="M592" s="5"/>
      <c r="O592" s="5"/>
      <c r="Q592" s="5"/>
      <c r="R592" s="5"/>
      <c r="S592" s="5"/>
      <c r="T592" s="5"/>
      <c r="U592" s="5"/>
      <c r="V592" s="5"/>
    </row>
    <row r="593" spans="1:22">
      <c r="A593" s="5"/>
      <c r="B593" s="5"/>
      <c r="C593" s="5"/>
      <c r="K593" s="5"/>
      <c r="L593" s="5"/>
      <c r="M593" s="5"/>
      <c r="O593" s="5"/>
      <c r="Q593" s="5"/>
      <c r="R593" s="5"/>
      <c r="S593" s="5"/>
      <c r="T593" s="5"/>
      <c r="U593" s="5"/>
      <c r="V593" s="5"/>
    </row>
    <row r="594" spans="1:22">
      <c r="A594" s="5"/>
      <c r="B594" s="5"/>
      <c r="C594" s="5"/>
      <c r="K594" s="5"/>
      <c r="L594" s="5"/>
      <c r="M594" s="5"/>
      <c r="O594" s="5"/>
      <c r="Q594" s="5"/>
      <c r="R594" s="5"/>
      <c r="S594" s="5"/>
      <c r="T594" s="5"/>
      <c r="U594" s="5"/>
      <c r="V594" s="5"/>
    </row>
    <row r="595" spans="1:22">
      <c r="A595" s="5"/>
      <c r="B595" s="5"/>
      <c r="C595" s="5"/>
      <c r="K595" s="5"/>
      <c r="L595" s="5"/>
      <c r="M595" s="5"/>
      <c r="O595" s="5"/>
      <c r="Q595" s="5"/>
      <c r="R595" s="5"/>
      <c r="S595" s="5"/>
      <c r="T595" s="5"/>
      <c r="U595" s="5"/>
      <c r="V595" s="5"/>
    </row>
    <row r="596" spans="1:22">
      <c r="A596" s="5"/>
      <c r="B596" s="5"/>
      <c r="C596" s="5"/>
      <c r="K596" s="5"/>
      <c r="L596" s="5"/>
      <c r="M596" s="5"/>
      <c r="O596" s="5"/>
      <c r="Q596" s="5"/>
      <c r="R596" s="5"/>
      <c r="S596" s="5"/>
      <c r="T596" s="5"/>
      <c r="U596" s="5"/>
      <c r="V596" s="5"/>
    </row>
    <row r="597" spans="1:22">
      <c r="A597" s="5"/>
      <c r="B597" s="5"/>
      <c r="C597" s="5"/>
      <c r="K597" s="5"/>
      <c r="L597" s="5"/>
      <c r="M597" s="5"/>
      <c r="O597" s="5"/>
      <c r="Q597" s="5"/>
      <c r="R597" s="5"/>
      <c r="S597" s="5"/>
      <c r="T597" s="5"/>
      <c r="U597" s="5"/>
      <c r="V597" s="5"/>
    </row>
    <row r="598" spans="1:22">
      <c r="A598" s="5"/>
      <c r="B598" s="5"/>
      <c r="C598" s="5"/>
      <c r="K598" s="5"/>
      <c r="L598" s="5"/>
      <c r="M598" s="5"/>
      <c r="O598" s="5"/>
      <c r="Q598" s="5"/>
      <c r="R598" s="5"/>
      <c r="S598" s="5"/>
      <c r="T598" s="5"/>
      <c r="U598" s="5"/>
      <c r="V598" s="5"/>
    </row>
    <row r="599" spans="1:22">
      <c r="A599" s="5"/>
      <c r="B599" s="5"/>
      <c r="C599" s="5"/>
      <c r="K599" s="5"/>
      <c r="L599" s="5"/>
      <c r="M599" s="5"/>
      <c r="O599" s="5"/>
      <c r="Q599" s="5"/>
      <c r="R599" s="5"/>
      <c r="S599" s="5"/>
      <c r="T599" s="5"/>
      <c r="U599" s="5"/>
      <c r="V599" s="5"/>
    </row>
    <row r="600" spans="1:22">
      <c r="A600" s="5"/>
      <c r="B600" s="5"/>
      <c r="C600" s="5"/>
      <c r="K600" s="5"/>
      <c r="L600" s="5"/>
      <c r="M600" s="5"/>
      <c r="O600" s="5"/>
      <c r="Q600" s="5"/>
      <c r="R600" s="5"/>
      <c r="S600" s="5"/>
      <c r="T600" s="5"/>
      <c r="U600" s="5"/>
      <c r="V600" s="5"/>
    </row>
    <row r="601" spans="1:22">
      <c r="A601" s="5"/>
      <c r="B601" s="5"/>
      <c r="C601" s="5"/>
      <c r="K601" s="5"/>
      <c r="L601" s="5"/>
      <c r="M601" s="5"/>
      <c r="O601" s="5"/>
      <c r="Q601" s="5"/>
      <c r="R601" s="5"/>
      <c r="S601" s="5"/>
      <c r="T601" s="5"/>
      <c r="U601" s="5"/>
      <c r="V601" s="5"/>
    </row>
    <row r="602" spans="1:22">
      <c r="A602" s="5"/>
      <c r="B602" s="5"/>
      <c r="C602" s="5"/>
      <c r="K602" s="5"/>
      <c r="L602" s="5"/>
      <c r="M602" s="5"/>
      <c r="O602" s="5"/>
      <c r="Q602" s="5"/>
      <c r="R602" s="5"/>
      <c r="S602" s="5"/>
      <c r="T602" s="5"/>
      <c r="U602" s="5"/>
      <c r="V602" s="5"/>
    </row>
    <row r="603" spans="1:22">
      <c r="A603" s="5"/>
      <c r="B603" s="5"/>
      <c r="C603" s="5"/>
      <c r="K603" s="5"/>
      <c r="L603" s="5"/>
      <c r="M603" s="5"/>
      <c r="O603" s="5"/>
      <c r="Q603" s="5"/>
      <c r="R603" s="5"/>
      <c r="S603" s="5"/>
      <c r="T603" s="5"/>
      <c r="U603" s="5"/>
      <c r="V603" s="5"/>
    </row>
    <row r="604" spans="1:22">
      <c r="A604" s="5"/>
      <c r="B604" s="5"/>
      <c r="C604" s="5"/>
      <c r="K604" s="5"/>
      <c r="L604" s="5"/>
      <c r="M604" s="5"/>
      <c r="O604" s="5"/>
      <c r="Q604" s="5"/>
      <c r="R604" s="5"/>
      <c r="S604" s="5"/>
      <c r="T604" s="5"/>
      <c r="U604" s="5"/>
      <c r="V604" s="5"/>
    </row>
    <row r="605" spans="1:22">
      <c r="A605" s="5"/>
      <c r="B605" s="5"/>
      <c r="C605" s="5"/>
      <c r="K605" s="5"/>
      <c r="L605" s="5"/>
      <c r="M605" s="5"/>
      <c r="O605" s="5"/>
      <c r="Q605" s="5"/>
      <c r="R605" s="5"/>
      <c r="S605" s="5"/>
      <c r="T605" s="5"/>
      <c r="U605" s="5"/>
      <c r="V605" s="5"/>
    </row>
    <row r="606" spans="1:22">
      <c r="A606" s="5"/>
      <c r="B606" s="5"/>
      <c r="C606" s="5"/>
      <c r="K606" s="5"/>
      <c r="L606" s="5"/>
      <c r="M606" s="5"/>
      <c r="O606" s="5"/>
      <c r="Q606" s="5"/>
      <c r="R606" s="5"/>
      <c r="S606" s="5"/>
      <c r="T606" s="5"/>
      <c r="U606" s="5"/>
      <c r="V606" s="5"/>
    </row>
    <row r="607" spans="1:22">
      <c r="A607" s="5"/>
      <c r="B607" s="5"/>
      <c r="C607" s="5"/>
      <c r="K607" s="5"/>
      <c r="L607" s="5"/>
      <c r="M607" s="5"/>
      <c r="O607" s="5"/>
      <c r="Q607" s="5"/>
      <c r="R607" s="5"/>
      <c r="S607" s="5"/>
      <c r="T607" s="5"/>
      <c r="U607" s="5"/>
      <c r="V607" s="5"/>
    </row>
    <row r="608" spans="1:22">
      <c r="A608" s="5"/>
      <c r="B608" s="5"/>
      <c r="C608" s="5"/>
      <c r="K608" s="5"/>
      <c r="L608" s="5"/>
      <c r="M608" s="5"/>
      <c r="O608" s="5"/>
      <c r="Q608" s="5"/>
      <c r="R608" s="5"/>
      <c r="S608" s="5"/>
      <c r="T608" s="5"/>
      <c r="U608" s="5"/>
      <c r="V608" s="5"/>
    </row>
    <row r="609" spans="1:22">
      <c r="A609" s="5"/>
      <c r="B609" s="5"/>
      <c r="C609" s="5"/>
      <c r="K609" s="5"/>
      <c r="L609" s="5"/>
      <c r="M609" s="5"/>
      <c r="O609" s="5"/>
      <c r="Q609" s="5"/>
      <c r="R609" s="5"/>
      <c r="S609" s="5"/>
      <c r="T609" s="5"/>
      <c r="U609" s="5"/>
      <c r="V609" s="5"/>
    </row>
    <row r="610" spans="1:22">
      <c r="A610" s="5"/>
      <c r="B610" s="5"/>
      <c r="C610" s="5"/>
      <c r="K610" s="5"/>
      <c r="L610" s="5"/>
      <c r="M610" s="5"/>
      <c r="O610" s="5"/>
      <c r="Q610" s="5"/>
      <c r="R610" s="5"/>
      <c r="S610" s="5"/>
      <c r="T610" s="5"/>
      <c r="U610" s="5"/>
      <c r="V610" s="5"/>
    </row>
    <row r="611" spans="1:22">
      <c r="A611" s="5"/>
      <c r="B611" s="5"/>
      <c r="C611" s="5"/>
      <c r="K611" s="5"/>
      <c r="L611" s="5"/>
      <c r="M611" s="5"/>
      <c r="O611" s="5"/>
      <c r="Q611" s="5"/>
      <c r="R611" s="5"/>
      <c r="S611" s="5"/>
      <c r="T611" s="5"/>
      <c r="U611" s="5"/>
      <c r="V611" s="5"/>
    </row>
    <row r="612" spans="1:22">
      <c r="A612" s="5"/>
      <c r="B612" s="5"/>
      <c r="C612" s="5"/>
      <c r="K612" s="5"/>
      <c r="L612" s="5"/>
      <c r="M612" s="5"/>
      <c r="O612" s="5"/>
      <c r="Q612" s="5"/>
      <c r="R612" s="5"/>
      <c r="S612" s="5"/>
      <c r="T612" s="5"/>
      <c r="U612" s="5"/>
      <c r="V612" s="5"/>
    </row>
    <row r="613" spans="1:22">
      <c r="A613" s="5"/>
      <c r="B613" s="5"/>
      <c r="C613" s="5"/>
      <c r="K613" s="5"/>
      <c r="L613" s="5"/>
      <c r="M613" s="5"/>
      <c r="O613" s="5"/>
      <c r="Q613" s="5"/>
      <c r="R613" s="5"/>
      <c r="S613" s="5"/>
      <c r="T613" s="5"/>
      <c r="U613" s="5"/>
      <c r="V613" s="5"/>
    </row>
    <row r="614" spans="1:22">
      <c r="A614" s="5"/>
      <c r="B614" s="5"/>
      <c r="C614" s="5"/>
      <c r="K614" s="5"/>
      <c r="L614" s="5"/>
      <c r="M614" s="5"/>
      <c r="O614" s="5"/>
      <c r="Q614" s="5"/>
      <c r="R614" s="5"/>
      <c r="S614" s="5"/>
      <c r="T614" s="5"/>
      <c r="U614" s="5"/>
      <c r="V614" s="5"/>
    </row>
    <row r="615" spans="1:22">
      <c r="A615" s="5"/>
      <c r="B615" s="5"/>
      <c r="C615" s="5"/>
      <c r="K615" s="5"/>
      <c r="L615" s="5"/>
      <c r="M615" s="5"/>
      <c r="O615" s="5"/>
      <c r="Q615" s="5"/>
      <c r="R615" s="5"/>
      <c r="S615" s="5"/>
      <c r="T615" s="5"/>
      <c r="U615" s="5"/>
      <c r="V615" s="5"/>
    </row>
    <row r="616" spans="1:22">
      <c r="A616" s="5"/>
      <c r="B616" s="5"/>
      <c r="C616" s="5"/>
      <c r="K616" s="5"/>
      <c r="L616" s="5"/>
      <c r="M616" s="5"/>
      <c r="O616" s="5"/>
      <c r="Q616" s="5"/>
      <c r="R616" s="5"/>
      <c r="S616" s="5"/>
      <c r="T616" s="5"/>
      <c r="U616" s="5"/>
      <c r="V616" s="5"/>
    </row>
    <row r="617" spans="1:22">
      <c r="A617" s="5"/>
      <c r="B617" s="5"/>
      <c r="C617" s="5"/>
      <c r="K617" s="5"/>
      <c r="L617" s="5"/>
      <c r="M617" s="5"/>
      <c r="O617" s="5"/>
      <c r="Q617" s="5"/>
      <c r="R617" s="5"/>
      <c r="S617" s="5"/>
      <c r="T617" s="5"/>
      <c r="U617" s="5"/>
      <c r="V617" s="5"/>
    </row>
    <row r="618" spans="1:22">
      <c r="A618" s="5"/>
      <c r="B618" s="5"/>
      <c r="C618" s="5"/>
      <c r="K618" s="5"/>
      <c r="L618" s="5"/>
      <c r="M618" s="5"/>
      <c r="O618" s="5"/>
      <c r="Q618" s="5"/>
      <c r="R618" s="5"/>
      <c r="S618" s="5"/>
      <c r="T618" s="5"/>
      <c r="U618" s="5"/>
      <c r="V618" s="5"/>
    </row>
    <row r="619" spans="1:22">
      <c r="A619" s="5"/>
      <c r="B619" s="5"/>
      <c r="C619" s="5"/>
      <c r="K619" s="5"/>
      <c r="L619" s="5"/>
      <c r="M619" s="5"/>
      <c r="O619" s="5"/>
      <c r="Q619" s="5"/>
      <c r="R619" s="5"/>
      <c r="S619" s="5"/>
      <c r="T619" s="5"/>
      <c r="U619" s="5"/>
      <c r="V619" s="5"/>
    </row>
    <row r="620" spans="1:22">
      <c r="A620" s="5"/>
      <c r="B620" s="5"/>
      <c r="C620" s="5"/>
      <c r="K620" s="5"/>
      <c r="L620" s="5"/>
      <c r="M620" s="5"/>
      <c r="O620" s="5"/>
      <c r="Q620" s="5"/>
      <c r="R620" s="5"/>
      <c r="S620" s="5"/>
      <c r="T620" s="5"/>
      <c r="U620" s="5"/>
      <c r="V620" s="5"/>
    </row>
    <row r="621" spans="1:22">
      <c r="A621" s="5"/>
      <c r="B621" s="5"/>
      <c r="C621" s="5"/>
      <c r="K621" s="5"/>
      <c r="L621" s="5"/>
      <c r="M621" s="5"/>
      <c r="O621" s="5"/>
      <c r="Q621" s="5"/>
      <c r="R621" s="5"/>
      <c r="S621" s="5"/>
      <c r="T621" s="5"/>
      <c r="U621" s="5"/>
      <c r="V621" s="5"/>
    </row>
    <row r="622" spans="1:22">
      <c r="A622" s="5"/>
      <c r="B622" s="5"/>
      <c r="C622" s="5"/>
      <c r="K622" s="5"/>
      <c r="L622" s="5"/>
      <c r="M622" s="5"/>
      <c r="O622" s="5"/>
      <c r="Q622" s="5"/>
      <c r="R622" s="5"/>
      <c r="S622" s="5"/>
      <c r="T622" s="5"/>
      <c r="U622" s="5"/>
      <c r="V622" s="5"/>
    </row>
    <row r="623" spans="1:22">
      <c r="A623" s="5"/>
      <c r="B623" s="5"/>
      <c r="C623" s="5"/>
      <c r="K623" s="5"/>
      <c r="L623" s="5"/>
      <c r="M623" s="5"/>
      <c r="O623" s="5"/>
      <c r="Q623" s="5"/>
      <c r="R623" s="5"/>
      <c r="S623" s="5"/>
      <c r="T623" s="5"/>
      <c r="U623" s="5"/>
      <c r="V623" s="5"/>
    </row>
    <row r="624" spans="1:22">
      <c r="A624" s="5"/>
      <c r="B624" s="5"/>
      <c r="C624" s="5"/>
      <c r="K624" s="5"/>
      <c r="L624" s="5"/>
      <c r="M624" s="5"/>
      <c r="O624" s="5"/>
      <c r="Q624" s="5"/>
      <c r="R624" s="5"/>
      <c r="S624" s="5"/>
      <c r="T624" s="5"/>
      <c r="U624" s="5"/>
      <c r="V624" s="5"/>
    </row>
    <row r="625" spans="1:22">
      <c r="A625" s="5"/>
      <c r="B625" s="5"/>
      <c r="C625" s="5"/>
      <c r="K625" s="5"/>
      <c r="L625" s="5"/>
      <c r="M625" s="5"/>
      <c r="O625" s="5"/>
      <c r="Q625" s="5"/>
      <c r="R625" s="5"/>
      <c r="S625" s="5"/>
      <c r="T625" s="5"/>
      <c r="U625" s="5"/>
      <c r="V625" s="5"/>
    </row>
    <row r="626" spans="1:22">
      <c r="A626" s="5"/>
      <c r="B626" s="5"/>
      <c r="C626" s="5"/>
      <c r="K626" s="5"/>
      <c r="L626" s="5"/>
      <c r="M626" s="5"/>
      <c r="O626" s="5"/>
      <c r="Q626" s="5"/>
      <c r="R626" s="5"/>
      <c r="S626" s="5"/>
      <c r="T626" s="5"/>
      <c r="U626" s="5"/>
      <c r="V626" s="5"/>
    </row>
    <row r="627" spans="1:22">
      <c r="A627" s="5"/>
      <c r="B627" s="5"/>
      <c r="C627" s="5"/>
      <c r="K627" s="5"/>
      <c r="L627" s="5"/>
      <c r="M627" s="5"/>
      <c r="O627" s="5"/>
      <c r="Q627" s="5"/>
      <c r="R627" s="5"/>
      <c r="S627" s="5"/>
      <c r="T627" s="5"/>
      <c r="U627" s="5"/>
      <c r="V627" s="5"/>
    </row>
    <row r="628" spans="1:22">
      <c r="A628" s="5"/>
      <c r="B628" s="5"/>
      <c r="C628" s="5"/>
      <c r="K628" s="5"/>
      <c r="L628" s="5"/>
      <c r="M628" s="5"/>
      <c r="O628" s="5"/>
      <c r="Q628" s="5"/>
      <c r="R628" s="5"/>
      <c r="S628" s="5"/>
      <c r="T628" s="5"/>
      <c r="U628" s="5"/>
      <c r="V628" s="5"/>
    </row>
    <row r="629" spans="1:22">
      <c r="A629" s="5"/>
      <c r="B629" s="5"/>
      <c r="C629" s="5"/>
      <c r="K629" s="5"/>
      <c r="L629" s="5"/>
      <c r="M629" s="5"/>
      <c r="O629" s="5"/>
      <c r="Q629" s="5"/>
      <c r="R629" s="5"/>
      <c r="S629" s="5"/>
      <c r="T629" s="5"/>
      <c r="U629" s="5"/>
      <c r="V629" s="5"/>
    </row>
    <row r="630" spans="1:22">
      <c r="A630" s="5"/>
      <c r="B630" s="5"/>
      <c r="C630" s="5"/>
      <c r="K630" s="5"/>
      <c r="L630" s="5"/>
      <c r="M630" s="5"/>
      <c r="O630" s="5"/>
      <c r="Q630" s="5"/>
      <c r="R630" s="5"/>
      <c r="S630" s="5"/>
      <c r="T630" s="5"/>
      <c r="U630" s="5"/>
      <c r="V630" s="5"/>
    </row>
    <row r="631" spans="1:22">
      <c r="A631" s="5"/>
      <c r="B631" s="5"/>
      <c r="C631" s="5"/>
      <c r="K631" s="5"/>
      <c r="L631" s="5"/>
      <c r="M631" s="5"/>
      <c r="O631" s="5"/>
      <c r="Q631" s="5"/>
      <c r="R631" s="5"/>
      <c r="S631" s="5"/>
      <c r="T631" s="5"/>
      <c r="U631" s="5"/>
      <c r="V631" s="5"/>
    </row>
    <row r="632" spans="1:22">
      <c r="A632" s="5"/>
      <c r="B632" s="5"/>
      <c r="C632" s="5"/>
      <c r="K632" s="5"/>
      <c r="L632" s="5"/>
      <c r="M632" s="5"/>
      <c r="O632" s="5"/>
      <c r="Q632" s="5"/>
      <c r="R632" s="5"/>
      <c r="S632" s="5"/>
      <c r="T632" s="5"/>
      <c r="U632" s="5"/>
      <c r="V632" s="5"/>
    </row>
    <row r="633" spans="1:22">
      <c r="A633" s="5"/>
      <c r="B633" s="5"/>
      <c r="C633" s="5"/>
      <c r="K633" s="5"/>
      <c r="L633" s="5"/>
      <c r="M633" s="5"/>
      <c r="O633" s="5"/>
      <c r="Q633" s="5"/>
      <c r="R633" s="5"/>
      <c r="S633" s="5"/>
      <c r="T633" s="5"/>
      <c r="U633" s="5"/>
      <c r="V633" s="5"/>
    </row>
    <row r="634" spans="1:22">
      <c r="A634" s="5"/>
      <c r="B634" s="5"/>
      <c r="C634" s="5"/>
      <c r="K634" s="5"/>
      <c r="L634" s="5"/>
      <c r="M634" s="5"/>
      <c r="O634" s="5"/>
      <c r="Q634" s="5"/>
      <c r="R634" s="5"/>
      <c r="S634" s="5"/>
      <c r="T634" s="5"/>
      <c r="U634" s="5"/>
      <c r="V634" s="5"/>
    </row>
    <row r="635" spans="1:22">
      <c r="A635" s="5"/>
      <c r="B635" s="5"/>
      <c r="C635" s="5"/>
      <c r="K635" s="5"/>
      <c r="L635" s="5"/>
      <c r="M635" s="5"/>
      <c r="O635" s="5"/>
      <c r="Q635" s="5"/>
      <c r="R635" s="5"/>
      <c r="S635" s="5"/>
      <c r="T635" s="5"/>
      <c r="U635" s="5"/>
      <c r="V635" s="5"/>
    </row>
    <row r="636" spans="1:22">
      <c r="A636" s="5"/>
      <c r="B636" s="5"/>
      <c r="C636" s="5"/>
      <c r="K636" s="5"/>
      <c r="L636" s="5"/>
      <c r="M636" s="5"/>
      <c r="O636" s="5"/>
      <c r="Q636" s="5"/>
      <c r="R636" s="5"/>
      <c r="S636" s="5"/>
      <c r="T636" s="5"/>
      <c r="U636" s="5"/>
      <c r="V636" s="5"/>
    </row>
    <row r="637" spans="1:22">
      <c r="A637" s="5"/>
      <c r="B637" s="5"/>
      <c r="C637" s="5"/>
      <c r="K637" s="5"/>
      <c r="L637" s="5"/>
      <c r="M637" s="5"/>
      <c r="O637" s="5"/>
      <c r="Q637" s="5"/>
      <c r="R637" s="5"/>
      <c r="S637" s="5"/>
      <c r="T637" s="5"/>
      <c r="U637" s="5"/>
      <c r="V637" s="5"/>
    </row>
    <row r="638" spans="1:22">
      <c r="A638" s="5"/>
      <c r="B638" s="5"/>
      <c r="C638" s="5"/>
      <c r="K638" s="5"/>
      <c r="L638" s="5"/>
      <c r="M638" s="5"/>
      <c r="O638" s="5"/>
      <c r="Q638" s="5"/>
      <c r="R638" s="5"/>
      <c r="S638" s="5"/>
      <c r="T638" s="5"/>
      <c r="U638" s="5"/>
      <c r="V638" s="5"/>
    </row>
    <row r="639" spans="1:22">
      <c r="A639" s="5"/>
      <c r="B639" s="5"/>
      <c r="C639" s="5"/>
      <c r="K639" s="5"/>
      <c r="L639" s="5"/>
      <c r="M639" s="5"/>
      <c r="O639" s="5"/>
      <c r="Q639" s="5"/>
      <c r="R639" s="5"/>
      <c r="S639" s="5"/>
      <c r="T639" s="5"/>
      <c r="U639" s="5"/>
      <c r="V639" s="5"/>
    </row>
    <row r="640" spans="1:22">
      <c r="A640" s="5"/>
      <c r="B640" s="5"/>
      <c r="C640" s="5"/>
      <c r="K640" s="5"/>
      <c r="L640" s="5"/>
      <c r="M640" s="5"/>
      <c r="O640" s="5"/>
      <c r="Q640" s="5"/>
      <c r="R640" s="5"/>
      <c r="S640" s="5"/>
      <c r="T640" s="5"/>
      <c r="U640" s="5"/>
      <c r="V640" s="5"/>
    </row>
    <row r="641" spans="1:22">
      <c r="A641" s="5"/>
      <c r="B641" s="5"/>
      <c r="C641" s="5"/>
      <c r="K641" s="5"/>
      <c r="L641" s="5"/>
      <c r="M641" s="5"/>
      <c r="O641" s="5"/>
      <c r="Q641" s="5"/>
      <c r="R641" s="5"/>
      <c r="S641" s="5"/>
      <c r="T641" s="5"/>
      <c r="U641" s="5"/>
      <c r="V641" s="5"/>
    </row>
    <row r="642" spans="1:22">
      <c r="A642" s="5"/>
      <c r="B642" s="5"/>
      <c r="C642" s="5"/>
      <c r="K642" s="5"/>
      <c r="L642" s="5"/>
      <c r="M642" s="5"/>
      <c r="O642" s="5"/>
      <c r="Q642" s="5"/>
      <c r="R642" s="5"/>
      <c r="S642" s="5"/>
      <c r="T642" s="5"/>
      <c r="U642" s="5"/>
      <c r="V642" s="5"/>
    </row>
    <row r="643" spans="1:22">
      <c r="A643" s="5"/>
      <c r="B643" s="5"/>
      <c r="C643" s="5"/>
      <c r="K643" s="5"/>
      <c r="L643" s="5"/>
      <c r="M643" s="5"/>
      <c r="O643" s="5"/>
      <c r="Q643" s="5"/>
      <c r="R643" s="5"/>
      <c r="S643" s="5"/>
      <c r="T643" s="5"/>
      <c r="U643" s="5"/>
      <c r="V643" s="5"/>
    </row>
    <row r="644" spans="1:22">
      <c r="A644" s="5"/>
      <c r="B644" s="5"/>
      <c r="C644" s="5"/>
      <c r="K644" s="5"/>
      <c r="L644" s="5"/>
      <c r="M644" s="5"/>
      <c r="O644" s="5"/>
      <c r="Q644" s="5"/>
      <c r="R644" s="5"/>
      <c r="S644" s="5"/>
      <c r="T644" s="5"/>
      <c r="U644" s="5"/>
      <c r="V644" s="5"/>
    </row>
    <row r="645" spans="1:22">
      <c r="A645" s="5"/>
      <c r="B645" s="5"/>
      <c r="C645" s="5"/>
      <c r="K645" s="5"/>
      <c r="L645" s="5"/>
      <c r="M645" s="5"/>
      <c r="O645" s="5"/>
      <c r="Q645" s="5"/>
      <c r="R645" s="5"/>
      <c r="S645" s="5"/>
      <c r="T645" s="5"/>
      <c r="U645" s="5"/>
      <c r="V645" s="5"/>
    </row>
    <row r="646" spans="1:22">
      <c r="A646" s="5"/>
      <c r="B646" s="5"/>
      <c r="C646" s="5"/>
      <c r="K646" s="5"/>
      <c r="L646" s="5"/>
      <c r="M646" s="5"/>
      <c r="O646" s="5"/>
      <c r="Q646" s="5"/>
      <c r="R646" s="5"/>
      <c r="S646" s="5"/>
      <c r="T646" s="5"/>
      <c r="U646" s="5"/>
      <c r="V646" s="5"/>
    </row>
    <row r="647" spans="1:22">
      <c r="A647" s="5"/>
      <c r="B647" s="5"/>
      <c r="C647" s="5"/>
      <c r="K647" s="5"/>
      <c r="L647" s="5"/>
      <c r="M647" s="5"/>
      <c r="O647" s="5"/>
      <c r="Q647" s="5"/>
      <c r="R647" s="5"/>
      <c r="S647" s="5"/>
      <c r="T647" s="5"/>
      <c r="U647" s="5"/>
      <c r="V647" s="5"/>
    </row>
    <row r="648" spans="1:22">
      <c r="A648" s="5"/>
      <c r="B648" s="5"/>
      <c r="C648" s="5"/>
      <c r="K648" s="5"/>
      <c r="L648" s="5"/>
      <c r="M648" s="5"/>
      <c r="O648" s="5"/>
      <c r="Q648" s="5"/>
      <c r="R648" s="5"/>
      <c r="S648" s="5"/>
      <c r="T648" s="5"/>
      <c r="U648" s="5"/>
      <c r="V648" s="5"/>
    </row>
    <row r="649" spans="1:22">
      <c r="A649" s="5"/>
      <c r="B649" s="5"/>
      <c r="C649" s="5"/>
      <c r="K649" s="5"/>
      <c r="L649" s="5"/>
      <c r="M649" s="5"/>
      <c r="O649" s="5"/>
      <c r="Q649" s="5"/>
      <c r="R649" s="5"/>
      <c r="S649" s="5"/>
      <c r="T649" s="5"/>
      <c r="U649" s="5"/>
      <c r="V649" s="5"/>
    </row>
    <row r="650" spans="1:22">
      <c r="A650" s="5"/>
      <c r="B650" s="5"/>
      <c r="C650" s="5"/>
      <c r="K650" s="5"/>
      <c r="L650" s="5"/>
      <c r="M650" s="5"/>
      <c r="O650" s="5"/>
      <c r="Q650" s="5"/>
      <c r="R650" s="5"/>
      <c r="S650" s="5"/>
      <c r="T650" s="5"/>
      <c r="U650" s="5"/>
      <c r="V650" s="5"/>
    </row>
    <row r="651" spans="1:22">
      <c r="A651" s="5"/>
      <c r="B651" s="5"/>
      <c r="C651" s="5"/>
      <c r="K651" s="5"/>
      <c r="L651" s="5"/>
      <c r="M651" s="5"/>
      <c r="O651" s="5"/>
      <c r="Q651" s="5"/>
      <c r="R651" s="5"/>
      <c r="S651" s="5"/>
      <c r="T651" s="5"/>
      <c r="U651" s="5"/>
      <c r="V651" s="5"/>
    </row>
    <row r="652" spans="1:22">
      <c r="A652" s="5"/>
      <c r="B652" s="5"/>
      <c r="C652" s="5"/>
      <c r="K652" s="5"/>
      <c r="L652" s="5"/>
      <c r="M652" s="5"/>
      <c r="O652" s="5"/>
      <c r="Q652" s="5"/>
      <c r="R652" s="5"/>
      <c r="S652" s="5"/>
      <c r="T652" s="5"/>
      <c r="U652" s="5"/>
      <c r="V652" s="5"/>
    </row>
    <row r="653" spans="1:22">
      <c r="A653" s="5"/>
      <c r="B653" s="5"/>
      <c r="C653" s="5"/>
      <c r="K653" s="5"/>
      <c r="L653" s="5"/>
      <c r="M653" s="5"/>
      <c r="O653" s="5"/>
      <c r="Q653" s="5"/>
      <c r="R653" s="5"/>
      <c r="S653" s="5"/>
      <c r="T653" s="5"/>
      <c r="U653" s="5"/>
      <c r="V653" s="5"/>
    </row>
    <row r="654" spans="1:22">
      <c r="A654" s="5"/>
      <c r="B654" s="5"/>
      <c r="C654" s="5"/>
      <c r="K654" s="5"/>
      <c r="L654" s="5"/>
      <c r="M654" s="5"/>
      <c r="O654" s="5"/>
      <c r="Q654" s="5"/>
      <c r="R654" s="5"/>
      <c r="S654" s="5"/>
      <c r="T654" s="5"/>
      <c r="U654" s="5"/>
      <c r="V654" s="5"/>
    </row>
    <row r="655" spans="1:22">
      <c r="A655" s="5"/>
      <c r="B655" s="5"/>
      <c r="C655" s="5"/>
      <c r="K655" s="5"/>
      <c r="L655" s="5"/>
      <c r="M655" s="5"/>
      <c r="O655" s="5"/>
      <c r="Q655" s="5"/>
      <c r="R655" s="5"/>
      <c r="S655" s="5"/>
      <c r="T655" s="5"/>
      <c r="U655" s="5"/>
      <c r="V655" s="5"/>
    </row>
    <row r="656" spans="1:22">
      <c r="A656" s="5"/>
      <c r="B656" s="5"/>
      <c r="C656" s="5"/>
      <c r="K656" s="5"/>
      <c r="L656" s="5"/>
      <c r="M656" s="5"/>
      <c r="O656" s="5"/>
      <c r="Q656" s="5"/>
      <c r="R656" s="5"/>
      <c r="S656" s="5"/>
      <c r="T656" s="5"/>
      <c r="U656" s="5"/>
      <c r="V656" s="5"/>
    </row>
    <row r="657" spans="1:22">
      <c r="A657" s="5"/>
      <c r="B657" s="5"/>
      <c r="C657" s="5"/>
      <c r="K657" s="5"/>
      <c r="L657" s="5"/>
      <c r="M657" s="5"/>
      <c r="O657" s="5"/>
      <c r="Q657" s="5"/>
      <c r="R657" s="5"/>
      <c r="S657" s="5"/>
      <c r="T657" s="5"/>
      <c r="U657" s="5"/>
      <c r="V657" s="5"/>
    </row>
    <row r="658" spans="1:22">
      <c r="A658" s="5"/>
      <c r="B658" s="5"/>
      <c r="C658" s="5"/>
      <c r="K658" s="5"/>
      <c r="L658" s="5"/>
      <c r="M658" s="5"/>
      <c r="O658" s="5"/>
      <c r="Q658" s="5"/>
      <c r="R658" s="5"/>
      <c r="S658" s="5"/>
      <c r="T658" s="5"/>
      <c r="U658" s="5"/>
      <c r="V658" s="5"/>
    </row>
    <row r="659" spans="1:22">
      <c r="A659" s="5"/>
      <c r="B659" s="5"/>
      <c r="C659" s="5"/>
      <c r="K659" s="5"/>
      <c r="L659" s="5"/>
      <c r="M659" s="5"/>
      <c r="O659" s="5"/>
      <c r="Q659" s="5"/>
      <c r="R659" s="5"/>
      <c r="S659" s="5"/>
      <c r="T659" s="5"/>
      <c r="U659" s="5"/>
      <c r="V659" s="5"/>
    </row>
    <row r="660" spans="1:22">
      <c r="A660" s="5"/>
      <c r="B660" s="5"/>
      <c r="C660" s="5"/>
      <c r="K660" s="5"/>
      <c r="L660" s="5"/>
      <c r="M660" s="5"/>
      <c r="O660" s="5"/>
      <c r="Q660" s="5"/>
      <c r="R660" s="5"/>
      <c r="S660" s="5"/>
      <c r="T660" s="5"/>
      <c r="U660" s="5"/>
      <c r="V660" s="5"/>
    </row>
    <row r="661" spans="1:22">
      <c r="A661" s="5"/>
      <c r="B661" s="5"/>
      <c r="C661" s="5"/>
      <c r="K661" s="5"/>
      <c r="L661" s="5"/>
      <c r="M661" s="5"/>
      <c r="O661" s="5"/>
      <c r="Q661" s="5"/>
      <c r="R661" s="5"/>
      <c r="S661" s="5"/>
      <c r="T661" s="5"/>
      <c r="U661" s="5"/>
      <c r="V661" s="5"/>
    </row>
    <row r="662" spans="1:22">
      <c r="A662" s="5"/>
      <c r="B662" s="5"/>
      <c r="C662" s="5"/>
      <c r="K662" s="5"/>
      <c r="L662" s="5"/>
      <c r="M662" s="5"/>
      <c r="O662" s="5"/>
      <c r="Q662" s="5"/>
      <c r="R662" s="5"/>
      <c r="S662" s="5"/>
      <c r="T662" s="5"/>
      <c r="U662" s="5"/>
      <c r="V662" s="5"/>
    </row>
    <row r="663" spans="1:22">
      <c r="A663" s="5"/>
      <c r="B663" s="5"/>
      <c r="C663" s="5"/>
      <c r="K663" s="5"/>
      <c r="L663" s="5"/>
      <c r="M663" s="5"/>
      <c r="O663" s="5"/>
      <c r="Q663" s="5"/>
      <c r="R663" s="5"/>
      <c r="S663" s="5"/>
      <c r="T663" s="5"/>
      <c r="U663" s="5"/>
      <c r="V663" s="5"/>
    </row>
    <row r="664" spans="1:22">
      <c r="A664" s="5"/>
      <c r="B664" s="5"/>
      <c r="C664" s="5"/>
      <c r="K664" s="5"/>
      <c r="L664" s="5"/>
      <c r="M664" s="5"/>
      <c r="O664" s="5"/>
      <c r="Q664" s="5"/>
      <c r="R664" s="5"/>
      <c r="S664" s="5"/>
      <c r="T664" s="5"/>
      <c r="U664" s="5"/>
      <c r="V664" s="5"/>
    </row>
    <row r="665" spans="1:22">
      <c r="A665" s="5"/>
      <c r="B665" s="5"/>
      <c r="C665" s="5"/>
      <c r="K665" s="5"/>
      <c r="L665" s="5"/>
      <c r="M665" s="5"/>
      <c r="O665" s="5"/>
      <c r="Q665" s="5"/>
      <c r="R665" s="5"/>
      <c r="S665" s="5"/>
      <c r="T665" s="5"/>
      <c r="U665" s="5"/>
      <c r="V665" s="5"/>
    </row>
    <row r="666" spans="1:22">
      <c r="A666" s="5"/>
      <c r="B666" s="5"/>
      <c r="C666" s="5"/>
      <c r="K666" s="5"/>
      <c r="L666" s="5"/>
      <c r="M666" s="5"/>
      <c r="O666" s="5"/>
      <c r="Q666" s="5"/>
      <c r="R666" s="5"/>
      <c r="S666" s="5"/>
      <c r="T666" s="5"/>
      <c r="U666" s="5"/>
      <c r="V666" s="5"/>
    </row>
    <row r="667" spans="1:22">
      <c r="A667" s="5"/>
      <c r="B667" s="5"/>
      <c r="C667" s="5"/>
      <c r="K667" s="5"/>
      <c r="L667" s="5"/>
      <c r="M667" s="5"/>
      <c r="O667" s="5"/>
      <c r="Q667" s="5"/>
      <c r="R667" s="5"/>
      <c r="S667" s="5"/>
      <c r="T667" s="5"/>
      <c r="U667" s="5"/>
      <c r="V667" s="5"/>
    </row>
    <row r="668" spans="1:22">
      <c r="A668" s="5"/>
      <c r="B668" s="5"/>
      <c r="C668" s="5"/>
      <c r="K668" s="5"/>
      <c r="L668" s="5"/>
      <c r="M668" s="5"/>
      <c r="O668" s="5"/>
      <c r="Q668" s="5"/>
      <c r="R668" s="5"/>
      <c r="S668" s="5"/>
      <c r="T668" s="5"/>
      <c r="U668" s="5"/>
      <c r="V668" s="5"/>
    </row>
    <row r="669" spans="1:22">
      <c r="A669" s="5"/>
      <c r="B669" s="5"/>
      <c r="C669" s="5"/>
      <c r="K669" s="5"/>
      <c r="L669" s="5"/>
      <c r="M669" s="5"/>
      <c r="O669" s="5"/>
      <c r="Q669" s="5"/>
      <c r="R669" s="5"/>
      <c r="S669" s="5"/>
      <c r="T669" s="5"/>
      <c r="U669" s="5"/>
      <c r="V669" s="5"/>
    </row>
    <row r="670" spans="1:22">
      <c r="A670" s="5"/>
      <c r="B670" s="5"/>
      <c r="C670" s="5"/>
      <c r="K670" s="5"/>
      <c r="L670" s="5"/>
      <c r="M670" s="5"/>
      <c r="O670" s="5"/>
      <c r="Q670" s="5"/>
      <c r="R670" s="5"/>
      <c r="S670" s="5"/>
      <c r="T670" s="5"/>
      <c r="U670" s="5"/>
      <c r="V670" s="5"/>
    </row>
    <row r="671" spans="1:22">
      <c r="A671" s="5"/>
      <c r="B671" s="5"/>
      <c r="C671" s="5"/>
      <c r="K671" s="5"/>
      <c r="L671" s="5"/>
      <c r="M671" s="5"/>
      <c r="O671" s="5"/>
      <c r="Q671" s="5"/>
      <c r="R671" s="5"/>
      <c r="S671" s="5"/>
      <c r="T671" s="5"/>
      <c r="U671" s="5"/>
      <c r="V671" s="5"/>
    </row>
    <row r="672" spans="1:22">
      <c r="A672" s="5"/>
      <c r="B672" s="5"/>
      <c r="C672" s="5"/>
      <c r="K672" s="5"/>
      <c r="L672" s="5"/>
      <c r="M672" s="5"/>
      <c r="O672" s="5"/>
      <c r="Q672" s="5"/>
      <c r="R672" s="5"/>
      <c r="S672" s="5"/>
      <c r="T672" s="5"/>
      <c r="U672" s="5"/>
      <c r="V672" s="5"/>
    </row>
    <row r="673" spans="1:22">
      <c r="A673" s="5"/>
      <c r="B673" s="5"/>
      <c r="C673" s="5"/>
      <c r="K673" s="5"/>
      <c r="L673" s="5"/>
      <c r="M673" s="5"/>
      <c r="O673" s="5"/>
      <c r="Q673" s="5"/>
      <c r="R673" s="5"/>
      <c r="S673" s="5"/>
      <c r="T673" s="5"/>
      <c r="U673" s="5"/>
      <c r="V673" s="5"/>
    </row>
    <row r="674" spans="1:22">
      <c r="A674" s="5"/>
      <c r="B674" s="5"/>
      <c r="C674" s="5"/>
      <c r="K674" s="5"/>
      <c r="L674" s="5"/>
      <c r="M674" s="5"/>
      <c r="O674" s="5"/>
      <c r="Q674" s="5"/>
      <c r="R674" s="5"/>
      <c r="S674" s="5"/>
      <c r="T674" s="5"/>
      <c r="U674" s="5"/>
      <c r="V674" s="5"/>
    </row>
    <row r="675" spans="1:22">
      <c r="A675" s="5"/>
      <c r="B675" s="5"/>
      <c r="C675" s="5"/>
      <c r="K675" s="5"/>
      <c r="L675" s="5"/>
      <c r="M675" s="5"/>
      <c r="O675" s="5"/>
      <c r="Q675" s="5"/>
      <c r="R675" s="5"/>
      <c r="S675" s="5"/>
      <c r="T675" s="5"/>
      <c r="U675" s="5"/>
      <c r="V675" s="5"/>
    </row>
    <row r="676" spans="1:22">
      <c r="A676" s="5"/>
      <c r="B676" s="5"/>
      <c r="C676" s="5"/>
      <c r="K676" s="5"/>
      <c r="L676" s="5"/>
      <c r="M676" s="5"/>
      <c r="O676" s="5"/>
      <c r="Q676" s="5"/>
      <c r="R676" s="5"/>
      <c r="S676" s="5"/>
      <c r="T676" s="5"/>
      <c r="U676" s="5"/>
      <c r="V676" s="5"/>
    </row>
    <row r="677" spans="1:22">
      <c r="A677" s="5"/>
      <c r="B677" s="5"/>
      <c r="C677" s="5"/>
      <c r="K677" s="5"/>
      <c r="L677" s="5"/>
      <c r="M677" s="5"/>
      <c r="O677" s="5"/>
      <c r="Q677" s="5"/>
      <c r="R677" s="5"/>
      <c r="S677" s="5"/>
      <c r="T677" s="5"/>
      <c r="U677" s="5"/>
      <c r="V677" s="5"/>
    </row>
    <row r="678" spans="1:22">
      <c r="A678" s="5"/>
      <c r="B678" s="5"/>
      <c r="C678" s="5"/>
      <c r="K678" s="5"/>
      <c r="L678" s="5"/>
      <c r="M678" s="5"/>
      <c r="O678" s="5"/>
      <c r="Q678" s="5"/>
      <c r="R678" s="5"/>
      <c r="S678" s="5"/>
      <c r="T678" s="5"/>
      <c r="U678" s="5"/>
      <c r="V678" s="5"/>
    </row>
    <row r="679" spans="1:22">
      <c r="A679" s="5"/>
      <c r="B679" s="5"/>
      <c r="C679" s="5"/>
      <c r="K679" s="5"/>
      <c r="L679" s="5"/>
      <c r="M679" s="5"/>
      <c r="O679" s="5"/>
      <c r="Q679" s="5"/>
      <c r="R679" s="5"/>
      <c r="S679" s="5"/>
      <c r="T679" s="5"/>
      <c r="U679" s="5"/>
      <c r="V679" s="5"/>
    </row>
    <row r="680" spans="1:22">
      <c r="A680" s="5"/>
      <c r="B680" s="5"/>
      <c r="C680" s="5"/>
      <c r="K680" s="5"/>
      <c r="L680" s="5"/>
      <c r="M680" s="5"/>
      <c r="O680" s="5"/>
      <c r="Q680" s="5"/>
      <c r="R680" s="5"/>
      <c r="S680" s="5"/>
      <c r="T680" s="5"/>
      <c r="U680" s="5"/>
      <c r="V680" s="5"/>
    </row>
    <row r="681" spans="1:22">
      <c r="A681" s="5"/>
      <c r="B681" s="5"/>
      <c r="C681" s="5"/>
      <c r="K681" s="5"/>
      <c r="L681" s="5"/>
      <c r="M681" s="5"/>
      <c r="O681" s="5"/>
      <c r="Q681" s="5"/>
      <c r="R681" s="5"/>
      <c r="S681" s="5"/>
      <c r="T681" s="5"/>
      <c r="U681" s="5"/>
      <c r="V681" s="5"/>
    </row>
    <row r="682" spans="1:22">
      <c r="A682" s="5"/>
      <c r="B682" s="5"/>
      <c r="C682" s="5"/>
      <c r="K682" s="5"/>
      <c r="L682" s="5"/>
      <c r="M682" s="5"/>
      <c r="O682" s="5"/>
      <c r="Q682" s="5"/>
      <c r="R682" s="5"/>
      <c r="S682" s="5"/>
      <c r="T682" s="5"/>
      <c r="U682" s="5"/>
      <c r="V682" s="5"/>
    </row>
    <row r="683" spans="1:22">
      <c r="A683" s="5"/>
      <c r="B683" s="5"/>
      <c r="C683" s="5"/>
      <c r="K683" s="5"/>
      <c r="L683" s="5"/>
      <c r="M683" s="5"/>
      <c r="O683" s="5"/>
      <c r="Q683" s="5"/>
      <c r="R683" s="5"/>
      <c r="S683" s="5"/>
      <c r="T683" s="5"/>
      <c r="U683" s="5"/>
      <c r="V683" s="5"/>
    </row>
    <row r="684" spans="1:22">
      <c r="A684" s="5"/>
      <c r="B684" s="5"/>
      <c r="C684" s="5"/>
      <c r="K684" s="5"/>
      <c r="L684" s="5"/>
      <c r="M684" s="5"/>
      <c r="O684" s="5"/>
      <c r="Q684" s="5"/>
      <c r="R684" s="5"/>
      <c r="S684" s="5"/>
      <c r="T684" s="5"/>
      <c r="U684" s="5"/>
      <c r="V684" s="5"/>
    </row>
    <row r="685" spans="1:22">
      <c r="A685" s="5"/>
      <c r="B685" s="5"/>
      <c r="C685" s="5"/>
      <c r="K685" s="5"/>
      <c r="L685" s="5"/>
      <c r="M685" s="5"/>
      <c r="O685" s="5"/>
      <c r="Q685" s="5"/>
      <c r="R685" s="5"/>
      <c r="S685" s="5"/>
      <c r="T685" s="5"/>
      <c r="U685" s="5"/>
      <c r="V685" s="5"/>
    </row>
    <row r="686" spans="1:22">
      <c r="A686" s="5"/>
      <c r="B686" s="5"/>
      <c r="C686" s="5"/>
      <c r="K686" s="5"/>
      <c r="L686" s="5"/>
      <c r="M686" s="5"/>
      <c r="O686" s="5"/>
      <c r="Q686" s="5"/>
      <c r="R686" s="5"/>
      <c r="S686" s="5"/>
      <c r="T686" s="5"/>
      <c r="U686" s="5"/>
      <c r="V686" s="5"/>
    </row>
    <row r="687" spans="1:22">
      <c r="A687" s="5"/>
      <c r="B687" s="5"/>
      <c r="C687" s="5"/>
      <c r="K687" s="5"/>
      <c r="L687" s="5"/>
      <c r="M687" s="5"/>
      <c r="O687" s="5"/>
      <c r="Q687" s="5"/>
      <c r="R687" s="5"/>
      <c r="S687" s="5"/>
      <c r="T687" s="5"/>
      <c r="U687" s="5"/>
      <c r="V687" s="5"/>
    </row>
    <row r="688" spans="1:22">
      <c r="A688" s="5"/>
      <c r="B688" s="5"/>
      <c r="C688" s="5"/>
      <c r="K688" s="5"/>
      <c r="L688" s="5"/>
      <c r="M688" s="5"/>
      <c r="O688" s="5"/>
      <c r="Q688" s="5"/>
      <c r="R688" s="5"/>
      <c r="S688" s="5"/>
      <c r="T688" s="5"/>
      <c r="U688" s="5"/>
      <c r="V688" s="5"/>
    </row>
    <row r="689" spans="1:22">
      <c r="A689" s="5"/>
      <c r="B689" s="5"/>
      <c r="C689" s="5"/>
      <c r="K689" s="5"/>
      <c r="L689" s="5"/>
      <c r="M689" s="5"/>
      <c r="O689" s="5"/>
      <c r="Q689" s="5"/>
      <c r="R689" s="5"/>
      <c r="S689" s="5"/>
      <c r="T689" s="5"/>
      <c r="U689" s="5"/>
      <c r="V689" s="5"/>
    </row>
    <row r="690" spans="1:22">
      <c r="A690" s="5"/>
      <c r="B690" s="5"/>
      <c r="C690" s="5"/>
      <c r="K690" s="5"/>
      <c r="L690" s="5"/>
      <c r="M690" s="5"/>
      <c r="O690" s="5"/>
      <c r="Q690" s="5"/>
      <c r="R690" s="5"/>
      <c r="S690" s="5"/>
      <c r="T690" s="5"/>
      <c r="U690" s="5"/>
      <c r="V690" s="5"/>
    </row>
    <row r="691" spans="1:22">
      <c r="A691" s="5"/>
      <c r="B691" s="5"/>
      <c r="C691" s="5"/>
      <c r="K691" s="5"/>
      <c r="L691" s="5"/>
      <c r="M691" s="5"/>
      <c r="O691" s="5"/>
      <c r="Q691" s="5"/>
      <c r="R691" s="5"/>
      <c r="S691" s="5"/>
      <c r="T691" s="5"/>
      <c r="U691" s="5"/>
      <c r="V691" s="5"/>
    </row>
    <row r="692" spans="1:22">
      <c r="A692" s="5"/>
      <c r="B692" s="5"/>
      <c r="C692" s="5"/>
      <c r="K692" s="5"/>
      <c r="L692" s="5"/>
      <c r="M692" s="5"/>
      <c r="O692" s="5"/>
      <c r="Q692" s="5"/>
      <c r="R692" s="5"/>
      <c r="S692" s="5"/>
      <c r="T692" s="5"/>
      <c r="U692" s="5"/>
      <c r="V692" s="5"/>
    </row>
    <row r="693" spans="1:22">
      <c r="A693" s="5"/>
      <c r="B693" s="5"/>
      <c r="C693" s="5"/>
      <c r="K693" s="5"/>
      <c r="L693" s="5"/>
      <c r="M693" s="5"/>
      <c r="O693" s="5"/>
      <c r="Q693" s="5"/>
      <c r="R693" s="5"/>
      <c r="S693" s="5"/>
      <c r="T693" s="5"/>
      <c r="U693" s="5"/>
      <c r="V693" s="5"/>
    </row>
    <row r="694" spans="1:22">
      <c r="A694" s="5"/>
      <c r="B694" s="5"/>
      <c r="C694" s="5"/>
      <c r="K694" s="5"/>
      <c r="L694" s="5"/>
      <c r="M694" s="5"/>
      <c r="O694" s="5"/>
      <c r="Q694" s="5"/>
      <c r="R694" s="5"/>
      <c r="S694" s="5"/>
      <c r="T694" s="5"/>
      <c r="U694" s="5"/>
      <c r="V694" s="5"/>
    </row>
    <row r="695" spans="1:22">
      <c r="A695" s="5"/>
      <c r="B695" s="5"/>
      <c r="C695" s="5"/>
      <c r="K695" s="5"/>
      <c r="L695" s="5"/>
      <c r="M695" s="5"/>
      <c r="O695" s="5"/>
      <c r="Q695" s="5"/>
      <c r="R695" s="5"/>
      <c r="S695" s="5"/>
      <c r="T695" s="5"/>
      <c r="U695" s="5"/>
      <c r="V695" s="5"/>
    </row>
    <row r="696" spans="1:22">
      <c r="A696" s="5"/>
      <c r="B696" s="5"/>
      <c r="C696" s="5"/>
      <c r="K696" s="5"/>
      <c r="L696" s="5"/>
      <c r="M696" s="5"/>
      <c r="O696" s="5"/>
      <c r="Q696" s="5"/>
      <c r="R696" s="5"/>
      <c r="S696" s="5"/>
      <c r="T696" s="5"/>
      <c r="U696" s="5"/>
      <c r="V696" s="5"/>
    </row>
    <row r="697" spans="1:22">
      <c r="A697" s="5"/>
      <c r="B697" s="5"/>
      <c r="C697" s="5"/>
      <c r="K697" s="5"/>
      <c r="L697" s="5"/>
      <c r="M697" s="5"/>
      <c r="O697" s="5"/>
      <c r="Q697" s="5"/>
      <c r="R697" s="5"/>
      <c r="S697" s="5"/>
      <c r="T697" s="5"/>
      <c r="U697" s="5"/>
      <c r="V697" s="5"/>
    </row>
    <row r="698" spans="1:22">
      <c r="A698" s="5"/>
      <c r="B698" s="5"/>
      <c r="C698" s="5"/>
      <c r="K698" s="5"/>
      <c r="L698" s="5"/>
      <c r="M698" s="5"/>
      <c r="O698" s="5"/>
      <c r="Q698" s="5"/>
      <c r="R698" s="5"/>
      <c r="S698" s="5"/>
      <c r="T698" s="5"/>
      <c r="U698" s="5"/>
      <c r="V698" s="5"/>
    </row>
    <row r="699" spans="1:22">
      <c r="A699" s="5"/>
      <c r="B699" s="5"/>
      <c r="C699" s="5"/>
      <c r="K699" s="5"/>
      <c r="L699" s="5"/>
      <c r="M699" s="5"/>
      <c r="O699" s="5"/>
      <c r="Q699" s="5"/>
      <c r="R699" s="5"/>
      <c r="S699" s="5"/>
      <c r="T699" s="5"/>
      <c r="U699" s="5"/>
      <c r="V699" s="5"/>
    </row>
    <row r="700" spans="1:22">
      <c r="A700" s="5"/>
      <c r="B700" s="5"/>
      <c r="C700" s="5"/>
      <c r="K700" s="5"/>
      <c r="L700" s="5"/>
      <c r="M700" s="5"/>
      <c r="O700" s="5"/>
      <c r="Q700" s="5"/>
      <c r="R700" s="5"/>
      <c r="S700" s="5"/>
      <c r="T700" s="5"/>
      <c r="U700" s="5"/>
      <c r="V700" s="5"/>
    </row>
    <row r="701" spans="1:22">
      <c r="A701" s="5"/>
      <c r="B701" s="5"/>
      <c r="C701" s="5"/>
      <c r="K701" s="5"/>
      <c r="L701" s="5"/>
      <c r="M701" s="5"/>
      <c r="O701" s="5"/>
      <c r="Q701" s="5"/>
      <c r="R701" s="5"/>
      <c r="S701" s="5"/>
      <c r="T701" s="5"/>
      <c r="U701" s="5"/>
      <c r="V701" s="5"/>
    </row>
    <row r="702" spans="1:22">
      <c r="A702" s="5"/>
      <c r="B702" s="5"/>
      <c r="C702" s="5"/>
      <c r="K702" s="5"/>
      <c r="L702" s="5"/>
      <c r="M702" s="5"/>
      <c r="O702" s="5"/>
      <c r="Q702" s="5"/>
      <c r="R702" s="5"/>
      <c r="S702" s="5"/>
      <c r="T702" s="5"/>
      <c r="U702" s="5"/>
      <c r="V702" s="5"/>
    </row>
    <row r="703" spans="1:22">
      <c r="A703" s="5"/>
      <c r="B703" s="5"/>
      <c r="C703" s="5"/>
      <c r="K703" s="5"/>
      <c r="L703" s="5"/>
      <c r="M703" s="5"/>
      <c r="O703" s="5"/>
      <c r="Q703" s="5"/>
      <c r="R703" s="5"/>
      <c r="S703" s="5"/>
      <c r="T703" s="5"/>
      <c r="U703" s="5"/>
      <c r="V703" s="5"/>
    </row>
    <row r="704" spans="1:22">
      <c r="A704" s="5"/>
      <c r="B704" s="5"/>
      <c r="C704" s="5"/>
      <c r="K704" s="5"/>
      <c r="L704" s="5"/>
      <c r="M704" s="5"/>
      <c r="O704" s="5"/>
      <c r="Q704" s="5"/>
      <c r="R704" s="5"/>
      <c r="S704" s="5"/>
      <c r="T704" s="5"/>
      <c r="U704" s="5"/>
      <c r="V704" s="5"/>
    </row>
    <row r="705" spans="1:22">
      <c r="A705" s="5"/>
      <c r="B705" s="5"/>
      <c r="C705" s="5"/>
      <c r="K705" s="5"/>
      <c r="L705" s="5"/>
      <c r="M705" s="5"/>
      <c r="O705" s="5"/>
      <c r="Q705" s="5"/>
      <c r="R705" s="5"/>
      <c r="S705" s="5"/>
      <c r="T705" s="5"/>
      <c r="U705" s="5"/>
      <c r="V705" s="5"/>
    </row>
    <row r="706" spans="1:22">
      <c r="A706" s="5"/>
      <c r="B706" s="5"/>
      <c r="C706" s="5"/>
      <c r="K706" s="5"/>
      <c r="L706" s="5"/>
      <c r="M706" s="5"/>
      <c r="O706" s="5"/>
      <c r="Q706" s="5"/>
      <c r="R706" s="5"/>
      <c r="S706" s="5"/>
      <c r="T706" s="5"/>
      <c r="U706" s="5"/>
      <c r="V706" s="5"/>
    </row>
    <row r="707" spans="1:22">
      <c r="A707" s="5"/>
      <c r="B707" s="5"/>
      <c r="C707" s="5"/>
      <c r="K707" s="5"/>
      <c r="L707" s="5"/>
      <c r="M707" s="5"/>
      <c r="O707" s="5"/>
      <c r="Q707" s="5"/>
      <c r="R707" s="5"/>
      <c r="S707" s="5"/>
      <c r="T707" s="5"/>
      <c r="U707" s="5"/>
      <c r="V707" s="5"/>
    </row>
    <row r="708" spans="1:22">
      <c r="A708" s="5"/>
      <c r="B708" s="5"/>
      <c r="C708" s="5"/>
      <c r="K708" s="5"/>
      <c r="L708" s="5"/>
      <c r="M708" s="5"/>
      <c r="O708" s="5"/>
      <c r="Q708" s="5"/>
      <c r="R708" s="5"/>
      <c r="S708" s="5"/>
      <c r="T708" s="5"/>
      <c r="U708" s="5"/>
      <c r="V708" s="5"/>
    </row>
    <row r="709" spans="1:22">
      <c r="A709" s="5"/>
      <c r="B709" s="5"/>
      <c r="C709" s="5"/>
      <c r="K709" s="5"/>
      <c r="L709" s="5"/>
      <c r="M709" s="5"/>
      <c r="O709" s="5"/>
      <c r="Q709" s="5"/>
      <c r="R709" s="5"/>
      <c r="S709" s="5"/>
      <c r="T709" s="5"/>
      <c r="U709" s="5"/>
      <c r="V709" s="5"/>
    </row>
    <row r="710" spans="1:22">
      <c r="A710" s="5"/>
      <c r="B710" s="5"/>
      <c r="C710" s="5"/>
      <c r="K710" s="5"/>
      <c r="L710" s="5"/>
      <c r="M710" s="5"/>
      <c r="O710" s="5"/>
      <c r="Q710" s="5"/>
      <c r="R710" s="5"/>
      <c r="S710" s="5"/>
      <c r="T710" s="5"/>
      <c r="U710" s="5"/>
      <c r="V710" s="5"/>
    </row>
    <row r="711" spans="1:22">
      <c r="A711" s="5"/>
      <c r="B711" s="5"/>
      <c r="C711" s="5"/>
      <c r="K711" s="5"/>
      <c r="L711" s="5"/>
      <c r="M711" s="5"/>
      <c r="O711" s="5"/>
      <c r="Q711" s="5"/>
      <c r="R711" s="5"/>
      <c r="S711" s="5"/>
      <c r="T711" s="5"/>
      <c r="U711" s="5"/>
      <c r="V711" s="5"/>
    </row>
    <row r="712" spans="1:22">
      <c r="A712" s="5"/>
      <c r="B712" s="5"/>
      <c r="C712" s="5"/>
      <c r="K712" s="5"/>
      <c r="L712" s="5"/>
      <c r="M712" s="5"/>
      <c r="O712" s="5"/>
      <c r="Q712" s="5"/>
      <c r="R712" s="5"/>
      <c r="S712" s="5"/>
      <c r="T712" s="5"/>
      <c r="U712" s="5"/>
      <c r="V712" s="5"/>
    </row>
    <row r="713" spans="1:22">
      <c r="A713" s="5"/>
      <c r="B713" s="5"/>
      <c r="C713" s="5"/>
      <c r="K713" s="5"/>
      <c r="L713" s="5"/>
      <c r="M713" s="5"/>
      <c r="O713" s="5"/>
      <c r="Q713" s="5"/>
      <c r="R713" s="5"/>
      <c r="S713" s="5"/>
      <c r="T713" s="5"/>
      <c r="U713" s="5"/>
      <c r="V713" s="5"/>
    </row>
    <row r="714" spans="1:22">
      <c r="A714" s="5"/>
      <c r="B714" s="5"/>
      <c r="C714" s="5"/>
      <c r="K714" s="5"/>
      <c r="L714" s="5"/>
      <c r="M714" s="5"/>
      <c r="O714" s="5"/>
      <c r="Q714" s="5"/>
      <c r="R714" s="5"/>
      <c r="S714" s="5"/>
      <c r="T714" s="5"/>
      <c r="U714" s="5"/>
      <c r="V714" s="5"/>
    </row>
    <row r="715" spans="1:22">
      <c r="A715" s="5"/>
      <c r="B715" s="5"/>
      <c r="C715" s="5"/>
      <c r="K715" s="5"/>
      <c r="L715" s="5"/>
      <c r="M715" s="5"/>
      <c r="O715" s="5"/>
      <c r="Q715" s="5"/>
      <c r="R715" s="5"/>
      <c r="S715" s="5"/>
      <c r="T715" s="5"/>
      <c r="U715" s="5"/>
      <c r="V715" s="5"/>
    </row>
    <row r="716" spans="1:22">
      <c r="A716" s="5"/>
      <c r="B716" s="5"/>
      <c r="C716" s="5"/>
      <c r="K716" s="5"/>
      <c r="L716" s="5"/>
      <c r="M716" s="5"/>
      <c r="O716" s="5"/>
      <c r="Q716" s="5"/>
      <c r="R716" s="5"/>
      <c r="S716" s="5"/>
      <c r="T716" s="5"/>
      <c r="U716" s="5"/>
      <c r="V716" s="5"/>
    </row>
    <row r="717" spans="1:22">
      <c r="A717" s="5"/>
      <c r="B717" s="5"/>
      <c r="C717" s="5"/>
      <c r="K717" s="5"/>
      <c r="L717" s="5"/>
      <c r="M717" s="5"/>
      <c r="O717" s="5"/>
      <c r="Q717" s="5"/>
      <c r="R717" s="5"/>
      <c r="S717" s="5"/>
      <c r="T717" s="5"/>
      <c r="U717" s="5"/>
      <c r="V717" s="5"/>
    </row>
    <row r="718" spans="1:22">
      <c r="A718" s="5"/>
      <c r="B718" s="5"/>
      <c r="C718" s="5"/>
      <c r="K718" s="5"/>
      <c r="L718" s="5"/>
      <c r="M718" s="5"/>
      <c r="O718" s="5"/>
      <c r="Q718" s="5"/>
      <c r="R718" s="5"/>
      <c r="S718" s="5"/>
      <c r="T718" s="5"/>
      <c r="U718" s="5"/>
      <c r="V718" s="5"/>
    </row>
    <row r="719" spans="1:22">
      <c r="A719" s="5"/>
      <c r="B719" s="5"/>
      <c r="C719" s="5"/>
      <c r="K719" s="5"/>
      <c r="L719" s="5"/>
      <c r="M719" s="5"/>
      <c r="O719" s="5"/>
      <c r="Q719" s="5"/>
      <c r="R719" s="5"/>
      <c r="S719" s="5"/>
      <c r="T719" s="5"/>
      <c r="U719" s="5"/>
      <c r="V719" s="5"/>
    </row>
    <row r="720" spans="1:22">
      <c r="A720" s="5"/>
      <c r="B720" s="5"/>
      <c r="C720" s="5"/>
      <c r="K720" s="5"/>
      <c r="L720" s="5"/>
      <c r="M720" s="5"/>
      <c r="O720" s="5"/>
      <c r="Q720" s="5"/>
      <c r="R720" s="5"/>
      <c r="S720" s="5"/>
      <c r="T720" s="5"/>
      <c r="U720" s="5"/>
      <c r="V720" s="5"/>
    </row>
    <row r="721" spans="1:22">
      <c r="A721" s="5"/>
      <c r="B721" s="5"/>
      <c r="C721" s="5"/>
      <c r="K721" s="5"/>
      <c r="L721" s="5"/>
      <c r="M721" s="5"/>
      <c r="O721" s="5"/>
      <c r="Q721" s="5"/>
      <c r="R721" s="5"/>
      <c r="S721" s="5"/>
      <c r="T721" s="5"/>
      <c r="U721" s="5"/>
      <c r="V721" s="5"/>
    </row>
    <row r="722" spans="1:22">
      <c r="A722" s="5"/>
      <c r="B722" s="5"/>
      <c r="C722" s="5"/>
      <c r="K722" s="5"/>
      <c r="L722" s="5"/>
      <c r="M722" s="5"/>
      <c r="O722" s="5"/>
      <c r="Q722" s="5"/>
      <c r="R722" s="5"/>
      <c r="S722" s="5"/>
      <c r="T722" s="5"/>
      <c r="U722" s="5"/>
      <c r="V722" s="5"/>
    </row>
    <row r="723" spans="1:22">
      <c r="A723" s="5"/>
      <c r="B723" s="5"/>
      <c r="C723" s="5"/>
      <c r="K723" s="5"/>
      <c r="L723" s="5"/>
      <c r="M723" s="5"/>
      <c r="O723" s="5"/>
      <c r="Q723" s="5"/>
      <c r="R723" s="5"/>
      <c r="S723" s="5"/>
      <c r="T723" s="5"/>
      <c r="U723" s="5"/>
      <c r="V723" s="5"/>
    </row>
    <row r="724" spans="1:22">
      <c r="A724" s="5"/>
      <c r="B724" s="5"/>
      <c r="C724" s="5"/>
      <c r="K724" s="5"/>
      <c r="L724" s="5"/>
      <c r="M724" s="5"/>
      <c r="O724" s="5"/>
      <c r="Q724" s="5"/>
      <c r="R724" s="5"/>
      <c r="S724" s="5"/>
      <c r="T724" s="5"/>
      <c r="U724" s="5"/>
      <c r="V724" s="5"/>
    </row>
    <row r="725" spans="1:22">
      <c r="A725" s="5"/>
      <c r="B725" s="5"/>
      <c r="C725" s="5"/>
      <c r="K725" s="5"/>
      <c r="L725" s="5"/>
      <c r="M725" s="5"/>
      <c r="O725" s="5"/>
      <c r="Q725" s="5"/>
      <c r="R725" s="5"/>
      <c r="S725" s="5"/>
      <c r="T725" s="5"/>
      <c r="U725" s="5"/>
      <c r="V725" s="5"/>
    </row>
    <row r="726" spans="1:22">
      <c r="A726" s="5"/>
      <c r="B726" s="5"/>
      <c r="C726" s="5"/>
      <c r="K726" s="5"/>
      <c r="L726" s="5"/>
      <c r="M726" s="5"/>
      <c r="O726" s="5"/>
      <c r="Q726" s="5"/>
      <c r="R726" s="5"/>
      <c r="S726" s="5"/>
      <c r="T726" s="5"/>
      <c r="U726" s="5"/>
      <c r="V726" s="5"/>
    </row>
    <row r="727" spans="1:22">
      <c r="A727" s="5"/>
      <c r="B727" s="5"/>
      <c r="C727" s="5"/>
      <c r="K727" s="5"/>
      <c r="L727" s="5"/>
      <c r="M727" s="5"/>
      <c r="O727" s="5"/>
      <c r="Q727" s="5"/>
      <c r="R727" s="5"/>
      <c r="S727" s="5"/>
      <c r="T727" s="5"/>
      <c r="U727" s="5"/>
      <c r="V727" s="5"/>
    </row>
    <row r="728" spans="1:22">
      <c r="A728" s="5"/>
      <c r="B728" s="5"/>
      <c r="C728" s="5"/>
      <c r="K728" s="5"/>
      <c r="L728" s="5"/>
      <c r="M728" s="5"/>
      <c r="O728" s="5"/>
      <c r="Q728" s="5"/>
      <c r="R728" s="5"/>
      <c r="S728" s="5"/>
      <c r="T728" s="5"/>
      <c r="U728" s="5"/>
      <c r="V728" s="5"/>
    </row>
    <row r="729" spans="1:22">
      <c r="A729" s="5"/>
      <c r="B729" s="5"/>
      <c r="C729" s="5"/>
      <c r="K729" s="5"/>
      <c r="L729" s="5"/>
      <c r="M729" s="5"/>
      <c r="O729" s="5"/>
      <c r="Q729" s="5"/>
      <c r="R729" s="5"/>
      <c r="S729" s="5"/>
      <c r="T729" s="5"/>
      <c r="U729" s="5"/>
      <c r="V729" s="5"/>
    </row>
    <row r="730" spans="1:22">
      <c r="A730" s="5"/>
      <c r="B730" s="5"/>
      <c r="C730" s="5"/>
      <c r="K730" s="5"/>
      <c r="L730" s="5"/>
      <c r="M730" s="5"/>
      <c r="O730" s="5"/>
      <c r="Q730" s="5"/>
      <c r="R730" s="5"/>
      <c r="S730" s="5"/>
      <c r="T730" s="5"/>
      <c r="U730" s="5"/>
      <c r="V730" s="5"/>
    </row>
    <row r="731" spans="1:22">
      <c r="A731" s="5"/>
      <c r="B731" s="5"/>
      <c r="C731" s="5"/>
      <c r="K731" s="5"/>
      <c r="L731" s="5"/>
      <c r="M731" s="5"/>
      <c r="O731" s="5"/>
      <c r="Q731" s="5"/>
      <c r="R731" s="5"/>
      <c r="S731" s="5"/>
      <c r="T731" s="5"/>
      <c r="U731" s="5"/>
      <c r="V731" s="5"/>
    </row>
    <row r="732" spans="1:22">
      <c r="A732" s="5"/>
      <c r="B732" s="5"/>
      <c r="C732" s="5"/>
      <c r="K732" s="5"/>
      <c r="L732" s="5"/>
      <c r="M732" s="5"/>
      <c r="O732" s="5"/>
      <c r="Q732" s="5"/>
      <c r="R732" s="5"/>
      <c r="S732" s="5"/>
      <c r="T732" s="5"/>
      <c r="U732" s="5"/>
      <c r="V732" s="5"/>
    </row>
    <row r="733" spans="1:22">
      <c r="A733" s="5"/>
      <c r="B733" s="5"/>
      <c r="C733" s="5"/>
      <c r="K733" s="5"/>
      <c r="L733" s="5"/>
      <c r="M733" s="5"/>
      <c r="O733" s="5"/>
      <c r="Q733" s="5"/>
      <c r="R733" s="5"/>
      <c r="S733" s="5"/>
      <c r="T733" s="5"/>
      <c r="U733" s="5"/>
      <c r="V733" s="5"/>
    </row>
    <row r="734" spans="1:22">
      <c r="A734" s="5"/>
      <c r="B734" s="5"/>
      <c r="C734" s="5"/>
      <c r="K734" s="5"/>
      <c r="L734" s="5"/>
      <c r="M734" s="5"/>
      <c r="O734" s="5"/>
      <c r="Q734" s="5"/>
      <c r="R734" s="5"/>
      <c r="S734" s="5"/>
      <c r="T734" s="5"/>
      <c r="U734" s="5"/>
      <c r="V734" s="5"/>
    </row>
    <row r="735" spans="1:22">
      <c r="A735" s="5"/>
      <c r="B735" s="5"/>
      <c r="C735" s="5"/>
      <c r="K735" s="5"/>
      <c r="L735" s="5"/>
      <c r="M735" s="5"/>
      <c r="O735" s="5"/>
      <c r="Q735" s="5"/>
      <c r="R735" s="5"/>
      <c r="S735" s="5"/>
      <c r="T735" s="5"/>
      <c r="U735" s="5"/>
      <c r="V735" s="5"/>
    </row>
    <row r="736" spans="1:22">
      <c r="A736" s="5"/>
      <c r="B736" s="5"/>
      <c r="C736" s="5"/>
      <c r="K736" s="5"/>
      <c r="L736" s="5"/>
      <c r="M736" s="5"/>
      <c r="O736" s="5"/>
      <c r="Q736" s="5"/>
      <c r="R736" s="5"/>
      <c r="S736" s="5"/>
      <c r="T736" s="5"/>
      <c r="U736" s="5"/>
      <c r="V736" s="5"/>
    </row>
    <row r="737" spans="1:22">
      <c r="A737" s="5"/>
      <c r="B737" s="5"/>
      <c r="C737" s="5"/>
      <c r="K737" s="5"/>
      <c r="L737" s="5"/>
      <c r="M737" s="5"/>
      <c r="O737" s="5"/>
      <c r="Q737" s="5"/>
      <c r="R737" s="5"/>
      <c r="S737" s="5"/>
      <c r="T737" s="5"/>
      <c r="U737" s="5"/>
      <c r="V737" s="5"/>
    </row>
    <row r="738" spans="1:22">
      <c r="A738" s="5"/>
      <c r="B738" s="5"/>
      <c r="C738" s="5"/>
      <c r="K738" s="5"/>
      <c r="L738" s="5"/>
      <c r="M738" s="5"/>
      <c r="O738" s="5"/>
      <c r="Q738" s="5"/>
      <c r="R738" s="5"/>
      <c r="S738" s="5"/>
      <c r="T738" s="5"/>
      <c r="U738" s="5"/>
      <c r="V738" s="5"/>
    </row>
    <row r="739" spans="1:22">
      <c r="A739" s="5"/>
      <c r="B739" s="5"/>
      <c r="C739" s="5"/>
      <c r="K739" s="5"/>
      <c r="L739" s="5"/>
      <c r="M739" s="5"/>
      <c r="O739" s="5"/>
      <c r="Q739" s="5"/>
      <c r="R739" s="5"/>
      <c r="S739" s="5"/>
      <c r="T739" s="5"/>
      <c r="U739" s="5"/>
      <c r="V739" s="5"/>
    </row>
    <row r="740" spans="1:22">
      <c r="A740" s="5"/>
      <c r="B740" s="5"/>
      <c r="C740" s="5"/>
      <c r="K740" s="5"/>
      <c r="L740" s="5"/>
      <c r="M740" s="5"/>
      <c r="O740" s="5"/>
      <c r="Q740" s="5"/>
      <c r="R740" s="5"/>
      <c r="S740" s="5"/>
      <c r="T740" s="5"/>
      <c r="U740" s="5"/>
      <c r="V740" s="5"/>
    </row>
    <row r="741" spans="1:22">
      <c r="A741" s="5"/>
      <c r="B741" s="5"/>
      <c r="C741" s="5"/>
      <c r="K741" s="5"/>
      <c r="L741" s="5"/>
      <c r="M741" s="5"/>
      <c r="O741" s="5"/>
      <c r="Q741" s="5"/>
      <c r="R741" s="5"/>
      <c r="S741" s="5"/>
      <c r="T741" s="5"/>
      <c r="U741" s="5"/>
      <c r="V741" s="5"/>
    </row>
    <row r="742" spans="1:22">
      <c r="A742" s="5"/>
      <c r="B742" s="5"/>
      <c r="C742" s="5"/>
      <c r="K742" s="5"/>
      <c r="L742" s="5"/>
      <c r="M742" s="5"/>
      <c r="O742" s="5"/>
      <c r="Q742" s="5"/>
      <c r="R742" s="5"/>
      <c r="S742" s="5"/>
      <c r="T742" s="5"/>
      <c r="U742" s="5"/>
      <c r="V742" s="5"/>
    </row>
    <row r="743" spans="1:22">
      <c r="A743" s="5"/>
      <c r="B743" s="5"/>
      <c r="C743" s="5"/>
      <c r="K743" s="5"/>
      <c r="L743" s="5"/>
      <c r="M743" s="5"/>
      <c r="O743" s="5"/>
      <c r="Q743" s="5"/>
      <c r="R743" s="5"/>
      <c r="S743" s="5"/>
      <c r="T743" s="5"/>
      <c r="U743" s="5"/>
      <c r="V743" s="5"/>
    </row>
    <row r="744" spans="1:22">
      <c r="A744" s="5"/>
      <c r="B744" s="5"/>
      <c r="C744" s="5"/>
      <c r="K744" s="5"/>
      <c r="L744" s="5"/>
      <c r="M744" s="5"/>
      <c r="O744" s="5"/>
      <c r="Q744" s="5"/>
      <c r="R744" s="5"/>
      <c r="S744" s="5"/>
      <c r="T744" s="5"/>
      <c r="U744" s="5"/>
      <c r="V744" s="5"/>
    </row>
    <row r="745" spans="1:22">
      <c r="A745" s="5"/>
      <c r="B745" s="5"/>
      <c r="C745" s="5"/>
      <c r="K745" s="5"/>
      <c r="L745" s="5"/>
      <c r="M745" s="5"/>
      <c r="O745" s="5"/>
      <c r="Q745" s="5"/>
      <c r="R745" s="5"/>
      <c r="S745" s="5"/>
      <c r="T745" s="5"/>
      <c r="U745" s="5"/>
      <c r="V745" s="5"/>
    </row>
    <row r="746" spans="1:22">
      <c r="A746" s="5"/>
      <c r="B746" s="5"/>
      <c r="C746" s="5"/>
      <c r="K746" s="5"/>
      <c r="L746" s="5"/>
      <c r="M746" s="5"/>
      <c r="O746" s="5"/>
      <c r="Q746" s="5"/>
      <c r="R746" s="5"/>
      <c r="S746" s="5"/>
      <c r="T746" s="5"/>
      <c r="U746" s="5"/>
      <c r="V746" s="5"/>
    </row>
    <row r="747" spans="1:22">
      <c r="A747" s="5"/>
      <c r="B747" s="5"/>
      <c r="C747" s="5"/>
      <c r="K747" s="5"/>
      <c r="L747" s="5"/>
      <c r="M747" s="5"/>
      <c r="O747" s="5"/>
      <c r="Q747" s="5"/>
      <c r="R747" s="5"/>
      <c r="S747" s="5"/>
      <c r="T747" s="5"/>
      <c r="U747" s="5"/>
      <c r="V747" s="5"/>
    </row>
    <row r="748" spans="1:22">
      <c r="A748" s="5"/>
      <c r="B748" s="5"/>
      <c r="C748" s="5"/>
      <c r="K748" s="5"/>
      <c r="L748" s="5"/>
      <c r="M748" s="5"/>
      <c r="O748" s="5"/>
      <c r="Q748" s="5"/>
      <c r="R748" s="5"/>
      <c r="S748" s="5"/>
      <c r="T748" s="5"/>
      <c r="U748" s="5"/>
      <c r="V748" s="5"/>
    </row>
    <row r="749" spans="1:22">
      <c r="A749" s="5"/>
      <c r="B749" s="5"/>
      <c r="C749" s="5"/>
      <c r="K749" s="5"/>
      <c r="L749" s="5"/>
      <c r="M749" s="5"/>
      <c r="O749" s="5"/>
      <c r="Q749" s="5"/>
      <c r="R749" s="5"/>
      <c r="S749" s="5"/>
      <c r="T749" s="5"/>
      <c r="U749" s="5"/>
      <c r="V749" s="5"/>
    </row>
    <row r="750" spans="1:22">
      <c r="A750" s="5"/>
      <c r="B750" s="5"/>
      <c r="C750" s="5"/>
      <c r="K750" s="5"/>
      <c r="L750" s="5"/>
      <c r="M750" s="5"/>
      <c r="O750" s="5"/>
      <c r="Q750" s="5"/>
      <c r="R750" s="5"/>
      <c r="S750" s="5"/>
      <c r="T750" s="5"/>
      <c r="U750" s="5"/>
      <c r="V750" s="5"/>
    </row>
    <row r="751" spans="1:22">
      <c r="A751" s="5"/>
      <c r="B751" s="5"/>
      <c r="C751" s="5"/>
      <c r="K751" s="5"/>
      <c r="L751" s="5"/>
      <c r="M751" s="5"/>
      <c r="O751" s="5"/>
      <c r="Q751" s="5"/>
      <c r="R751" s="5"/>
      <c r="S751" s="5"/>
      <c r="T751" s="5"/>
      <c r="U751" s="5"/>
      <c r="V751" s="5"/>
    </row>
    <row r="752" spans="1:22">
      <c r="A752" s="5"/>
      <c r="B752" s="5"/>
      <c r="C752" s="5"/>
      <c r="K752" s="5"/>
      <c r="L752" s="5"/>
      <c r="M752" s="5"/>
      <c r="O752" s="5"/>
      <c r="Q752" s="5"/>
      <c r="R752" s="5"/>
      <c r="S752" s="5"/>
      <c r="T752" s="5"/>
      <c r="U752" s="5"/>
      <c r="V752" s="5"/>
    </row>
    <row r="753" spans="1:22">
      <c r="A753" s="5"/>
      <c r="B753" s="5"/>
      <c r="C753" s="5"/>
      <c r="K753" s="5"/>
      <c r="L753" s="5"/>
      <c r="M753" s="5"/>
      <c r="O753" s="5"/>
      <c r="Q753" s="5"/>
      <c r="R753" s="5"/>
      <c r="S753" s="5"/>
      <c r="T753" s="5"/>
      <c r="U753" s="5"/>
      <c r="V753" s="5"/>
    </row>
    <row r="754" spans="1:22">
      <c r="A754" s="5"/>
      <c r="B754" s="5"/>
      <c r="C754" s="5"/>
      <c r="K754" s="5"/>
      <c r="L754" s="5"/>
      <c r="M754" s="5"/>
      <c r="O754" s="5"/>
      <c r="Q754" s="5"/>
      <c r="R754" s="5"/>
      <c r="S754" s="5"/>
      <c r="T754" s="5"/>
      <c r="U754" s="5"/>
      <c r="V754" s="5"/>
    </row>
    <row r="755" spans="1:22">
      <c r="A755" s="5"/>
      <c r="B755" s="5"/>
      <c r="C755" s="5"/>
      <c r="K755" s="5"/>
      <c r="L755" s="5"/>
      <c r="M755" s="5"/>
      <c r="O755" s="5"/>
      <c r="Q755" s="5"/>
      <c r="R755" s="5"/>
      <c r="S755" s="5"/>
      <c r="T755" s="5"/>
      <c r="U755" s="5"/>
      <c r="V755" s="5"/>
    </row>
    <row r="756" spans="1:22">
      <c r="A756" s="5"/>
      <c r="B756" s="5"/>
      <c r="C756" s="5"/>
      <c r="K756" s="5"/>
      <c r="L756" s="5"/>
      <c r="M756" s="5"/>
      <c r="O756" s="5"/>
      <c r="Q756" s="5"/>
      <c r="R756" s="5"/>
      <c r="S756" s="5"/>
      <c r="T756" s="5"/>
      <c r="U756" s="5"/>
      <c r="V756" s="5"/>
    </row>
    <row r="757" spans="1:22">
      <c r="A757" s="5"/>
      <c r="B757" s="5"/>
      <c r="C757" s="5"/>
      <c r="K757" s="5"/>
      <c r="L757" s="5"/>
      <c r="M757" s="5"/>
      <c r="O757" s="5"/>
      <c r="Q757" s="5"/>
      <c r="R757" s="5"/>
      <c r="S757" s="5"/>
      <c r="T757" s="5"/>
      <c r="U757" s="5"/>
      <c r="V757" s="5"/>
    </row>
    <row r="758" spans="1:22">
      <c r="A758" s="5"/>
      <c r="B758" s="5"/>
      <c r="C758" s="5"/>
      <c r="K758" s="5"/>
      <c r="L758" s="5"/>
      <c r="M758" s="5"/>
      <c r="O758" s="5"/>
      <c r="Q758" s="5"/>
      <c r="R758" s="5"/>
      <c r="S758" s="5"/>
      <c r="T758" s="5"/>
      <c r="U758" s="5"/>
      <c r="V758" s="5"/>
    </row>
    <row r="759" spans="1:22">
      <c r="A759" s="5"/>
      <c r="B759" s="5"/>
      <c r="C759" s="5"/>
      <c r="K759" s="5"/>
      <c r="L759" s="5"/>
      <c r="M759" s="5"/>
      <c r="O759" s="5"/>
      <c r="Q759" s="5"/>
      <c r="R759" s="5"/>
      <c r="S759" s="5"/>
      <c r="T759" s="5"/>
      <c r="U759" s="5"/>
      <c r="V759" s="5"/>
    </row>
    <row r="760" spans="1:22">
      <c r="A760" s="5"/>
      <c r="B760" s="5"/>
      <c r="C760" s="5"/>
      <c r="K760" s="5"/>
      <c r="L760" s="5"/>
      <c r="M760" s="5"/>
      <c r="O760" s="5"/>
      <c r="Q760" s="5"/>
      <c r="R760" s="5"/>
      <c r="S760" s="5"/>
      <c r="T760" s="5"/>
      <c r="U760" s="5"/>
      <c r="V760" s="5"/>
    </row>
    <row r="761" spans="1:22">
      <c r="A761" s="5"/>
      <c r="B761" s="5"/>
      <c r="C761" s="5"/>
      <c r="K761" s="5"/>
      <c r="L761" s="5"/>
      <c r="M761" s="5"/>
      <c r="O761" s="5"/>
      <c r="Q761" s="5"/>
      <c r="R761" s="5"/>
      <c r="S761" s="5"/>
      <c r="T761" s="5"/>
      <c r="U761" s="5"/>
      <c r="V761" s="5"/>
    </row>
    <row r="762" spans="1:22">
      <c r="A762" s="5"/>
      <c r="B762" s="5"/>
      <c r="C762" s="5"/>
      <c r="K762" s="5"/>
      <c r="L762" s="5"/>
      <c r="M762" s="5"/>
      <c r="O762" s="5"/>
      <c r="Q762" s="5"/>
      <c r="R762" s="5"/>
      <c r="S762" s="5"/>
      <c r="T762" s="5"/>
      <c r="U762" s="5"/>
      <c r="V762" s="5"/>
    </row>
    <row r="763" spans="1:22">
      <c r="A763" s="5"/>
      <c r="B763" s="5"/>
      <c r="C763" s="5"/>
      <c r="K763" s="5"/>
      <c r="L763" s="5"/>
      <c r="M763" s="5"/>
      <c r="O763" s="5"/>
      <c r="Q763" s="5"/>
      <c r="R763" s="5"/>
      <c r="S763" s="5"/>
      <c r="T763" s="5"/>
      <c r="U763" s="5"/>
      <c r="V763" s="5"/>
    </row>
    <row r="764" spans="1:22">
      <c r="A764" s="5"/>
      <c r="B764" s="5"/>
      <c r="C764" s="5"/>
      <c r="K764" s="5"/>
      <c r="L764" s="5"/>
      <c r="M764" s="5"/>
      <c r="O764" s="5"/>
      <c r="Q764" s="5"/>
      <c r="R764" s="5"/>
      <c r="S764" s="5"/>
      <c r="T764" s="5"/>
      <c r="U764" s="5"/>
      <c r="V764" s="5"/>
    </row>
    <row r="765" spans="1:22">
      <c r="A765" s="5"/>
      <c r="B765" s="5"/>
      <c r="C765" s="5"/>
      <c r="K765" s="5"/>
      <c r="L765" s="5"/>
      <c r="M765" s="5"/>
      <c r="O765" s="5"/>
      <c r="Q765" s="5"/>
      <c r="R765" s="5"/>
      <c r="S765" s="5"/>
      <c r="T765" s="5"/>
      <c r="U765" s="5"/>
      <c r="V765" s="5"/>
    </row>
    <row r="766" spans="1:22">
      <c r="A766" s="5"/>
      <c r="B766" s="5"/>
      <c r="C766" s="5"/>
      <c r="K766" s="5"/>
      <c r="L766" s="5"/>
      <c r="M766" s="5"/>
      <c r="O766" s="5"/>
      <c r="Q766" s="5"/>
      <c r="R766" s="5"/>
      <c r="S766" s="5"/>
      <c r="T766" s="5"/>
      <c r="U766" s="5"/>
      <c r="V766" s="5"/>
    </row>
    <row r="767" spans="1:22">
      <c r="A767" s="5"/>
      <c r="B767" s="5"/>
      <c r="C767" s="5"/>
      <c r="K767" s="5"/>
      <c r="L767" s="5"/>
      <c r="M767" s="5"/>
      <c r="O767" s="5"/>
      <c r="Q767" s="5"/>
      <c r="R767" s="5"/>
      <c r="S767" s="5"/>
      <c r="T767" s="5"/>
      <c r="U767" s="5"/>
      <c r="V767" s="5"/>
    </row>
    <row r="768" spans="1:22">
      <c r="A768" s="5"/>
      <c r="B768" s="5"/>
      <c r="C768" s="5"/>
      <c r="K768" s="5"/>
      <c r="L768" s="5"/>
      <c r="M768" s="5"/>
      <c r="O768" s="5"/>
      <c r="Q768" s="5"/>
      <c r="R768" s="5"/>
      <c r="S768" s="5"/>
      <c r="T768" s="5"/>
      <c r="U768" s="5"/>
      <c r="V768" s="5"/>
    </row>
    <row r="769" spans="1:22">
      <c r="A769" s="5"/>
      <c r="B769" s="5"/>
      <c r="C769" s="5"/>
      <c r="K769" s="5"/>
      <c r="L769" s="5"/>
      <c r="M769" s="5"/>
      <c r="O769" s="5"/>
      <c r="Q769" s="5"/>
      <c r="R769" s="5"/>
      <c r="S769" s="5"/>
      <c r="T769" s="5"/>
      <c r="U769" s="5"/>
      <c r="V769" s="5"/>
    </row>
    <row r="770" spans="1:22">
      <c r="A770" s="5"/>
      <c r="B770" s="5"/>
      <c r="C770" s="5"/>
      <c r="K770" s="5"/>
      <c r="L770" s="5"/>
      <c r="M770" s="5"/>
      <c r="O770" s="5"/>
      <c r="Q770" s="5"/>
      <c r="R770" s="5"/>
      <c r="S770" s="5"/>
      <c r="T770" s="5"/>
      <c r="U770" s="5"/>
      <c r="V770" s="5"/>
    </row>
    <row r="771" spans="1:22">
      <c r="A771" s="5"/>
      <c r="B771" s="5"/>
      <c r="C771" s="5"/>
      <c r="K771" s="5"/>
      <c r="L771" s="5"/>
      <c r="M771" s="5"/>
      <c r="O771" s="5"/>
      <c r="Q771" s="5"/>
      <c r="R771" s="5"/>
      <c r="S771" s="5"/>
      <c r="T771" s="5"/>
      <c r="U771" s="5"/>
      <c r="V771" s="5"/>
    </row>
    <row r="772" spans="1:22">
      <c r="A772" s="5"/>
      <c r="B772" s="5"/>
      <c r="C772" s="5"/>
      <c r="K772" s="5"/>
      <c r="L772" s="5"/>
      <c r="M772" s="5"/>
      <c r="O772" s="5"/>
      <c r="Q772" s="5"/>
      <c r="R772" s="5"/>
      <c r="S772" s="5"/>
      <c r="T772" s="5"/>
      <c r="U772" s="5"/>
      <c r="V772" s="5"/>
    </row>
    <row r="773" spans="1:22">
      <c r="A773" s="5"/>
      <c r="B773" s="5"/>
      <c r="C773" s="5"/>
      <c r="K773" s="5"/>
      <c r="L773" s="5"/>
      <c r="M773" s="5"/>
      <c r="O773" s="5"/>
      <c r="Q773" s="5"/>
      <c r="R773" s="5"/>
      <c r="S773" s="5"/>
      <c r="T773" s="5"/>
      <c r="U773" s="5"/>
      <c r="V773" s="5"/>
    </row>
    <row r="774" spans="1:22">
      <c r="A774" s="5"/>
      <c r="B774" s="5"/>
      <c r="C774" s="5"/>
      <c r="K774" s="5"/>
      <c r="L774" s="5"/>
      <c r="M774" s="5"/>
      <c r="O774" s="5"/>
      <c r="Q774" s="5"/>
      <c r="R774" s="5"/>
      <c r="S774" s="5"/>
      <c r="T774" s="5"/>
      <c r="U774" s="5"/>
      <c r="V774" s="5"/>
    </row>
    <row r="775" spans="1:22">
      <c r="A775" s="5"/>
      <c r="B775" s="5"/>
      <c r="C775" s="5"/>
      <c r="K775" s="5"/>
      <c r="L775" s="5"/>
      <c r="M775" s="5"/>
      <c r="O775" s="5"/>
      <c r="Q775" s="5"/>
      <c r="R775" s="5"/>
      <c r="S775" s="5"/>
      <c r="T775" s="5"/>
      <c r="U775" s="5"/>
      <c r="V775" s="5"/>
    </row>
    <row r="776" spans="1:22">
      <c r="A776" s="5"/>
      <c r="B776" s="5"/>
      <c r="C776" s="5"/>
      <c r="K776" s="5"/>
      <c r="L776" s="5"/>
      <c r="M776" s="5"/>
      <c r="O776" s="5"/>
      <c r="Q776" s="5"/>
      <c r="R776" s="5"/>
      <c r="S776" s="5"/>
      <c r="T776" s="5"/>
      <c r="U776" s="5"/>
      <c r="V776" s="5"/>
    </row>
    <row r="777" spans="1:22">
      <c r="A777" s="5"/>
      <c r="B777" s="5"/>
      <c r="C777" s="5"/>
      <c r="K777" s="5"/>
      <c r="L777" s="5"/>
      <c r="M777" s="5"/>
      <c r="O777" s="5"/>
      <c r="Q777" s="5"/>
      <c r="R777" s="5"/>
      <c r="S777" s="5"/>
      <c r="T777" s="5"/>
      <c r="U777" s="5"/>
      <c r="V777" s="5"/>
    </row>
    <row r="778" spans="1:22">
      <c r="A778" s="5"/>
      <c r="B778" s="5"/>
      <c r="C778" s="5"/>
      <c r="K778" s="5"/>
      <c r="L778" s="5"/>
      <c r="M778" s="5"/>
      <c r="O778" s="5"/>
      <c r="Q778" s="5"/>
      <c r="R778" s="5"/>
      <c r="S778" s="5"/>
      <c r="T778" s="5"/>
      <c r="U778" s="5"/>
      <c r="V778" s="5"/>
    </row>
    <row r="779" spans="1:22">
      <c r="A779" s="5"/>
      <c r="B779" s="5"/>
      <c r="C779" s="5"/>
      <c r="K779" s="5"/>
      <c r="L779" s="5"/>
      <c r="M779" s="5"/>
      <c r="O779" s="5"/>
      <c r="Q779" s="5"/>
      <c r="R779" s="5"/>
      <c r="S779" s="5"/>
      <c r="T779" s="5"/>
      <c r="U779" s="5"/>
      <c r="V779" s="5"/>
    </row>
    <row r="780" spans="1:22">
      <c r="A780" s="5"/>
      <c r="B780" s="5"/>
      <c r="C780" s="5"/>
      <c r="K780" s="5"/>
      <c r="L780" s="5"/>
      <c r="M780" s="5"/>
      <c r="O780" s="5"/>
      <c r="Q780" s="5"/>
      <c r="R780" s="5"/>
      <c r="S780" s="5"/>
      <c r="T780" s="5"/>
      <c r="U780" s="5"/>
      <c r="V780" s="5"/>
    </row>
    <row r="781" spans="1:22">
      <c r="A781" s="5"/>
      <c r="B781" s="5"/>
      <c r="C781" s="5"/>
      <c r="K781" s="5"/>
      <c r="L781" s="5"/>
      <c r="M781" s="5"/>
      <c r="O781" s="5"/>
      <c r="Q781" s="5"/>
      <c r="R781" s="5"/>
      <c r="S781" s="5"/>
      <c r="T781" s="5"/>
      <c r="U781" s="5"/>
      <c r="V781" s="5"/>
    </row>
    <row r="782" spans="1:22">
      <c r="A782" s="5"/>
      <c r="B782" s="5"/>
      <c r="C782" s="5"/>
      <c r="K782" s="5"/>
      <c r="L782" s="5"/>
      <c r="M782" s="5"/>
      <c r="O782" s="5"/>
      <c r="Q782" s="5"/>
      <c r="R782" s="5"/>
      <c r="S782" s="5"/>
      <c r="T782" s="5"/>
      <c r="U782" s="5"/>
      <c r="V782" s="5"/>
    </row>
    <row r="783" spans="1:22">
      <c r="A783" s="5"/>
      <c r="B783" s="5"/>
      <c r="C783" s="5"/>
      <c r="K783" s="5"/>
      <c r="L783" s="5"/>
      <c r="M783" s="5"/>
      <c r="O783" s="5"/>
      <c r="Q783" s="5"/>
      <c r="R783" s="5"/>
      <c r="S783" s="5"/>
      <c r="T783" s="5"/>
      <c r="U783" s="5"/>
      <c r="V783" s="5"/>
    </row>
    <row r="784" spans="1:22">
      <c r="A784" s="5"/>
      <c r="B784" s="5"/>
      <c r="C784" s="5"/>
      <c r="K784" s="5"/>
      <c r="L784" s="5"/>
      <c r="M784" s="5"/>
      <c r="O784" s="5"/>
      <c r="Q784" s="5"/>
      <c r="R784" s="5"/>
      <c r="S784" s="5"/>
      <c r="T784" s="5"/>
      <c r="U784" s="5"/>
      <c r="V784" s="5"/>
    </row>
    <row r="785" spans="1:22">
      <c r="A785" s="5"/>
      <c r="B785" s="5"/>
      <c r="C785" s="5"/>
      <c r="K785" s="5"/>
      <c r="L785" s="5"/>
      <c r="M785" s="5"/>
      <c r="O785" s="5"/>
      <c r="Q785" s="5"/>
      <c r="R785" s="5"/>
      <c r="S785" s="5"/>
      <c r="T785" s="5"/>
      <c r="U785" s="5"/>
      <c r="V785" s="5"/>
    </row>
    <row r="786" spans="1:22">
      <c r="A786" s="5"/>
      <c r="B786" s="5"/>
      <c r="C786" s="5"/>
      <c r="K786" s="5"/>
      <c r="L786" s="5"/>
      <c r="M786" s="5"/>
      <c r="O786" s="5"/>
      <c r="Q786" s="5"/>
      <c r="R786" s="5"/>
      <c r="S786" s="5"/>
      <c r="T786" s="5"/>
      <c r="U786" s="5"/>
      <c r="V786" s="5"/>
    </row>
    <row r="787" spans="1:22">
      <c r="A787" s="5"/>
      <c r="B787" s="5"/>
      <c r="C787" s="5"/>
      <c r="K787" s="5"/>
      <c r="L787" s="5"/>
      <c r="M787" s="5"/>
      <c r="O787" s="5"/>
      <c r="Q787" s="5"/>
      <c r="R787" s="5"/>
      <c r="S787" s="5"/>
      <c r="T787" s="5"/>
      <c r="U787" s="5"/>
      <c r="V787" s="5"/>
    </row>
    <row r="788" spans="1:22">
      <c r="A788" s="5"/>
      <c r="B788" s="5"/>
      <c r="C788" s="5"/>
      <c r="K788" s="5"/>
      <c r="L788" s="5"/>
      <c r="M788" s="5"/>
      <c r="O788" s="5"/>
      <c r="Q788" s="5"/>
      <c r="R788" s="5"/>
      <c r="S788" s="5"/>
      <c r="T788" s="5"/>
      <c r="U788" s="5"/>
      <c r="V788" s="5"/>
    </row>
    <row r="789" spans="1:22">
      <c r="A789" s="5"/>
      <c r="B789" s="5"/>
      <c r="C789" s="5"/>
      <c r="K789" s="5"/>
      <c r="L789" s="5"/>
      <c r="M789" s="5"/>
      <c r="O789" s="5"/>
      <c r="Q789" s="5"/>
      <c r="R789" s="5"/>
      <c r="S789" s="5"/>
      <c r="T789" s="5"/>
      <c r="U789" s="5"/>
      <c r="V789" s="5"/>
    </row>
    <row r="790" spans="1:22">
      <c r="A790" s="5"/>
      <c r="B790" s="5"/>
      <c r="C790" s="5"/>
      <c r="K790" s="5"/>
      <c r="L790" s="5"/>
      <c r="M790" s="5"/>
      <c r="O790" s="5"/>
      <c r="Q790" s="5"/>
      <c r="R790" s="5"/>
      <c r="S790" s="5"/>
      <c r="T790" s="5"/>
      <c r="U790" s="5"/>
      <c r="V790" s="5"/>
    </row>
    <row r="791" spans="1:22">
      <c r="A791" s="5"/>
      <c r="B791" s="5"/>
      <c r="C791" s="5"/>
      <c r="K791" s="5"/>
      <c r="L791" s="5"/>
      <c r="M791" s="5"/>
      <c r="O791" s="5"/>
      <c r="Q791" s="5"/>
      <c r="R791" s="5"/>
      <c r="S791" s="5"/>
      <c r="T791" s="5"/>
      <c r="U791" s="5"/>
      <c r="V791" s="5"/>
    </row>
    <row r="792" spans="1:22">
      <c r="A792" s="5"/>
      <c r="B792" s="5"/>
      <c r="C792" s="5"/>
      <c r="K792" s="5"/>
      <c r="L792" s="5"/>
      <c r="M792" s="5"/>
      <c r="O792" s="5"/>
      <c r="Q792" s="5"/>
      <c r="R792" s="5"/>
      <c r="S792" s="5"/>
      <c r="T792" s="5"/>
      <c r="U792" s="5"/>
      <c r="V792" s="5"/>
    </row>
    <row r="793" spans="1:22">
      <c r="A793" s="5"/>
      <c r="B793" s="5"/>
      <c r="C793" s="5"/>
      <c r="K793" s="5"/>
      <c r="L793" s="5"/>
      <c r="M793" s="5"/>
      <c r="O793" s="5"/>
      <c r="Q793" s="5"/>
      <c r="R793" s="5"/>
      <c r="S793" s="5"/>
      <c r="T793" s="5"/>
      <c r="U793" s="5"/>
      <c r="V793" s="5"/>
    </row>
    <row r="794" spans="1:22">
      <c r="A794" s="5"/>
      <c r="B794" s="5"/>
      <c r="C794" s="5"/>
      <c r="K794" s="5"/>
      <c r="L794" s="5"/>
      <c r="M794" s="5"/>
      <c r="O794" s="5"/>
      <c r="Q794" s="5"/>
      <c r="R794" s="5"/>
      <c r="S794" s="5"/>
      <c r="T794" s="5"/>
      <c r="U794" s="5"/>
      <c r="V794" s="5"/>
    </row>
    <row r="795" spans="1:22">
      <c r="A795" s="5"/>
      <c r="B795" s="5"/>
      <c r="C795" s="5"/>
      <c r="K795" s="5"/>
      <c r="L795" s="5"/>
      <c r="M795" s="5"/>
      <c r="O795" s="5"/>
      <c r="Q795" s="5"/>
      <c r="R795" s="5"/>
      <c r="S795" s="5"/>
      <c r="T795" s="5"/>
      <c r="U795" s="5"/>
      <c r="V795" s="5"/>
    </row>
    <row r="796" spans="1:22">
      <c r="A796" s="5"/>
      <c r="B796" s="5"/>
      <c r="C796" s="5"/>
      <c r="K796" s="5"/>
      <c r="L796" s="5"/>
      <c r="M796" s="5"/>
      <c r="O796" s="5"/>
      <c r="Q796" s="5"/>
      <c r="R796" s="5"/>
      <c r="S796" s="5"/>
      <c r="T796" s="5"/>
      <c r="U796" s="5"/>
      <c r="V796" s="5"/>
    </row>
    <row r="797" spans="1:22">
      <c r="A797" s="5"/>
      <c r="B797" s="5"/>
      <c r="C797" s="5"/>
      <c r="K797" s="5"/>
      <c r="L797" s="5"/>
      <c r="M797" s="5"/>
      <c r="O797" s="5"/>
      <c r="Q797" s="5"/>
      <c r="R797" s="5"/>
      <c r="S797" s="5"/>
      <c r="T797" s="5"/>
      <c r="U797" s="5"/>
      <c r="V797" s="5"/>
    </row>
    <row r="798" spans="1:22">
      <c r="A798" s="5"/>
      <c r="B798" s="5"/>
      <c r="C798" s="5"/>
      <c r="K798" s="5"/>
      <c r="L798" s="5"/>
      <c r="M798" s="5"/>
      <c r="O798" s="5"/>
      <c r="Q798" s="5"/>
      <c r="R798" s="5"/>
      <c r="S798" s="5"/>
      <c r="T798" s="5"/>
      <c r="U798" s="5"/>
      <c r="V798" s="5"/>
    </row>
    <row r="799" spans="1:22">
      <c r="A799" s="5"/>
      <c r="B799" s="5"/>
      <c r="C799" s="5"/>
      <c r="K799" s="5"/>
      <c r="L799" s="5"/>
      <c r="M799" s="5"/>
      <c r="O799" s="5"/>
      <c r="Q799" s="5"/>
      <c r="R799" s="5"/>
      <c r="S799" s="5"/>
      <c r="T799" s="5"/>
      <c r="U799" s="5"/>
      <c r="V799" s="5"/>
    </row>
    <row r="800" spans="1:22">
      <c r="A800" s="5"/>
      <c r="B800" s="5"/>
      <c r="C800" s="5"/>
      <c r="K800" s="5"/>
      <c r="L800" s="5"/>
      <c r="M800" s="5"/>
      <c r="O800" s="5"/>
      <c r="Q800" s="5"/>
      <c r="R800" s="5"/>
      <c r="S800" s="5"/>
      <c r="T800" s="5"/>
      <c r="U800" s="5"/>
      <c r="V800" s="5"/>
    </row>
    <row r="801" spans="1:22">
      <c r="A801" s="5"/>
      <c r="B801" s="5"/>
      <c r="C801" s="5"/>
      <c r="K801" s="5"/>
      <c r="L801" s="5"/>
      <c r="M801" s="5"/>
      <c r="O801" s="5"/>
      <c r="Q801" s="5"/>
      <c r="R801" s="5"/>
      <c r="S801" s="5"/>
      <c r="T801" s="5"/>
      <c r="U801" s="5"/>
      <c r="V801" s="5"/>
    </row>
    <row r="802" spans="1:22">
      <c r="A802" s="5"/>
      <c r="B802" s="5"/>
      <c r="C802" s="5"/>
      <c r="K802" s="5"/>
      <c r="L802" s="5"/>
      <c r="M802" s="5"/>
      <c r="O802" s="5"/>
      <c r="Q802" s="5"/>
      <c r="R802" s="5"/>
      <c r="S802" s="5"/>
      <c r="T802" s="5"/>
      <c r="U802" s="5"/>
      <c r="V802" s="5"/>
    </row>
    <row r="803" spans="1:22">
      <c r="A803" s="5"/>
      <c r="B803" s="5"/>
      <c r="C803" s="5"/>
      <c r="K803" s="5"/>
      <c r="L803" s="5"/>
      <c r="M803" s="5"/>
      <c r="O803" s="5"/>
      <c r="Q803" s="5"/>
      <c r="R803" s="5"/>
      <c r="S803" s="5"/>
      <c r="T803" s="5"/>
      <c r="U803" s="5"/>
      <c r="V803" s="5"/>
    </row>
    <row r="804" spans="1:22">
      <c r="A804" s="5"/>
      <c r="B804" s="5"/>
      <c r="C804" s="5"/>
      <c r="K804" s="5"/>
      <c r="L804" s="5"/>
      <c r="M804" s="5"/>
      <c r="O804" s="5"/>
      <c r="Q804" s="5"/>
      <c r="R804" s="5"/>
      <c r="S804" s="5"/>
      <c r="T804" s="5"/>
      <c r="U804" s="5"/>
      <c r="V804" s="5"/>
    </row>
    <row r="805" spans="1:22">
      <c r="A805" s="5"/>
      <c r="B805" s="5"/>
      <c r="C805" s="5"/>
      <c r="K805" s="5"/>
      <c r="L805" s="5"/>
      <c r="M805" s="5"/>
      <c r="O805" s="5"/>
      <c r="Q805" s="5"/>
      <c r="R805" s="5"/>
      <c r="S805" s="5"/>
      <c r="T805" s="5"/>
      <c r="U805" s="5"/>
      <c r="V805" s="5"/>
    </row>
    <row r="806" spans="1:22">
      <c r="A806" s="5"/>
      <c r="B806" s="5"/>
      <c r="C806" s="5"/>
      <c r="K806" s="5"/>
      <c r="L806" s="5"/>
      <c r="M806" s="5"/>
      <c r="O806" s="5"/>
      <c r="Q806" s="5"/>
      <c r="R806" s="5"/>
      <c r="S806" s="5"/>
      <c r="T806" s="5"/>
      <c r="U806" s="5"/>
      <c r="V806" s="5"/>
    </row>
    <row r="807" spans="1:22">
      <c r="A807" s="5"/>
      <c r="B807" s="5"/>
      <c r="C807" s="5"/>
      <c r="K807" s="5"/>
      <c r="L807" s="5"/>
      <c r="M807" s="5"/>
      <c r="O807" s="5"/>
      <c r="Q807" s="5"/>
      <c r="R807" s="5"/>
      <c r="S807" s="5"/>
      <c r="T807" s="5"/>
      <c r="U807" s="5"/>
      <c r="V807" s="5"/>
    </row>
    <row r="808" spans="1:22">
      <c r="A808" s="5"/>
      <c r="B808" s="5"/>
      <c r="C808" s="5"/>
      <c r="K808" s="5"/>
      <c r="L808" s="5"/>
      <c r="M808" s="5"/>
      <c r="O808" s="5"/>
      <c r="Q808" s="5"/>
      <c r="R808" s="5"/>
      <c r="S808" s="5"/>
      <c r="T808" s="5"/>
      <c r="U808" s="5"/>
      <c r="V808" s="5"/>
    </row>
    <row r="809" spans="1:22">
      <c r="A809" s="5"/>
      <c r="B809" s="5"/>
      <c r="C809" s="5"/>
      <c r="K809" s="5"/>
      <c r="L809" s="5"/>
      <c r="M809" s="5"/>
      <c r="O809" s="5"/>
      <c r="Q809" s="5"/>
      <c r="R809" s="5"/>
      <c r="S809" s="5"/>
      <c r="T809" s="5"/>
      <c r="U809" s="5"/>
      <c r="V809" s="5"/>
    </row>
    <row r="810" spans="1:22">
      <c r="A810" s="5"/>
      <c r="B810" s="5"/>
      <c r="C810" s="5"/>
      <c r="K810" s="5"/>
      <c r="L810" s="5"/>
      <c r="M810" s="5"/>
      <c r="O810" s="5"/>
      <c r="Q810" s="5"/>
      <c r="R810" s="5"/>
      <c r="S810" s="5"/>
      <c r="T810" s="5"/>
      <c r="U810" s="5"/>
      <c r="V810" s="5"/>
    </row>
    <row r="811" spans="1:22">
      <c r="A811" s="5"/>
      <c r="B811" s="5"/>
      <c r="C811" s="5"/>
      <c r="K811" s="5"/>
      <c r="L811" s="5"/>
      <c r="M811" s="5"/>
      <c r="O811" s="5"/>
      <c r="Q811" s="5"/>
      <c r="R811" s="5"/>
      <c r="S811" s="5"/>
      <c r="T811" s="5"/>
      <c r="U811" s="5"/>
      <c r="V811" s="5"/>
    </row>
    <row r="812" spans="1:22">
      <c r="A812" s="5"/>
      <c r="B812" s="5"/>
      <c r="C812" s="5"/>
      <c r="K812" s="5"/>
      <c r="L812" s="5"/>
      <c r="M812" s="5"/>
      <c r="O812" s="5"/>
      <c r="Q812" s="5"/>
      <c r="R812" s="5"/>
      <c r="S812" s="5"/>
      <c r="T812" s="5"/>
      <c r="U812" s="5"/>
      <c r="V812" s="5"/>
    </row>
    <row r="813" spans="1:22">
      <c r="A813" s="5"/>
      <c r="B813" s="5"/>
      <c r="C813" s="5"/>
      <c r="K813" s="5"/>
      <c r="L813" s="5"/>
      <c r="M813" s="5"/>
      <c r="O813" s="5"/>
      <c r="Q813" s="5"/>
      <c r="R813" s="5"/>
      <c r="S813" s="5"/>
      <c r="T813" s="5"/>
      <c r="U813" s="5"/>
      <c r="V813" s="5"/>
    </row>
    <row r="814" spans="1:22">
      <c r="A814" s="5"/>
      <c r="B814" s="5"/>
      <c r="C814" s="5"/>
      <c r="K814" s="5"/>
      <c r="L814" s="5"/>
      <c r="M814" s="5"/>
      <c r="O814" s="5"/>
      <c r="Q814" s="5"/>
      <c r="R814" s="5"/>
      <c r="S814" s="5"/>
      <c r="T814" s="5"/>
      <c r="U814" s="5"/>
      <c r="V814" s="5"/>
    </row>
    <row r="815" spans="1:22">
      <c r="A815" s="5"/>
      <c r="B815" s="5"/>
      <c r="C815" s="5"/>
      <c r="K815" s="5"/>
      <c r="L815" s="5"/>
      <c r="M815" s="5"/>
      <c r="O815" s="5"/>
      <c r="Q815" s="5"/>
      <c r="R815" s="5"/>
      <c r="S815" s="5"/>
      <c r="T815" s="5"/>
      <c r="U815" s="5"/>
      <c r="V815" s="5"/>
    </row>
    <row r="816" spans="1:22">
      <c r="A816" s="5"/>
      <c r="B816" s="5"/>
      <c r="C816" s="5"/>
      <c r="K816" s="5"/>
      <c r="L816" s="5"/>
      <c r="M816" s="5"/>
      <c r="O816" s="5"/>
      <c r="Q816" s="5"/>
      <c r="R816" s="5"/>
      <c r="S816" s="5"/>
      <c r="T816" s="5"/>
      <c r="U816" s="5"/>
      <c r="V816" s="5"/>
    </row>
    <row r="817" spans="1:22">
      <c r="A817" s="5"/>
      <c r="B817" s="5"/>
      <c r="C817" s="5"/>
      <c r="K817" s="5"/>
      <c r="L817" s="5"/>
      <c r="M817" s="5"/>
      <c r="O817" s="5"/>
      <c r="Q817" s="5"/>
      <c r="R817" s="5"/>
      <c r="S817" s="5"/>
      <c r="T817" s="5"/>
      <c r="U817" s="5"/>
      <c r="V817" s="5"/>
    </row>
    <row r="818" spans="1:22">
      <c r="A818" s="5"/>
      <c r="B818" s="5"/>
      <c r="C818" s="5"/>
      <c r="K818" s="5"/>
      <c r="L818" s="5"/>
      <c r="M818" s="5"/>
      <c r="O818" s="5"/>
      <c r="Q818" s="5"/>
      <c r="R818" s="5"/>
      <c r="S818" s="5"/>
      <c r="T818" s="5"/>
      <c r="U818" s="5"/>
      <c r="V818" s="5"/>
    </row>
    <row r="819" spans="1:22">
      <c r="A819" s="5"/>
      <c r="B819" s="5"/>
      <c r="C819" s="5"/>
      <c r="K819" s="5"/>
      <c r="L819" s="5"/>
      <c r="M819" s="5"/>
      <c r="O819" s="5"/>
      <c r="Q819" s="5"/>
      <c r="R819" s="5"/>
      <c r="S819" s="5"/>
      <c r="T819" s="5"/>
      <c r="U819" s="5"/>
      <c r="V819" s="5"/>
    </row>
    <row r="820" spans="1:22">
      <c r="A820" s="5"/>
      <c r="B820" s="5"/>
      <c r="C820" s="5"/>
      <c r="K820" s="5"/>
      <c r="L820" s="5"/>
      <c r="M820" s="5"/>
      <c r="O820" s="5"/>
      <c r="Q820" s="5"/>
      <c r="R820" s="5"/>
      <c r="S820" s="5"/>
      <c r="T820" s="5"/>
      <c r="U820" s="5"/>
      <c r="V820" s="5"/>
    </row>
    <row r="821" spans="1:22">
      <c r="A821" s="5"/>
      <c r="B821" s="5"/>
      <c r="C821" s="5"/>
      <c r="K821" s="5"/>
      <c r="L821" s="5"/>
      <c r="M821" s="5"/>
      <c r="O821" s="5"/>
      <c r="Q821" s="5"/>
      <c r="R821" s="5"/>
      <c r="S821" s="5"/>
      <c r="T821" s="5"/>
      <c r="U821" s="5"/>
      <c r="V821" s="5"/>
    </row>
    <row r="822" spans="1:22">
      <c r="A822" s="5"/>
      <c r="B822" s="5"/>
      <c r="C822" s="5"/>
      <c r="K822" s="5"/>
      <c r="L822" s="5"/>
      <c r="M822" s="5"/>
      <c r="O822" s="5"/>
      <c r="Q822" s="5"/>
      <c r="R822" s="5"/>
      <c r="S822" s="5"/>
      <c r="T822" s="5"/>
      <c r="U822" s="5"/>
      <c r="V822" s="5"/>
    </row>
    <row r="823" spans="1:22">
      <c r="A823" s="5"/>
      <c r="B823" s="5"/>
      <c r="C823" s="5"/>
      <c r="K823" s="5"/>
      <c r="L823" s="5"/>
      <c r="M823" s="5"/>
      <c r="O823" s="5"/>
      <c r="Q823" s="5"/>
      <c r="R823" s="5"/>
      <c r="S823" s="5"/>
      <c r="T823" s="5"/>
      <c r="U823" s="5"/>
      <c r="V823" s="5"/>
    </row>
    <row r="824" spans="1:22">
      <c r="A824" s="5"/>
      <c r="B824" s="5"/>
      <c r="C824" s="5"/>
      <c r="K824" s="5"/>
      <c r="L824" s="5"/>
      <c r="M824" s="5"/>
      <c r="O824" s="5"/>
      <c r="Q824" s="5"/>
      <c r="R824" s="5"/>
      <c r="S824" s="5"/>
      <c r="T824" s="5"/>
      <c r="U824" s="5"/>
      <c r="V824" s="5"/>
    </row>
    <row r="825" spans="1:22">
      <c r="A825" s="5"/>
      <c r="B825" s="5"/>
      <c r="C825" s="5"/>
      <c r="K825" s="5"/>
      <c r="L825" s="5"/>
      <c r="M825" s="5"/>
      <c r="O825" s="5"/>
      <c r="Q825" s="5"/>
      <c r="R825" s="5"/>
      <c r="S825" s="5"/>
      <c r="T825" s="5"/>
      <c r="U825" s="5"/>
      <c r="V825" s="5"/>
    </row>
    <row r="826" spans="1:22">
      <c r="A826" s="5"/>
      <c r="B826" s="5"/>
      <c r="C826" s="5"/>
      <c r="K826" s="5"/>
      <c r="L826" s="5"/>
      <c r="M826" s="5"/>
      <c r="O826" s="5"/>
      <c r="Q826" s="5"/>
      <c r="R826" s="5"/>
      <c r="S826" s="5"/>
      <c r="T826" s="5"/>
      <c r="U826" s="5"/>
      <c r="V826" s="5"/>
    </row>
    <row r="827" spans="1:22">
      <c r="A827" s="5"/>
      <c r="B827" s="5"/>
      <c r="C827" s="5"/>
      <c r="K827" s="5"/>
      <c r="L827" s="5"/>
      <c r="M827" s="5"/>
      <c r="O827" s="5"/>
      <c r="Q827" s="5"/>
      <c r="R827" s="5"/>
      <c r="S827" s="5"/>
      <c r="T827" s="5"/>
      <c r="U827" s="5"/>
      <c r="V827" s="5"/>
    </row>
    <row r="828" spans="1:22">
      <c r="A828" s="5"/>
      <c r="B828" s="5"/>
      <c r="C828" s="5"/>
      <c r="K828" s="5"/>
      <c r="L828" s="5"/>
      <c r="M828" s="5"/>
      <c r="O828" s="5"/>
      <c r="Q828" s="5"/>
      <c r="R828" s="5"/>
      <c r="S828" s="5"/>
      <c r="T828" s="5"/>
      <c r="U828" s="5"/>
      <c r="V828" s="5"/>
    </row>
    <row r="829" spans="1:22">
      <c r="A829" s="5"/>
      <c r="B829" s="5"/>
      <c r="C829" s="5"/>
      <c r="K829" s="5"/>
      <c r="L829" s="5"/>
      <c r="M829" s="5"/>
      <c r="O829" s="5"/>
      <c r="Q829" s="5"/>
      <c r="R829" s="5"/>
      <c r="S829" s="5"/>
      <c r="T829" s="5"/>
      <c r="U829" s="5"/>
      <c r="V829" s="5"/>
    </row>
    <row r="830" spans="1:22">
      <c r="A830" s="5"/>
      <c r="B830" s="5"/>
      <c r="C830" s="5"/>
      <c r="K830" s="5"/>
      <c r="L830" s="5"/>
      <c r="M830" s="5"/>
      <c r="O830" s="5"/>
      <c r="Q830" s="5"/>
      <c r="R830" s="5"/>
      <c r="S830" s="5"/>
      <c r="T830" s="5"/>
      <c r="U830" s="5"/>
      <c r="V830" s="5"/>
    </row>
    <row r="831" spans="1:22">
      <c r="A831" s="5"/>
      <c r="B831" s="5"/>
      <c r="C831" s="5"/>
      <c r="K831" s="5"/>
      <c r="L831" s="5"/>
      <c r="M831" s="5"/>
      <c r="O831" s="5"/>
      <c r="Q831" s="5"/>
      <c r="R831" s="5"/>
      <c r="S831" s="5"/>
      <c r="T831" s="5"/>
      <c r="U831" s="5"/>
      <c r="V831" s="5"/>
    </row>
    <row r="832" spans="1:22">
      <c r="A832" s="5"/>
      <c r="B832" s="5"/>
      <c r="C832" s="5"/>
      <c r="K832" s="5"/>
      <c r="L832" s="5"/>
      <c r="M832" s="5"/>
      <c r="O832" s="5"/>
      <c r="Q832" s="5"/>
      <c r="R832" s="5"/>
      <c r="S832" s="5"/>
      <c r="T832" s="5"/>
      <c r="U832" s="5"/>
      <c r="V832" s="5"/>
    </row>
    <row r="833" spans="1:22">
      <c r="A833" s="5"/>
      <c r="B833" s="5"/>
      <c r="C833" s="5"/>
      <c r="K833" s="5"/>
      <c r="L833" s="5"/>
      <c r="M833" s="5"/>
      <c r="O833" s="5"/>
      <c r="Q833" s="5"/>
      <c r="R833" s="5"/>
      <c r="S833" s="5"/>
      <c r="T833" s="5"/>
      <c r="U833" s="5"/>
      <c r="V833" s="5"/>
    </row>
    <row r="834" spans="1:22">
      <c r="A834" s="5"/>
      <c r="B834" s="5"/>
      <c r="C834" s="5"/>
      <c r="K834" s="5"/>
      <c r="L834" s="5"/>
      <c r="M834" s="5"/>
      <c r="O834" s="5"/>
      <c r="Q834" s="5"/>
      <c r="R834" s="5"/>
      <c r="S834" s="5"/>
      <c r="T834" s="5"/>
      <c r="U834" s="5"/>
      <c r="V834" s="5"/>
    </row>
    <row r="835" spans="1:22">
      <c r="A835" s="5"/>
      <c r="B835" s="5"/>
      <c r="C835" s="5"/>
      <c r="K835" s="5"/>
      <c r="L835" s="5"/>
      <c r="M835" s="5"/>
      <c r="O835" s="5"/>
      <c r="Q835" s="5"/>
      <c r="R835" s="5"/>
      <c r="S835" s="5"/>
      <c r="T835" s="5"/>
      <c r="U835" s="5"/>
      <c r="V835" s="5"/>
    </row>
    <row r="836" spans="1:22">
      <c r="A836" s="5"/>
      <c r="B836" s="5"/>
      <c r="C836" s="5"/>
      <c r="K836" s="5"/>
      <c r="L836" s="5"/>
      <c r="M836" s="5"/>
      <c r="O836" s="5"/>
      <c r="Q836" s="5"/>
      <c r="R836" s="5"/>
      <c r="S836" s="5"/>
      <c r="T836" s="5"/>
      <c r="U836" s="5"/>
      <c r="V836" s="5"/>
    </row>
    <row r="837" spans="1:22">
      <c r="A837" s="5"/>
      <c r="B837" s="5"/>
      <c r="C837" s="5"/>
      <c r="K837" s="5"/>
      <c r="L837" s="5"/>
      <c r="M837" s="5"/>
      <c r="O837" s="5"/>
      <c r="Q837" s="5"/>
      <c r="R837" s="5"/>
      <c r="S837" s="5"/>
      <c r="T837" s="5"/>
      <c r="U837" s="5"/>
      <c r="V837" s="5"/>
    </row>
    <row r="838" spans="1:22">
      <c r="A838" s="5"/>
      <c r="B838" s="5"/>
      <c r="C838" s="5"/>
      <c r="K838" s="5"/>
      <c r="L838" s="5"/>
      <c r="M838" s="5"/>
      <c r="O838" s="5"/>
      <c r="Q838" s="5"/>
      <c r="R838" s="5"/>
      <c r="S838" s="5"/>
      <c r="T838" s="5"/>
      <c r="U838" s="5"/>
      <c r="V838" s="5"/>
    </row>
    <row r="839" spans="1:22">
      <c r="A839" s="5"/>
      <c r="B839" s="5"/>
      <c r="C839" s="5"/>
      <c r="K839" s="5"/>
      <c r="L839" s="5"/>
      <c r="M839" s="5"/>
      <c r="O839" s="5"/>
      <c r="Q839" s="5"/>
      <c r="R839" s="5"/>
      <c r="S839" s="5"/>
      <c r="T839" s="5"/>
      <c r="U839" s="5"/>
      <c r="V839" s="5"/>
    </row>
    <row r="840" spans="1:22">
      <c r="A840" s="5"/>
      <c r="B840" s="5"/>
      <c r="C840" s="5"/>
      <c r="K840" s="5"/>
      <c r="L840" s="5"/>
      <c r="M840" s="5"/>
      <c r="O840" s="5"/>
      <c r="Q840" s="5"/>
      <c r="R840" s="5"/>
      <c r="S840" s="5"/>
      <c r="T840" s="5"/>
      <c r="U840" s="5"/>
      <c r="V840" s="5"/>
    </row>
    <row r="841" spans="1:22">
      <c r="A841" s="5"/>
      <c r="B841" s="5"/>
      <c r="C841" s="5"/>
      <c r="K841" s="5"/>
      <c r="L841" s="5"/>
      <c r="M841" s="5"/>
      <c r="O841" s="5"/>
      <c r="Q841" s="5"/>
      <c r="R841" s="5"/>
      <c r="S841" s="5"/>
      <c r="T841" s="5"/>
      <c r="U841" s="5"/>
      <c r="V841" s="5"/>
    </row>
    <row r="842" spans="1:22">
      <c r="A842" s="5"/>
      <c r="B842" s="5"/>
      <c r="C842" s="5"/>
      <c r="K842" s="5"/>
      <c r="L842" s="5"/>
      <c r="M842" s="5"/>
      <c r="O842" s="5"/>
      <c r="Q842" s="5"/>
      <c r="R842" s="5"/>
      <c r="S842" s="5"/>
      <c r="T842" s="5"/>
      <c r="U842" s="5"/>
      <c r="V842" s="5"/>
    </row>
    <row r="843" spans="1:22">
      <c r="A843" s="5"/>
      <c r="B843" s="5"/>
      <c r="C843" s="5"/>
      <c r="K843" s="5"/>
      <c r="L843" s="5"/>
      <c r="M843" s="5"/>
      <c r="O843" s="5"/>
      <c r="Q843" s="5"/>
      <c r="R843" s="5"/>
      <c r="S843" s="5"/>
      <c r="T843" s="5"/>
      <c r="U843" s="5"/>
      <c r="V843" s="5"/>
    </row>
    <row r="844" spans="1:22">
      <c r="A844" s="5"/>
      <c r="B844" s="5"/>
      <c r="C844" s="5"/>
      <c r="K844" s="5"/>
      <c r="L844" s="5"/>
      <c r="M844" s="5"/>
      <c r="O844" s="5"/>
      <c r="Q844" s="5"/>
      <c r="R844" s="5"/>
      <c r="S844" s="5"/>
      <c r="T844" s="5"/>
      <c r="U844" s="5"/>
      <c r="V844" s="5"/>
    </row>
    <row r="845" spans="1:22">
      <c r="A845" s="5"/>
      <c r="B845" s="5"/>
      <c r="C845" s="5"/>
      <c r="K845" s="5"/>
      <c r="L845" s="5"/>
      <c r="M845" s="5"/>
      <c r="O845" s="5"/>
      <c r="Q845" s="5"/>
      <c r="R845" s="5"/>
      <c r="S845" s="5"/>
      <c r="T845" s="5"/>
      <c r="U845" s="5"/>
      <c r="V845" s="5"/>
    </row>
    <row r="846" spans="1:22">
      <c r="A846" s="5"/>
      <c r="B846" s="5"/>
      <c r="C846" s="5"/>
      <c r="K846" s="5"/>
      <c r="L846" s="5"/>
      <c r="M846" s="5"/>
      <c r="O846" s="5"/>
      <c r="Q846" s="5"/>
      <c r="R846" s="5"/>
      <c r="S846" s="5"/>
      <c r="T846" s="5"/>
      <c r="U846" s="5"/>
      <c r="V846" s="5"/>
    </row>
    <row r="847" spans="1:22">
      <c r="A847" s="5"/>
      <c r="B847" s="5"/>
      <c r="C847" s="5"/>
      <c r="K847" s="5"/>
      <c r="L847" s="5"/>
      <c r="M847" s="5"/>
      <c r="O847" s="5"/>
      <c r="Q847" s="5"/>
      <c r="R847" s="5"/>
      <c r="S847" s="5"/>
      <c r="T847" s="5"/>
      <c r="U847" s="5"/>
      <c r="V847" s="5"/>
    </row>
    <row r="848" spans="1:22">
      <c r="A848" s="5"/>
      <c r="B848" s="5"/>
      <c r="C848" s="5"/>
      <c r="K848" s="5"/>
      <c r="L848" s="5"/>
      <c r="M848" s="5"/>
      <c r="O848" s="5"/>
      <c r="Q848" s="5"/>
      <c r="R848" s="5"/>
      <c r="S848" s="5"/>
      <c r="T848" s="5"/>
      <c r="U848" s="5"/>
      <c r="V848" s="5"/>
    </row>
    <row r="849" spans="1:22">
      <c r="A849" s="5"/>
      <c r="B849" s="5"/>
      <c r="C849" s="5"/>
      <c r="K849" s="5"/>
      <c r="L849" s="5"/>
      <c r="M849" s="5"/>
      <c r="O849" s="5"/>
      <c r="Q849" s="5"/>
      <c r="R849" s="5"/>
      <c r="S849" s="5"/>
      <c r="T849" s="5"/>
      <c r="U849" s="5"/>
      <c r="V849" s="5"/>
    </row>
    <row r="850" spans="1:22">
      <c r="A850" s="5"/>
      <c r="B850" s="5"/>
      <c r="C850" s="5"/>
      <c r="K850" s="5"/>
      <c r="L850" s="5"/>
      <c r="M850" s="5"/>
      <c r="O850" s="5"/>
      <c r="Q850" s="5"/>
      <c r="R850" s="5"/>
      <c r="S850" s="5"/>
      <c r="T850" s="5"/>
      <c r="U850" s="5"/>
      <c r="V850" s="5"/>
    </row>
    <row r="851" spans="1:22">
      <c r="A851" s="5"/>
      <c r="B851" s="5"/>
      <c r="C851" s="5"/>
      <c r="K851" s="5"/>
      <c r="L851" s="5"/>
      <c r="M851" s="5"/>
      <c r="O851" s="5"/>
      <c r="Q851" s="5"/>
      <c r="R851" s="5"/>
      <c r="S851" s="5"/>
      <c r="T851" s="5"/>
      <c r="U851" s="5"/>
      <c r="V851" s="5"/>
    </row>
    <row r="852" spans="1:22">
      <c r="A852" s="5"/>
      <c r="B852" s="5"/>
      <c r="C852" s="5"/>
      <c r="K852" s="5"/>
      <c r="L852" s="5"/>
      <c r="M852" s="5"/>
      <c r="O852" s="5"/>
      <c r="Q852" s="5"/>
      <c r="R852" s="5"/>
      <c r="S852" s="5"/>
      <c r="T852" s="5"/>
      <c r="U852" s="5"/>
      <c r="V852" s="5"/>
    </row>
    <row r="853" spans="1:22">
      <c r="A853" s="5"/>
      <c r="B853" s="5"/>
      <c r="C853" s="5"/>
      <c r="K853" s="5"/>
      <c r="L853" s="5"/>
      <c r="M853" s="5"/>
      <c r="O853" s="5"/>
      <c r="Q853" s="5"/>
      <c r="R853" s="5"/>
      <c r="S853" s="5"/>
      <c r="T853" s="5"/>
      <c r="U853" s="5"/>
      <c r="V853" s="5"/>
    </row>
    <row r="854" spans="1:22">
      <c r="A854" s="5"/>
      <c r="B854" s="5"/>
      <c r="C854" s="5"/>
      <c r="K854" s="5"/>
      <c r="L854" s="5"/>
      <c r="M854" s="5"/>
      <c r="O854" s="5"/>
      <c r="Q854" s="5"/>
      <c r="R854" s="5"/>
      <c r="S854" s="5"/>
      <c r="T854" s="5"/>
      <c r="U854" s="5"/>
      <c r="V854" s="5"/>
    </row>
    <row r="855" spans="1:22">
      <c r="A855" s="5"/>
      <c r="B855" s="5"/>
      <c r="C855" s="5"/>
      <c r="K855" s="5"/>
      <c r="L855" s="5"/>
      <c r="M855" s="5"/>
      <c r="O855" s="5"/>
      <c r="Q855" s="5"/>
      <c r="R855" s="5"/>
      <c r="S855" s="5"/>
      <c r="T855" s="5"/>
      <c r="U855" s="5"/>
      <c r="V855" s="5"/>
    </row>
    <row r="856" spans="1:22">
      <c r="A856" s="5"/>
      <c r="B856" s="5"/>
      <c r="C856" s="5"/>
      <c r="K856" s="5"/>
      <c r="L856" s="5"/>
      <c r="M856" s="5"/>
      <c r="O856" s="5"/>
      <c r="Q856" s="5"/>
      <c r="R856" s="5"/>
      <c r="S856" s="5"/>
      <c r="T856" s="5"/>
      <c r="U856" s="5"/>
      <c r="V856" s="5"/>
    </row>
    <row r="857" spans="1:22">
      <c r="A857" s="5"/>
      <c r="B857" s="5"/>
      <c r="C857" s="5"/>
      <c r="K857" s="5"/>
      <c r="L857" s="5"/>
      <c r="M857" s="5"/>
      <c r="O857" s="5"/>
      <c r="Q857" s="5"/>
      <c r="R857" s="5"/>
      <c r="S857" s="5"/>
      <c r="T857" s="5"/>
      <c r="U857" s="5"/>
      <c r="V857" s="5"/>
    </row>
    <row r="858" spans="1:22">
      <c r="A858" s="5"/>
      <c r="B858" s="5"/>
      <c r="C858" s="5"/>
      <c r="K858" s="5"/>
      <c r="L858" s="5"/>
      <c r="M858" s="5"/>
      <c r="O858" s="5"/>
      <c r="Q858" s="5"/>
      <c r="R858" s="5"/>
      <c r="S858" s="5"/>
      <c r="T858" s="5"/>
      <c r="U858" s="5"/>
      <c r="V858" s="5"/>
    </row>
    <row r="859" spans="1:22">
      <c r="A859" s="5"/>
      <c r="B859" s="5"/>
      <c r="C859" s="5"/>
      <c r="K859" s="5"/>
      <c r="L859" s="5"/>
      <c r="M859" s="5"/>
      <c r="O859" s="5"/>
      <c r="Q859" s="5"/>
      <c r="R859" s="5"/>
      <c r="S859" s="5"/>
      <c r="T859" s="5"/>
      <c r="U859" s="5"/>
      <c r="V859" s="5"/>
    </row>
    <row r="860" spans="1:22">
      <c r="A860" s="5"/>
      <c r="B860" s="5"/>
      <c r="C860" s="5"/>
      <c r="K860" s="5"/>
      <c r="L860" s="5"/>
      <c r="M860" s="5"/>
      <c r="O860" s="5"/>
      <c r="Q860" s="5"/>
      <c r="R860" s="5"/>
      <c r="S860" s="5"/>
      <c r="T860" s="5"/>
      <c r="U860" s="5"/>
      <c r="V860" s="5"/>
    </row>
    <row r="861" spans="1:22">
      <c r="A861" s="5"/>
      <c r="B861" s="5"/>
      <c r="C861" s="5"/>
      <c r="K861" s="5"/>
      <c r="L861" s="5"/>
      <c r="M861" s="5"/>
      <c r="O861" s="5"/>
      <c r="Q861" s="5"/>
      <c r="R861" s="5"/>
      <c r="S861" s="5"/>
      <c r="T861" s="5"/>
      <c r="U861" s="5"/>
      <c r="V861" s="5"/>
    </row>
    <row r="862" spans="1:22">
      <c r="A862" s="5"/>
      <c r="B862" s="5"/>
      <c r="C862" s="5"/>
      <c r="K862" s="5"/>
      <c r="L862" s="5"/>
      <c r="M862" s="5"/>
      <c r="O862" s="5"/>
      <c r="Q862" s="5"/>
      <c r="R862" s="5"/>
      <c r="S862" s="5"/>
      <c r="T862" s="5"/>
      <c r="U862" s="5"/>
      <c r="V862" s="5"/>
    </row>
    <row r="863" spans="1:22">
      <c r="A863" s="5"/>
      <c r="B863" s="5"/>
      <c r="C863" s="5"/>
      <c r="K863" s="5"/>
      <c r="L863" s="5"/>
      <c r="M863" s="5"/>
      <c r="O863" s="5"/>
      <c r="Q863" s="5"/>
      <c r="R863" s="5"/>
      <c r="S863" s="5"/>
      <c r="T863" s="5"/>
      <c r="U863" s="5"/>
      <c r="V863" s="5"/>
    </row>
    <row r="864" spans="1:22">
      <c r="A864" s="5"/>
      <c r="B864" s="5"/>
      <c r="C864" s="5"/>
      <c r="K864" s="5"/>
      <c r="L864" s="5"/>
      <c r="M864" s="5"/>
      <c r="O864" s="5"/>
      <c r="Q864" s="5"/>
      <c r="R864" s="5"/>
      <c r="S864" s="5"/>
      <c r="T864" s="5"/>
      <c r="U864" s="5"/>
      <c r="V864" s="5"/>
    </row>
    <row r="865" spans="1:22">
      <c r="A865" s="5"/>
      <c r="B865" s="5"/>
      <c r="C865" s="5"/>
      <c r="K865" s="5"/>
      <c r="L865" s="5"/>
      <c r="M865" s="5"/>
      <c r="O865" s="5"/>
      <c r="Q865" s="5"/>
      <c r="R865" s="5"/>
      <c r="S865" s="5"/>
      <c r="T865" s="5"/>
      <c r="U865" s="5"/>
      <c r="V865" s="5"/>
    </row>
    <row r="866" spans="1:22">
      <c r="A866" s="5"/>
      <c r="B866" s="5"/>
      <c r="C866" s="5"/>
      <c r="K866" s="5"/>
      <c r="L866" s="5"/>
      <c r="M866" s="5"/>
      <c r="O866" s="5"/>
      <c r="Q866" s="5"/>
      <c r="R866" s="5"/>
      <c r="S866" s="5"/>
      <c r="T866" s="5"/>
      <c r="U866" s="5"/>
      <c r="V866" s="5"/>
    </row>
    <row r="867" spans="1:22">
      <c r="A867" s="5"/>
      <c r="B867" s="5"/>
      <c r="C867" s="5"/>
      <c r="K867" s="5"/>
      <c r="L867" s="5"/>
      <c r="M867" s="5"/>
      <c r="O867" s="5"/>
      <c r="Q867" s="5"/>
      <c r="R867" s="5"/>
      <c r="S867" s="5"/>
      <c r="T867" s="5"/>
      <c r="U867" s="5"/>
      <c r="V867" s="5"/>
    </row>
    <row r="868" spans="1:22">
      <c r="A868" s="5"/>
      <c r="B868" s="5"/>
      <c r="C868" s="5"/>
      <c r="K868" s="5"/>
      <c r="L868" s="5"/>
      <c r="M868" s="5"/>
      <c r="O868" s="5"/>
      <c r="Q868" s="5"/>
      <c r="R868" s="5"/>
      <c r="S868" s="5"/>
      <c r="T868" s="5"/>
      <c r="U868" s="5"/>
      <c r="V868" s="5"/>
    </row>
    <row r="869" spans="1:22">
      <c r="A869" s="5"/>
      <c r="B869" s="5"/>
      <c r="C869" s="5"/>
      <c r="K869" s="5"/>
      <c r="L869" s="5"/>
      <c r="M869" s="5"/>
      <c r="O869" s="5"/>
      <c r="Q869" s="5"/>
      <c r="R869" s="5"/>
      <c r="S869" s="5"/>
      <c r="T869" s="5"/>
      <c r="U869" s="5"/>
      <c r="V869" s="5"/>
    </row>
    <row r="870" spans="1:22">
      <c r="A870" s="5"/>
      <c r="B870" s="5"/>
      <c r="C870" s="5"/>
      <c r="K870" s="5"/>
      <c r="L870" s="5"/>
      <c r="M870" s="5"/>
      <c r="O870" s="5"/>
      <c r="Q870" s="5"/>
      <c r="R870" s="5"/>
      <c r="S870" s="5"/>
      <c r="T870" s="5"/>
      <c r="U870" s="5"/>
      <c r="V870" s="5"/>
    </row>
    <row r="871" spans="1:22">
      <c r="A871" s="5"/>
      <c r="B871" s="5"/>
      <c r="C871" s="5"/>
      <c r="K871" s="5"/>
      <c r="L871" s="5"/>
      <c r="M871" s="5"/>
      <c r="O871" s="5"/>
      <c r="Q871" s="5"/>
      <c r="R871" s="5"/>
      <c r="S871" s="5"/>
      <c r="T871" s="5"/>
      <c r="U871" s="5"/>
      <c r="V871" s="5"/>
    </row>
    <row r="872" spans="1:22">
      <c r="A872" s="5"/>
      <c r="B872" s="5"/>
      <c r="C872" s="5"/>
      <c r="K872" s="5"/>
      <c r="L872" s="5"/>
      <c r="M872" s="5"/>
      <c r="O872" s="5"/>
      <c r="Q872" s="5"/>
      <c r="R872" s="5"/>
      <c r="S872" s="5"/>
      <c r="T872" s="5"/>
      <c r="U872" s="5"/>
      <c r="V872" s="5"/>
    </row>
    <row r="873" spans="1:22">
      <c r="A873" s="5"/>
      <c r="B873" s="5"/>
      <c r="C873" s="5"/>
      <c r="K873" s="5"/>
      <c r="L873" s="5"/>
      <c r="M873" s="5"/>
      <c r="O873" s="5"/>
      <c r="Q873" s="5"/>
      <c r="R873" s="5"/>
      <c r="S873" s="5"/>
      <c r="T873" s="5"/>
      <c r="U873" s="5"/>
      <c r="V873" s="5"/>
    </row>
    <row r="874" spans="1:22">
      <c r="A874" s="5"/>
      <c r="B874" s="5"/>
      <c r="C874" s="5"/>
      <c r="K874" s="5"/>
      <c r="L874" s="5"/>
      <c r="M874" s="5"/>
      <c r="O874" s="5"/>
      <c r="Q874" s="5"/>
      <c r="R874" s="5"/>
      <c r="S874" s="5"/>
      <c r="T874" s="5"/>
      <c r="U874" s="5"/>
      <c r="V874" s="5"/>
    </row>
    <row r="875" spans="1:22">
      <c r="A875" s="5"/>
      <c r="B875" s="5"/>
      <c r="C875" s="5"/>
      <c r="K875" s="5"/>
      <c r="L875" s="5"/>
      <c r="M875" s="5"/>
      <c r="O875" s="5"/>
      <c r="Q875" s="5"/>
      <c r="R875" s="5"/>
      <c r="S875" s="5"/>
      <c r="T875" s="5"/>
      <c r="U875" s="5"/>
      <c r="V875" s="5"/>
    </row>
    <row r="876" spans="1:22">
      <c r="A876" s="5"/>
      <c r="B876" s="5"/>
      <c r="C876" s="5"/>
      <c r="K876" s="5"/>
      <c r="L876" s="5"/>
      <c r="M876" s="5"/>
      <c r="O876" s="5"/>
      <c r="Q876" s="5"/>
      <c r="R876" s="5"/>
      <c r="S876" s="5"/>
      <c r="T876" s="5"/>
      <c r="U876" s="5"/>
      <c r="V876" s="5"/>
    </row>
    <row r="877" spans="1:22">
      <c r="A877" s="5"/>
      <c r="B877" s="5"/>
      <c r="C877" s="5"/>
      <c r="K877" s="5"/>
      <c r="L877" s="5"/>
      <c r="M877" s="5"/>
      <c r="O877" s="5"/>
      <c r="Q877" s="5"/>
      <c r="R877" s="5"/>
      <c r="S877" s="5"/>
      <c r="T877" s="5"/>
      <c r="U877" s="5"/>
      <c r="V877" s="5"/>
    </row>
    <row r="878" spans="1:22">
      <c r="A878" s="5"/>
      <c r="B878" s="5"/>
      <c r="C878" s="5"/>
      <c r="K878" s="5"/>
      <c r="L878" s="5"/>
      <c r="M878" s="5"/>
      <c r="O878" s="5"/>
      <c r="Q878" s="5"/>
      <c r="R878" s="5"/>
      <c r="S878" s="5"/>
      <c r="T878" s="5"/>
      <c r="U878" s="5"/>
      <c r="V878" s="5"/>
    </row>
    <row r="879" spans="1:22">
      <c r="A879" s="5"/>
      <c r="B879" s="5"/>
      <c r="C879" s="5"/>
      <c r="K879" s="5"/>
      <c r="L879" s="5"/>
      <c r="M879" s="5"/>
      <c r="O879" s="5"/>
      <c r="Q879" s="5"/>
      <c r="R879" s="5"/>
      <c r="S879" s="5"/>
      <c r="T879" s="5"/>
      <c r="U879" s="5"/>
      <c r="V879" s="5"/>
    </row>
    <row r="880" spans="1:22">
      <c r="A880" s="5"/>
      <c r="B880" s="5"/>
      <c r="C880" s="5"/>
      <c r="K880" s="5"/>
      <c r="L880" s="5"/>
      <c r="M880" s="5"/>
      <c r="O880" s="5"/>
      <c r="Q880" s="5"/>
      <c r="R880" s="5"/>
      <c r="S880" s="5"/>
      <c r="T880" s="5"/>
      <c r="U880" s="5"/>
      <c r="V880" s="5"/>
    </row>
    <row r="881" spans="1:22">
      <c r="A881" s="5"/>
      <c r="B881" s="5"/>
      <c r="C881" s="5"/>
      <c r="K881" s="5"/>
      <c r="L881" s="5"/>
      <c r="M881" s="5"/>
      <c r="O881" s="5"/>
      <c r="Q881" s="5"/>
      <c r="R881" s="5"/>
      <c r="S881" s="5"/>
      <c r="T881" s="5"/>
      <c r="U881" s="5"/>
      <c r="V881" s="5"/>
    </row>
    <row r="882" spans="1:22">
      <c r="A882" s="5"/>
      <c r="B882" s="5"/>
      <c r="C882" s="5"/>
      <c r="K882" s="5"/>
      <c r="L882" s="5"/>
      <c r="M882" s="5"/>
      <c r="O882" s="5"/>
      <c r="Q882" s="5"/>
      <c r="R882" s="5"/>
      <c r="S882" s="5"/>
      <c r="T882" s="5"/>
      <c r="U882" s="5"/>
      <c r="V882" s="5"/>
    </row>
    <row r="883" spans="1:22">
      <c r="A883" s="5"/>
      <c r="B883" s="5"/>
      <c r="C883" s="5"/>
      <c r="K883" s="5"/>
      <c r="L883" s="5"/>
      <c r="M883" s="5"/>
      <c r="O883" s="5"/>
      <c r="Q883" s="5"/>
      <c r="R883" s="5"/>
      <c r="S883" s="5"/>
      <c r="T883" s="5"/>
      <c r="U883" s="5"/>
      <c r="V883" s="5"/>
    </row>
    <row r="884" spans="1:22">
      <c r="A884" s="5"/>
      <c r="B884" s="5"/>
      <c r="C884" s="5"/>
      <c r="K884" s="5"/>
      <c r="L884" s="5"/>
      <c r="M884" s="5"/>
      <c r="O884" s="5"/>
      <c r="Q884" s="5"/>
      <c r="R884" s="5"/>
      <c r="S884" s="5"/>
      <c r="T884" s="5"/>
      <c r="U884" s="5"/>
      <c r="V884" s="5"/>
    </row>
    <row r="885" spans="1:22">
      <c r="A885" s="5"/>
      <c r="B885" s="5"/>
      <c r="C885" s="5"/>
      <c r="K885" s="5"/>
      <c r="L885" s="5"/>
      <c r="M885" s="5"/>
      <c r="O885" s="5"/>
      <c r="Q885" s="5"/>
      <c r="R885" s="5"/>
      <c r="S885" s="5"/>
      <c r="T885" s="5"/>
      <c r="U885" s="5"/>
      <c r="V885" s="5"/>
    </row>
    <row r="886" spans="1:22">
      <c r="A886" s="5"/>
      <c r="B886" s="5"/>
      <c r="C886" s="5"/>
      <c r="K886" s="5"/>
      <c r="L886" s="5"/>
      <c r="M886" s="5"/>
      <c r="O886" s="5"/>
      <c r="Q886" s="5"/>
      <c r="R886" s="5"/>
      <c r="S886" s="5"/>
      <c r="T886" s="5"/>
      <c r="U886" s="5"/>
      <c r="V886" s="5"/>
    </row>
    <row r="887" spans="1:22">
      <c r="A887" s="5"/>
      <c r="B887" s="5"/>
      <c r="C887" s="5"/>
      <c r="K887" s="5"/>
      <c r="L887" s="5"/>
      <c r="M887" s="5"/>
      <c r="O887" s="5"/>
      <c r="Q887" s="5"/>
      <c r="R887" s="5"/>
      <c r="S887" s="5"/>
      <c r="T887" s="5"/>
      <c r="U887" s="5"/>
      <c r="V887" s="5"/>
    </row>
    <row r="888" spans="1:22">
      <c r="A888" s="5"/>
      <c r="B888" s="5"/>
      <c r="C888" s="5"/>
      <c r="K888" s="5"/>
      <c r="L888" s="5"/>
      <c r="M888" s="5"/>
      <c r="O888" s="5"/>
      <c r="Q888" s="5"/>
      <c r="R888" s="5"/>
      <c r="S888" s="5"/>
      <c r="T888" s="5"/>
      <c r="U888" s="5"/>
      <c r="V888" s="5"/>
    </row>
    <row r="889" spans="1:22">
      <c r="A889" s="5"/>
      <c r="B889" s="5"/>
      <c r="C889" s="5"/>
      <c r="K889" s="5"/>
      <c r="L889" s="5"/>
      <c r="M889" s="5"/>
      <c r="O889" s="5"/>
      <c r="Q889" s="5"/>
      <c r="R889" s="5"/>
      <c r="S889" s="5"/>
      <c r="T889" s="5"/>
      <c r="U889" s="5"/>
      <c r="V889" s="5"/>
    </row>
    <row r="890" spans="1:22">
      <c r="A890" s="5"/>
      <c r="B890" s="5"/>
      <c r="C890" s="5"/>
      <c r="K890" s="5"/>
      <c r="L890" s="5"/>
      <c r="M890" s="5"/>
      <c r="O890" s="5"/>
      <c r="Q890" s="5"/>
      <c r="R890" s="5"/>
      <c r="S890" s="5"/>
      <c r="T890" s="5"/>
      <c r="U890" s="5"/>
      <c r="V890" s="5"/>
    </row>
    <row r="891" spans="1:22">
      <c r="A891" s="5"/>
      <c r="B891" s="5"/>
      <c r="C891" s="5"/>
      <c r="K891" s="5"/>
      <c r="L891" s="5"/>
      <c r="M891" s="5"/>
      <c r="O891" s="5"/>
      <c r="Q891" s="5"/>
      <c r="R891" s="5"/>
      <c r="S891" s="5"/>
      <c r="T891" s="5"/>
      <c r="U891" s="5"/>
      <c r="V891" s="5"/>
    </row>
    <row r="892" spans="1:22">
      <c r="A892" s="5"/>
      <c r="B892" s="5"/>
      <c r="C892" s="5"/>
      <c r="K892" s="5"/>
      <c r="L892" s="5"/>
      <c r="M892" s="5"/>
      <c r="O892" s="5"/>
      <c r="Q892" s="5"/>
      <c r="R892" s="5"/>
      <c r="S892" s="5"/>
      <c r="T892" s="5"/>
      <c r="U892" s="5"/>
      <c r="V892" s="5"/>
    </row>
    <row r="893" spans="1:22">
      <c r="A893" s="5"/>
      <c r="B893" s="5"/>
      <c r="C893" s="5"/>
      <c r="K893" s="5"/>
      <c r="L893" s="5"/>
      <c r="M893" s="5"/>
      <c r="O893" s="5"/>
      <c r="Q893" s="5"/>
      <c r="R893" s="5"/>
      <c r="S893" s="5"/>
      <c r="T893" s="5"/>
      <c r="U893" s="5"/>
      <c r="V893" s="5"/>
    </row>
    <row r="894" spans="1:22">
      <c r="A894" s="5"/>
      <c r="B894" s="5"/>
      <c r="C894" s="5"/>
      <c r="K894" s="5"/>
      <c r="L894" s="5"/>
      <c r="M894" s="5"/>
      <c r="O894" s="5"/>
      <c r="Q894" s="5"/>
      <c r="R894" s="5"/>
      <c r="S894" s="5"/>
      <c r="T894" s="5"/>
      <c r="U894" s="5"/>
      <c r="V894" s="5"/>
    </row>
    <row r="895" spans="1:22">
      <c r="A895" s="5"/>
      <c r="B895" s="5"/>
      <c r="C895" s="5"/>
      <c r="K895" s="5"/>
      <c r="L895" s="5"/>
      <c r="M895" s="5"/>
      <c r="O895" s="5"/>
      <c r="Q895" s="5"/>
      <c r="R895" s="5"/>
      <c r="S895" s="5"/>
      <c r="T895" s="5"/>
      <c r="U895" s="5"/>
      <c r="V895" s="5"/>
    </row>
    <row r="896" spans="1:22">
      <c r="A896" s="5"/>
      <c r="B896" s="5"/>
      <c r="C896" s="5"/>
      <c r="K896" s="5"/>
      <c r="L896" s="5"/>
      <c r="M896" s="5"/>
      <c r="O896" s="5"/>
      <c r="Q896" s="5"/>
      <c r="R896" s="5"/>
      <c r="S896" s="5"/>
      <c r="T896" s="5"/>
      <c r="U896" s="5"/>
      <c r="V896" s="5"/>
    </row>
    <row r="897" spans="1:22">
      <c r="A897" s="5"/>
      <c r="B897" s="5"/>
      <c r="C897" s="5"/>
      <c r="K897" s="5"/>
      <c r="L897" s="5"/>
      <c r="M897" s="5"/>
      <c r="O897" s="5"/>
      <c r="Q897" s="5"/>
      <c r="R897" s="5"/>
      <c r="S897" s="5"/>
      <c r="T897" s="5"/>
      <c r="U897" s="5"/>
      <c r="V897" s="5"/>
    </row>
    <row r="898" spans="1:22">
      <c r="A898" s="5"/>
      <c r="B898" s="5"/>
      <c r="C898" s="5"/>
      <c r="K898" s="5"/>
      <c r="L898" s="5"/>
      <c r="M898" s="5"/>
      <c r="O898" s="5"/>
      <c r="Q898" s="5"/>
      <c r="R898" s="5"/>
      <c r="S898" s="5"/>
      <c r="T898" s="5"/>
      <c r="U898" s="5"/>
      <c r="V898" s="5"/>
    </row>
    <row r="899" spans="1:22">
      <c r="A899" s="5"/>
      <c r="B899" s="5"/>
      <c r="C899" s="5"/>
      <c r="K899" s="5"/>
      <c r="L899" s="5"/>
      <c r="M899" s="5"/>
      <c r="O899" s="5"/>
      <c r="Q899" s="5"/>
      <c r="R899" s="5"/>
      <c r="S899" s="5"/>
      <c r="T899" s="5"/>
      <c r="U899" s="5"/>
      <c r="V899" s="5"/>
    </row>
    <row r="900" spans="1:22">
      <c r="A900" s="5"/>
      <c r="B900" s="5"/>
      <c r="C900" s="5"/>
      <c r="K900" s="5"/>
      <c r="L900" s="5"/>
      <c r="M900" s="5"/>
      <c r="O900" s="5"/>
      <c r="Q900" s="5"/>
      <c r="R900" s="5"/>
      <c r="S900" s="5"/>
      <c r="T900" s="5"/>
      <c r="U900" s="5"/>
      <c r="V900" s="5"/>
    </row>
    <row r="901" spans="1:22">
      <c r="A901" s="5"/>
      <c r="B901" s="5"/>
      <c r="C901" s="5"/>
      <c r="K901" s="5"/>
      <c r="L901" s="5"/>
      <c r="M901" s="5"/>
      <c r="O901" s="5"/>
      <c r="Q901" s="5"/>
      <c r="R901" s="5"/>
      <c r="S901" s="5"/>
      <c r="T901" s="5"/>
      <c r="U901" s="5"/>
      <c r="V901" s="5"/>
    </row>
    <row r="902" spans="1:22">
      <c r="A902" s="5"/>
      <c r="B902" s="5"/>
      <c r="C902" s="5"/>
      <c r="K902" s="5"/>
      <c r="L902" s="5"/>
      <c r="M902" s="5"/>
      <c r="O902" s="5"/>
      <c r="Q902" s="5"/>
      <c r="R902" s="5"/>
      <c r="S902" s="5"/>
      <c r="T902" s="5"/>
      <c r="U902" s="5"/>
      <c r="V902" s="5"/>
    </row>
    <row r="903" spans="1:22">
      <c r="A903" s="5"/>
      <c r="B903" s="5"/>
      <c r="C903" s="5"/>
      <c r="K903" s="5"/>
      <c r="L903" s="5"/>
      <c r="M903" s="5"/>
      <c r="O903" s="5"/>
      <c r="Q903" s="5"/>
      <c r="R903" s="5"/>
      <c r="S903" s="5"/>
      <c r="T903" s="5"/>
      <c r="U903" s="5"/>
      <c r="V903" s="5"/>
    </row>
    <row r="904" spans="1:22">
      <c r="A904" s="5"/>
      <c r="B904" s="5"/>
      <c r="C904" s="5"/>
      <c r="K904" s="5"/>
      <c r="L904" s="5"/>
      <c r="M904" s="5"/>
      <c r="O904" s="5"/>
      <c r="Q904" s="5"/>
      <c r="R904" s="5"/>
      <c r="S904" s="5"/>
      <c r="T904" s="5"/>
      <c r="U904" s="5"/>
      <c r="V904" s="5"/>
    </row>
    <row r="905" spans="1:22">
      <c r="A905" s="5"/>
      <c r="B905" s="5"/>
      <c r="C905" s="5"/>
      <c r="K905" s="5"/>
      <c r="L905" s="5"/>
      <c r="M905" s="5"/>
      <c r="O905" s="5"/>
      <c r="Q905" s="5"/>
      <c r="R905" s="5"/>
      <c r="S905" s="5"/>
      <c r="T905" s="5"/>
      <c r="U905" s="5"/>
      <c r="V905" s="5"/>
    </row>
    <row r="906" spans="1:22">
      <c r="A906" s="5"/>
      <c r="B906" s="5"/>
      <c r="C906" s="5"/>
      <c r="K906" s="5"/>
      <c r="L906" s="5"/>
      <c r="M906" s="5"/>
      <c r="O906" s="5"/>
      <c r="Q906" s="5"/>
      <c r="R906" s="5"/>
      <c r="S906" s="5"/>
      <c r="T906" s="5"/>
      <c r="U906" s="5"/>
      <c r="V906" s="5"/>
    </row>
    <row r="907" spans="1:22">
      <c r="A907" s="5"/>
      <c r="B907" s="5"/>
      <c r="C907" s="5"/>
      <c r="K907" s="5"/>
      <c r="L907" s="5"/>
      <c r="M907" s="5"/>
      <c r="O907" s="5"/>
      <c r="Q907" s="5"/>
      <c r="R907" s="5"/>
      <c r="S907" s="5"/>
      <c r="T907" s="5"/>
      <c r="U907" s="5"/>
      <c r="V907" s="5"/>
    </row>
    <row r="908" spans="1:22">
      <c r="A908" s="5"/>
      <c r="B908" s="5"/>
      <c r="C908" s="5"/>
      <c r="K908" s="5"/>
      <c r="L908" s="5"/>
      <c r="M908" s="5"/>
      <c r="O908" s="5"/>
      <c r="Q908" s="5"/>
      <c r="R908" s="5"/>
      <c r="S908" s="5"/>
      <c r="T908" s="5"/>
      <c r="U908" s="5"/>
      <c r="V908" s="5"/>
    </row>
    <row r="909" spans="1:22">
      <c r="A909" s="5"/>
      <c r="B909" s="5"/>
      <c r="C909" s="5"/>
      <c r="K909" s="5"/>
      <c r="L909" s="5"/>
      <c r="M909" s="5"/>
      <c r="O909" s="5"/>
      <c r="Q909" s="5"/>
      <c r="R909" s="5"/>
      <c r="S909" s="5"/>
      <c r="T909" s="5"/>
      <c r="U909" s="5"/>
      <c r="V909" s="5"/>
    </row>
    <row r="910" spans="1:22">
      <c r="A910" s="5"/>
      <c r="B910" s="5"/>
      <c r="C910" s="5"/>
      <c r="K910" s="5"/>
      <c r="L910" s="5"/>
      <c r="M910" s="5"/>
      <c r="O910" s="5"/>
      <c r="Q910" s="5"/>
      <c r="R910" s="5"/>
      <c r="S910" s="5"/>
      <c r="T910" s="5"/>
      <c r="U910" s="5"/>
      <c r="V910" s="5"/>
    </row>
    <row r="911" spans="1:22">
      <c r="A911" s="5"/>
      <c r="B911" s="5"/>
      <c r="C911" s="5"/>
      <c r="K911" s="5"/>
      <c r="L911" s="5"/>
      <c r="M911" s="5"/>
      <c r="O911" s="5"/>
      <c r="Q911" s="5"/>
      <c r="R911" s="5"/>
      <c r="S911" s="5"/>
      <c r="T911" s="5"/>
      <c r="U911" s="5"/>
      <c r="V911" s="5"/>
    </row>
    <row r="912" spans="1:22">
      <c r="A912" s="5"/>
      <c r="B912" s="5"/>
      <c r="C912" s="5"/>
      <c r="K912" s="5"/>
      <c r="L912" s="5"/>
      <c r="M912" s="5"/>
      <c r="O912" s="5"/>
      <c r="Q912" s="5"/>
      <c r="R912" s="5"/>
      <c r="S912" s="5"/>
      <c r="T912" s="5"/>
      <c r="U912" s="5"/>
      <c r="V912" s="5"/>
    </row>
    <row r="913" spans="1:22">
      <c r="A913" s="5"/>
      <c r="B913" s="5"/>
      <c r="C913" s="5"/>
      <c r="K913" s="5"/>
      <c r="L913" s="5"/>
      <c r="M913" s="5"/>
      <c r="O913" s="5"/>
      <c r="Q913" s="5"/>
      <c r="R913" s="5"/>
      <c r="S913" s="5"/>
      <c r="T913" s="5"/>
      <c r="U913" s="5"/>
      <c r="V913" s="5"/>
    </row>
    <row r="914" spans="1:22">
      <c r="A914" s="5"/>
      <c r="B914" s="5"/>
      <c r="C914" s="5"/>
      <c r="K914" s="5"/>
      <c r="L914" s="5"/>
      <c r="M914" s="5"/>
      <c r="O914" s="5"/>
      <c r="Q914" s="5"/>
      <c r="R914" s="5"/>
      <c r="S914" s="5"/>
      <c r="T914" s="5"/>
      <c r="U914" s="5"/>
      <c r="V914" s="5"/>
    </row>
    <row r="915" spans="1:22">
      <c r="A915" s="5"/>
      <c r="B915" s="5"/>
      <c r="C915" s="5"/>
      <c r="K915" s="5"/>
      <c r="L915" s="5"/>
      <c r="M915" s="5"/>
      <c r="O915" s="5"/>
      <c r="Q915" s="5"/>
      <c r="R915" s="5"/>
      <c r="S915" s="5"/>
      <c r="T915" s="5"/>
      <c r="U915" s="5"/>
      <c r="V915" s="5"/>
    </row>
    <row r="916" spans="1:22">
      <c r="A916" s="5"/>
      <c r="B916" s="5"/>
      <c r="C916" s="5"/>
      <c r="K916" s="5"/>
      <c r="L916" s="5"/>
      <c r="M916" s="5"/>
      <c r="O916" s="5"/>
      <c r="Q916" s="5"/>
      <c r="R916" s="5"/>
      <c r="S916" s="5"/>
      <c r="T916" s="5"/>
      <c r="U916" s="5"/>
      <c r="V916" s="5"/>
    </row>
    <row r="917" spans="1:22">
      <c r="A917" s="5"/>
      <c r="B917" s="5"/>
      <c r="C917" s="5"/>
      <c r="K917" s="5"/>
      <c r="L917" s="5"/>
      <c r="M917" s="5"/>
      <c r="O917" s="5"/>
      <c r="Q917" s="5"/>
      <c r="R917" s="5"/>
      <c r="S917" s="5"/>
      <c r="T917" s="5"/>
      <c r="U917" s="5"/>
      <c r="V917" s="5"/>
    </row>
    <row r="918" spans="1:22">
      <c r="A918" s="5"/>
      <c r="B918" s="5"/>
      <c r="C918" s="5"/>
      <c r="K918" s="5"/>
      <c r="L918" s="5"/>
      <c r="M918" s="5"/>
      <c r="O918" s="5"/>
      <c r="Q918" s="5"/>
      <c r="R918" s="5"/>
      <c r="S918" s="5"/>
      <c r="T918" s="5"/>
      <c r="U918" s="5"/>
      <c r="V918" s="5"/>
    </row>
    <row r="919" spans="1:22">
      <c r="A919" s="5"/>
      <c r="B919" s="5"/>
      <c r="C919" s="5"/>
      <c r="K919" s="5"/>
      <c r="L919" s="5"/>
      <c r="M919" s="5"/>
      <c r="O919" s="5"/>
      <c r="Q919" s="5"/>
      <c r="R919" s="5"/>
      <c r="S919" s="5"/>
      <c r="T919" s="5"/>
      <c r="U919" s="5"/>
      <c r="V919" s="5"/>
    </row>
    <row r="920" spans="1:22">
      <c r="A920" s="5"/>
      <c r="B920" s="5"/>
      <c r="C920" s="5"/>
      <c r="K920" s="5"/>
      <c r="L920" s="5"/>
      <c r="M920" s="5"/>
      <c r="O920" s="5"/>
      <c r="Q920" s="5"/>
      <c r="R920" s="5"/>
      <c r="S920" s="5"/>
      <c r="T920" s="5"/>
      <c r="U920" s="5"/>
      <c r="V920" s="5"/>
    </row>
    <row r="921" spans="1:22">
      <c r="A921" s="5"/>
      <c r="B921" s="5"/>
      <c r="C921" s="5"/>
      <c r="K921" s="5"/>
      <c r="L921" s="5"/>
      <c r="M921" s="5"/>
      <c r="O921" s="5"/>
      <c r="Q921" s="5"/>
      <c r="R921" s="5"/>
      <c r="S921" s="5"/>
      <c r="T921" s="5"/>
      <c r="U921" s="5"/>
      <c r="V921" s="5"/>
    </row>
    <row r="922" spans="1:22">
      <c r="A922" s="5"/>
      <c r="B922" s="5"/>
      <c r="C922" s="5"/>
      <c r="K922" s="5"/>
      <c r="L922" s="5"/>
      <c r="M922" s="5"/>
      <c r="O922" s="5"/>
      <c r="Q922" s="5"/>
      <c r="R922" s="5"/>
      <c r="S922" s="5"/>
      <c r="T922" s="5"/>
      <c r="U922" s="5"/>
      <c r="V922" s="5"/>
    </row>
    <row r="923" spans="1:22">
      <c r="A923" s="5"/>
      <c r="B923" s="5"/>
      <c r="C923" s="5"/>
      <c r="K923" s="5"/>
      <c r="L923" s="5"/>
      <c r="M923" s="5"/>
      <c r="O923" s="5"/>
      <c r="Q923" s="5"/>
      <c r="R923" s="5"/>
      <c r="S923" s="5"/>
      <c r="T923" s="5"/>
      <c r="U923" s="5"/>
      <c r="V923" s="5"/>
    </row>
    <row r="924" spans="1:22">
      <c r="A924" s="5"/>
      <c r="B924" s="5"/>
      <c r="C924" s="5"/>
      <c r="K924" s="5"/>
      <c r="L924" s="5"/>
      <c r="M924" s="5"/>
      <c r="O924" s="5"/>
      <c r="Q924" s="5"/>
      <c r="R924" s="5"/>
      <c r="S924" s="5"/>
      <c r="T924" s="5"/>
      <c r="U924" s="5"/>
      <c r="V924" s="5"/>
    </row>
    <row r="925" spans="1:22">
      <c r="A925" s="5"/>
      <c r="B925" s="5"/>
      <c r="C925" s="5"/>
      <c r="K925" s="5"/>
      <c r="L925" s="5"/>
      <c r="M925" s="5"/>
      <c r="O925" s="5"/>
      <c r="Q925" s="5"/>
      <c r="R925" s="5"/>
      <c r="S925" s="5"/>
      <c r="T925" s="5"/>
      <c r="U925" s="5"/>
      <c r="V925" s="5"/>
    </row>
    <row r="926" spans="1:22">
      <c r="A926" s="5"/>
      <c r="B926" s="5"/>
      <c r="C926" s="5"/>
      <c r="K926" s="5"/>
      <c r="L926" s="5"/>
      <c r="M926" s="5"/>
      <c r="O926" s="5"/>
      <c r="Q926" s="5"/>
      <c r="R926" s="5"/>
      <c r="S926" s="5"/>
      <c r="T926" s="5"/>
      <c r="U926" s="5"/>
      <c r="V926" s="5"/>
    </row>
    <row r="927" spans="1:22">
      <c r="A927" s="5"/>
      <c r="B927" s="5"/>
      <c r="C927" s="5"/>
      <c r="K927" s="5"/>
      <c r="L927" s="5"/>
      <c r="M927" s="5"/>
      <c r="O927" s="5"/>
      <c r="Q927" s="5"/>
      <c r="R927" s="5"/>
      <c r="S927" s="5"/>
      <c r="T927" s="5"/>
      <c r="U927" s="5"/>
      <c r="V927" s="5"/>
    </row>
    <row r="928" spans="1:22">
      <c r="A928" s="5"/>
      <c r="B928" s="5"/>
      <c r="C928" s="5"/>
      <c r="K928" s="5"/>
      <c r="L928" s="5"/>
      <c r="M928" s="5"/>
      <c r="O928" s="5"/>
      <c r="Q928" s="5"/>
      <c r="R928" s="5"/>
      <c r="S928" s="5"/>
      <c r="T928" s="5"/>
      <c r="U928" s="5"/>
      <c r="V928" s="5"/>
    </row>
    <row r="929" spans="1:22">
      <c r="A929" s="5"/>
      <c r="B929" s="5"/>
      <c r="C929" s="5"/>
      <c r="K929" s="5"/>
      <c r="L929" s="5"/>
      <c r="M929" s="5"/>
      <c r="O929" s="5"/>
      <c r="Q929" s="5"/>
      <c r="R929" s="5"/>
      <c r="S929" s="5"/>
      <c r="T929" s="5"/>
      <c r="U929" s="5"/>
      <c r="V929" s="5"/>
    </row>
    <row r="930" spans="1:22">
      <c r="A930" s="5"/>
      <c r="B930" s="5"/>
      <c r="C930" s="5"/>
      <c r="K930" s="5"/>
      <c r="L930" s="5"/>
      <c r="M930" s="5"/>
      <c r="O930" s="5"/>
      <c r="Q930" s="5"/>
      <c r="R930" s="5"/>
      <c r="S930" s="5"/>
      <c r="T930" s="5"/>
      <c r="U930" s="5"/>
      <c r="V930" s="5"/>
    </row>
    <row r="931" spans="1:22">
      <c r="A931" s="5"/>
      <c r="B931" s="5"/>
      <c r="C931" s="5"/>
      <c r="K931" s="5"/>
      <c r="L931" s="5"/>
      <c r="M931" s="5"/>
      <c r="O931" s="5"/>
      <c r="Q931" s="5"/>
      <c r="R931" s="5"/>
      <c r="S931" s="5"/>
      <c r="T931" s="5"/>
      <c r="U931" s="5"/>
      <c r="V931" s="5"/>
    </row>
    <row r="932" spans="1:22">
      <c r="A932" s="5"/>
      <c r="B932" s="5"/>
      <c r="C932" s="5"/>
      <c r="K932" s="5"/>
      <c r="L932" s="5"/>
      <c r="M932" s="5"/>
      <c r="O932" s="5"/>
      <c r="Q932" s="5"/>
      <c r="R932" s="5"/>
      <c r="S932" s="5"/>
      <c r="T932" s="5"/>
      <c r="U932" s="5"/>
      <c r="V932" s="5"/>
    </row>
    <row r="933" spans="1:22">
      <c r="A933" s="5"/>
      <c r="B933" s="5"/>
      <c r="C933" s="5"/>
      <c r="K933" s="5"/>
      <c r="L933" s="5"/>
      <c r="M933" s="5"/>
      <c r="O933" s="5"/>
      <c r="Q933" s="5"/>
      <c r="R933" s="5"/>
      <c r="S933" s="5"/>
      <c r="T933" s="5"/>
      <c r="U933" s="5"/>
      <c r="V933" s="5"/>
    </row>
    <row r="934" spans="1:22">
      <c r="A934" s="5"/>
      <c r="B934" s="5"/>
      <c r="C934" s="5"/>
      <c r="K934" s="5"/>
      <c r="L934" s="5"/>
      <c r="M934" s="5"/>
      <c r="O934" s="5"/>
      <c r="Q934" s="5"/>
      <c r="R934" s="5"/>
      <c r="S934" s="5"/>
      <c r="T934" s="5"/>
      <c r="U934" s="5"/>
      <c r="V934" s="5"/>
    </row>
    <row r="935" spans="1:22">
      <c r="A935" s="5"/>
      <c r="B935" s="5"/>
      <c r="C935" s="5"/>
      <c r="K935" s="5"/>
      <c r="L935" s="5"/>
      <c r="M935" s="5"/>
      <c r="O935" s="5"/>
      <c r="Q935" s="5"/>
      <c r="R935" s="5"/>
      <c r="S935" s="5"/>
      <c r="T935" s="5"/>
      <c r="U935" s="5"/>
      <c r="V935" s="5"/>
    </row>
    <row r="936" spans="1:22">
      <c r="A936" s="5"/>
      <c r="B936" s="5"/>
      <c r="C936" s="5"/>
      <c r="K936" s="5"/>
      <c r="L936" s="5"/>
      <c r="M936" s="5"/>
      <c r="O936" s="5"/>
      <c r="Q936" s="5"/>
      <c r="R936" s="5"/>
      <c r="S936" s="5"/>
      <c r="T936" s="5"/>
      <c r="U936" s="5"/>
      <c r="V936" s="5"/>
    </row>
    <row r="937" spans="1:22">
      <c r="A937" s="5"/>
      <c r="B937" s="5"/>
      <c r="C937" s="5"/>
      <c r="K937" s="5"/>
      <c r="L937" s="5"/>
      <c r="M937" s="5"/>
      <c r="O937" s="5"/>
      <c r="Q937" s="5"/>
      <c r="R937" s="5"/>
      <c r="S937" s="5"/>
      <c r="T937" s="5"/>
      <c r="U937" s="5"/>
      <c r="V937" s="5"/>
    </row>
    <row r="938" spans="1:22">
      <c r="A938" s="5"/>
      <c r="B938" s="5"/>
      <c r="C938" s="5"/>
      <c r="K938" s="5"/>
      <c r="L938" s="5"/>
      <c r="M938" s="5"/>
      <c r="O938" s="5"/>
      <c r="Q938" s="5"/>
      <c r="R938" s="5"/>
      <c r="S938" s="5"/>
      <c r="T938" s="5"/>
      <c r="U938" s="5"/>
      <c r="V938" s="5"/>
    </row>
    <row r="939" spans="1:22">
      <c r="A939" s="5"/>
      <c r="B939" s="5"/>
      <c r="C939" s="5"/>
      <c r="K939" s="5"/>
      <c r="L939" s="5"/>
      <c r="M939" s="5"/>
      <c r="O939" s="5"/>
      <c r="Q939" s="5"/>
      <c r="R939" s="5"/>
      <c r="S939" s="5"/>
      <c r="T939" s="5"/>
      <c r="U939" s="5"/>
      <c r="V939" s="5"/>
    </row>
    <row r="940" spans="1:22">
      <c r="A940" s="5"/>
      <c r="B940" s="5"/>
      <c r="C940" s="5"/>
      <c r="K940" s="5"/>
      <c r="L940" s="5"/>
      <c r="M940" s="5"/>
      <c r="O940" s="5"/>
      <c r="Q940" s="5"/>
      <c r="R940" s="5"/>
      <c r="S940" s="5"/>
      <c r="T940" s="5"/>
      <c r="U940" s="5"/>
      <c r="V940" s="5"/>
    </row>
    <row r="941" spans="1:22">
      <c r="A941" s="5"/>
      <c r="B941" s="5"/>
      <c r="C941" s="5"/>
      <c r="K941" s="5"/>
      <c r="L941" s="5"/>
      <c r="M941" s="5"/>
      <c r="O941" s="5"/>
      <c r="Q941" s="5"/>
      <c r="R941" s="5"/>
      <c r="S941" s="5"/>
      <c r="T941" s="5"/>
      <c r="U941" s="5"/>
      <c r="V941" s="5"/>
    </row>
    <row r="942" spans="1:22">
      <c r="A942" s="5"/>
      <c r="B942" s="5"/>
      <c r="C942" s="5"/>
      <c r="K942" s="5"/>
      <c r="L942" s="5"/>
      <c r="M942" s="5"/>
      <c r="O942" s="5"/>
      <c r="Q942" s="5"/>
      <c r="R942" s="5"/>
      <c r="S942" s="5"/>
      <c r="T942" s="5"/>
      <c r="U942" s="5"/>
      <c r="V942" s="5"/>
    </row>
    <row r="943" spans="1:22">
      <c r="A943" s="5"/>
      <c r="B943" s="5"/>
      <c r="C943" s="5"/>
      <c r="K943" s="5"/>
      <c r="L943" s="5"/>
      <c r="M943" s="5"/>
      <c r="O943" s="5"/>
      <c r="Q943" s="5"/>
      <c r="R943" s="5"/>
      <c r="S943" s="5"/>
      <c r="T943" s="5"/>
      <c r="U943" s="5"/>
      <c r="V943" s="5"/>
    </row>
    <row r="944" spans="1:22">
      <c r="A944" s="5"/>
      <c r="B944" s="5"/>
      <c r="C944" s="5"/>
      <c r="K944" s="5"/>
      <c r="L944" s="5"/>
      <c r="M944" s="5"/>
      <c r="O944" s="5"/>
      <c r="Q944" s="5"/>
      <c r="R944" s="5"/>
      <c r="S944" s="5"/>
      <c r="T944" s="5"/>
      <c r="U944" s="5"/>
      <c r="V944" s="5"/>
    </row>
    <row r="945" spans="1:22">
      <c r="A945" s="5"/>
      <c r="B945" s="5"/>
      <c r="C945" s="5"/>
      <c r="K945" s="5"/>
      <c r="L945" s="5"/>
      <c r="M945" s="5"/>
      <c r="O945" s="5"/>
      <c r="Q945" s="5"/>
      <c r="R945" s="5"/>
      <c r="S945" s="5"/>
      <c r="T945" s="5"/>
      <c r="U945" s="5"/>
      <c r="V945" s="5"/>
    </row>
    <row r="946" spans="1:22">
      <c r="A946" s="5"/>
      <c r="B946" s="5"/>
      <c r="C946" s="5"/>
      <c r="K946" s="5"/>
      <c r="L946" s="5"/>
      <c r="M946" s="5"/>
      <c r="O946" s="5"/>
      <c r="Q946" s="5"/>
      <c r="R946" s="5"/>
      <c r="S946" s="5"/>
      <c r="T946" s="5"/>
      <c r="U946" s="5"/>
      <c r="V946" s="5"/>
    </row>
    <row r="947" spans="1:22">
      <c r="A947" s="5"/>
      <c r="B947" s="5"/>
      <c r="C947" s="5"/>
      <c r="K947" s="5"/>
      <c r="L947" s="5"/>
      <c r="M947" s="5"/>
      <c r="O947" s="5"/>
      <c r="Q947" s="5"/>
      <c r="R947" s="5"/>
      <c r="S947" s="5"/>
      <c r="T947" s="5"/>
      <c r="U947" s="5"/>
      <c r="V947" s="5"/>
    </row>
    <row r="948" spans="1:22">
      <c r="A948" s="5"/>
      <c r="B948" s="5"/>
      <c r="C948" s="5"/>
      <c r="K948" s="5"/>
      <c r="L948" s="5"/>
      <c r="M948" s="5"/>
      <c r="O948" s="5"/>
      <c r="Q948" s="5"/>
      <c r="R948" s="5"/>
      <c r="S948" s="5"/>
      <c r="T948" s="5"/>
      <c r="U948" s="5"/>
      <c r="V948" s="5"/>
    </row>
    <row r="949" spans="1:22">
      <c r="A949" s="5"/>
      <c r="B949" s="5"/>
      <c r="C949" s="5"/>
      <c r="K949" s="5"/>
      <c r="L949" s="5"/>
      <c r="M949" s="5"/>
      <c r="O949" s="5"/>
      <c r="Q949" s="5"/>
      <c r="R949" s="5"/>
      <c r="S949" s="5"/>
      <c r="T949" s="5"/>
      <c r="U949" s="5"/>
      <c r="V949" s="5"/>
    </row>
    <row r="950" spans="1:22">
      <c r="A950" s="5"/>
      <c r="B950" s="5"/>
      <c r="C950" s="5"/>
      <c r="K950" s="5"/>
      <c r="L950" s="5"/>
      <c r="M950" s="5"/>
      <c r="O950" s="5"/>
      <c r="Q950" s="5"/>
      <c r="R950" s="5"/>
      <c r="S950" s="5"/>
      <c r="T950" s="5"/>
      <c r="U950" s="5"/>
      <c r="V950" s="5"/>
    </row>
    <row r="951" spans="1:22">
      <c r="A951" s="5"/>
      <c r="B951" s="5"/>
      <c r="C951" s="5"/>
      <c r="K951" s="5"/>
      <c r="L951" s="5"/>
      <c r="M951" s="5"/>
      <c r="O951" s="5"/>
      <c r="Q951" s="5"/>
      <c r="R951" s="5"/>
      <c r="S951" s="5"/>
      <c r="T951" s="5"/>
      <c r="U951" s="5"/>
      <c r="V951" s="5"/>
    </row>
    <row r="952" spans="1:22">
      <c r="A952" s="5"/>
      <c r="B952" s="5"/>
      <c r="C952" s="5"/>
      <c r="K952" s="5"/>
      <c r="L952" s="5"/>
      <c r="M952" s="5"/>
      <c r="O952" s="5"/>
      <c r="Q952" s="5"/>
      <c r="R952" s="5"/>
      <c r="S952" s="5"/>
      <c r="T952" s="5"/>
      <c r="U952" s="5"/>
      <c r="V952" s="5"/>
    </row>
    <row r="953" spans="1:22">
      <c r="A953" s="5"/>
      <c r="B953" s="5"/>
      <c r="C953" s="5"/>
      <c r="K953" s="5"/>
      <c r="L953" s="5"/>
      <c r="M953" s="5"/>
      <c r="O953" s="5"/>
      <c r="Q953" s="5"/>
      <c r="R953" s="5"/>
      <c r="S953" s="5"/>
      <c r="T953" s="5"/>
      <c r="U953" s="5"/>
      <c r="V953" s="5"/>
    </row>
    <row r="954" spans="1:22">
      <c r="A954" s="5"/>
      <c r="B954" s="5"/>
      <c r="C954" s="5"/>
      <c r="K954" s="5"/>
      <c r="L954" s="5"/>
      <c r="M954" s="5"/>
      <c r="O954" s="5"/>
      <c r="Q954" s="5"/>
      <c r="R954" s="5"/>
      <c r="S954" s="5"/>
      <c r="T954" s="5"/>
      <c r="U954" s="5"/>
      <c r="V954" s="5"/>
    </row>
    <row r="955" spans="1:22">
      <c r="A955" s="5"/>
      <c r="B955" s="5"/>
      <c r="C955" s="5"/>
      <c r="K955" s="5"/>
      <c r="L955" s="5"/>
      <c r="M955" s="5"/>
      <c r="O955" s="5"/>
      <c r="Q955" s="5"/>
      <c r="R955" s="5"/>
      <c r="S955" s="5"/>
      <c r="T955" s="5"/>
      <c r="U955" s="5"/>
      <c r="V955" s="5"/>
    </row>
    <row r="956" spans="1:22">
      <c r="A956" s="5"/>
      <c r="B956" s="5"/>
      <c r="C956" s="5"/>
      <c r="K956" s="5"/>
      <c r="L956" s="5"/>
      <c r="M956" s="5"/>
      <c r="O956" s="5"/>
      <c r="Q956" s="5"/>
      <c r="R956" s="5"/>
      <c r="S956" s="5"/>
      <c r="T956" s="5"/>
      <c r="U956" s="5"/>
      <c r="V956" s="5"/>
    </row>
    <row r="957" spans="1:22">
      <c r="A957" s="5"/>
      <c r="B957" s="5"/>
      <c r="C957" s="5"/>
      <c r="K957" s="5"/>
      <c r="L957" s="5"/>
      <c r="M957" s="5"/>
      <c r="O957" s="5"/>
      <c r="Q957" s="5"/>
      <c r="R957" s="5"/>
      <c r="S957" s="5"/>
      <c r="T957" s="5"/>
      <c r="U957" s="5"/>
      <c r="V957" s="5"/>
    </row>
    <row r="958" spans="1:22">
      <c r="A958" s="5"/>
      <c r="B958" s="5"/>
      <c r="C958" s="5"/>
      <c r="K958" s="5"/>
      <c r="L958" s="5"/>
      <c r="M958" s="5"/>
      <c r="O958" s="5"/>
      <c r="Q958" s="5"/>
      <c r="R958" s="5"/>
      <c r="S958" s="5"/>
      <c r="T958" s="5"/>
      <c r="U958" s="5"/>
      <c r="V958" s="5"/>
    </row>
    <row r="959" spans="1:22">
      <c r="A959" s="5"/>
      <c r="B959" s="5"/>
      <c r="C959" s="5"/>
      <c r="K959" s="5"/>
      <c r="L959" s="5"/>
      <c r="M959" s="5"/>
      <c r="O959" s="5"/>
      <c r="Q959" s="5"/>
      <c r="R959" s="5"/>
      <c r="S959" s="5"/>
      <c r="T959" s="5"/>
      <c r="U959" s="5"/>
      <c r="V959" s="5"/>
    </row>
    <row r="960" spans="1:22">
      <c r="A960" s="5"/>
      <c r="B960" s="5"/>
      <c r="C960" s="5"/>
      <c r="K960" s="5"/>
      <c r="L960" s="5"/>
      <c r="M960" s="5"/>
      <c r="O960" s="5"/>
      <c r="Q960" s="5"/>
      <c r="R960" s="5"/>
      <c r="S960" s="5"/>
      <c r="T960" s="5"/>
      <c r="U960" s="5"/>
      <c r="V960" s="5"/>
    </row>
    <row r="961" spans="1:22">
      <c r="A961" s="5"/>
      <c r="B961" s="5"/>
      <c r="C961" s="5"/>
      <c r="K961" s="5"/>
      <c r="L961" s="5"/>
      <c r="M961" s="5"/>
      <c r="O961" s="5"/>
      <c r="Q961" s="5"/>
      <c r="R961" s="5"/>
      <c r="S961" s="5"/>
      <c r="T961" s="5"/>
      <c r="U961" s="5"/>
      <c r="V961" s="5"/>
    </row>
    <row r="962" spans="1:22">
      <c r="A962" s="5"/>
      <c r="B962" s="5"/>
      <c r="C962" s="5"/>
      <c r="K962" s="5"/>
      <c r="L962" s="5"/>
      <c r="M962" s="5"/>
      <c r="O962" s="5"/>
      <c r="Q962" s="5"/>
      <c r="R962" s="5"/>
      <c r="S962" s="5"/>
      <c r="T962" s="5"/>
      <c r="U962" s="5"/>
      <c r="V962" s="5"/>
    </row>
    <row r="963" spans="1:22">
      <c r="A963" s="5"/>
      <c r="B963" s="5"/>
      <c r="C963" s="5"/>
      <c r="K963" s="5"/>
      <c r="L963" s="5"/>
      <c r="M963" s="5"/>
      <c r="O963" s="5"/>
      <c r="Q963" s="5"/>
      <c r="R963" s="5"/>
      <c r="S963" s="5"/>
      <c r="T963" s="5"/>
      <c r="U963" s="5"/>
      <c r="V963" s="5"/>
    </row>
    <row r="964" spans="1:22">
      <c r="A964" s="5"/>
      <c r="B964" s="5"/>
      <c r="C964" s="5"/>
      <c r="K964" s="5"/>
      <c r="L964" s="5"/>
      <c r="M964" s="5"/>
      <c r="O964" s="5"/>
      <c r="Q964" s="5"/>
      <c r="R964" s="5"/>
      <c r="S964" s="5"/>
      <c r="T964" s="5"/>
      <c r="U964" s="5"/>
      <c r="V964" s="5"/>
    </row>
    <row r="965" spans="1:22">
      <c r="A965" s="5"/>
      <c r="B965" s="5"/>
      <c r="C965" s="5"/>
      <c r="K965" s="5"/>
      <c r="L965" s="5"/>
      <c r="M965" s="5"/>
      <c r="O965" s="5"/>
      <c r="Q965" s="5"/>
      <c r="R965" s="5"/>
      <c r="S965" s="5"/>
      <c r="T965" s="5"/>
      <c r="U965" s="5"/>
      <c r="V965" s="5"/>
    </row>
    <row r="966" spans="1:22">
      <c r="A966" s="5"/>
      <c r="B966" s="5"/>
      <c r="C966" s="5"/>
      <c r="K966" s="5"/>
      <c r="L966" s="5"/>
      <c r="M966" s="5"/>
      <c r="O966" s="5"/>
      <c r="Q966" s="5"/>
      <c r="R966" s="5"/>
      <c r="S966" s="5"/>
      <c r="T966" s="5"/>
      <c r="U966" s="5"/>
      <c r="V966" s="5"/>
    </row>
    <row r="967" spans="1:22">
      <c r="A967" s="5"/>
      <c r="B967" s="5"/>
      <c r="C967" s="5"/>
      <c r="K967" s="5"/>
      <c r="L967" s="5"/>
      <c r="M967" s="5"/>
      <c r="O967" s="5"/>
      <c r="Q967" s="5"/>
      <c r="R967" s="5"/>
      <c r="S967" s="5"/>
      <c r="T967" s="5"/>
      <c r="U967" s="5"/>
      <c r="V967" s="5"/>
    </row>
    <row r="968" spans="1:22">
      <c r="A968" s="5"/>
      <c r="B968" s="5"/>
      <c r="C968" s="5"/>
      <c r="K968" s="5"/>
      <c r="L968" s="5"/>
      <c r="M968" s="5"/>
      <c r="O968" s="5"/>
      <c r="Q968" s="5"/>
      <c r="R968" s="5"/>
      <c r="S968" s="5"/>
      <c r="T968" s="5"/>
      <c r="U968" s="5"/>
      <c r="V968" s="5"/>
    </row>
    <row r="969" spans="1:22">
      <c r="A969" s="5"/>
      <c r="B969" s="5"/>
      <c r="C969" s="5"/>
      <c r="K969" s="5"/>
      <c r="L969" s="5"/>
      <c r="M969" s="5"/>
      <c r="O969" s="5"/>
      <c r="Q969" s="5"/>
      <c r="R969" s="5"/>
      <c r="S969" s="5"/>
      <c r="T969" s="5"/>
      <c r="U969" s="5"/>
      <c r="V969" s="5"/>
    </row>
    <row r="970" spans="1:22">
      <c r="A970" s="5"/>
      <c r="B970" s="5"/>
      <c r="C970" s="5"/>
      <c r="K970" s="5"/>
      <c r="L970" s="5"/>
      <c r="M970" s="5"/>
      <c r="O970" s="5"/>
      <c r="Q970" s="5"/>
      <c r="R970" s="5"/>
      <c r="S970" s="5"/>
      <c r="T970" s="5"/>
      <c r="U970" s="5"/>
      <c r="V970" s="5"/>
    </row>
    <row r="971" spans="1:22">
      <c r="A971" s="5"/>
      <c r="B971" s="5"/>
      <c r="C971" s="5"/>
      <c r="K971" s="5"/>
      <c r="L971" s="5"/>
      <c r="M971" s="5"/>
      <c r="O971" s="5"/>
      <c r="Q971" s="5"/>
      <c r="R971" s="5"/>
      <c r="S971" s="5"/>
      <c r="T971" s="5"/>
      <c r="U971" s="5"/>
      <c r="V971" s="5"/>
    </row>
    <row r="972" spans="1:22">
      <c r="A972" s="5"/>
      <c r="B972" s="5"/>
      <c r="C972" s="5"/>
      <c r="K972" s="5"/>
      <c r="L972" s="5"/>
      <c r="M972" s="5"/>
      <c r="O972" s="5"/>
      <c r="Q972" s="5"/>
      <c r="R972" s="5"/>
      <c r="S972" s="5"/>
      <c r="T972" s="5"/>
      <c r="U972" s="5"/>
      <c r="V972" s="5"/>
    </row>
    <row r="973" spans="1:22">
      <c r="A973" s="5"/>
      <c r="B973" s="5"/>
      <c r="C973" s="5"/>
      <c r="K973" s="5"/>
      <c r="L973" s="5"/>
      <c r="M973" s="5"/>
      <c r="O973" s="5"/>
      <c r="Q973" s="5"/>
      <c r="R973" s="5"/>
      <c r="S973" s="5"/>
      <c r="T973" s="5"/>
      <c r="U973" s="5"/>
      <c r="V973" s="5"/>
    </row>
    <row r="974" spans="1:22">
      <c r="A974" s="5"/>
      <c r="B974" s="5"/>
      <c r="C974" s="5"/>
      <c r="K974" s="5"/>
      <c r="L974" s="5"/>
      <c r="M974" s="5"/>
      <c r="O974" s="5"/>
      <c r="Q974" s="5"/>
      <c r="R974" s="5"/>
      <c r="S974" s="5"/>
      <c r="T974" s="5"/>
      <c r="U974" s="5"/>
      <c r="V974" s="5"/>
    </row>
    <row r="975" spans="1:22">
      <c r="A975" s="5"/>
      <c r="B975" s="5"/>
      <c r="C975" s="5"/>
      <c r="K975" s="5"/>
      <c r="L975" s="5"/>
      <c r="M975" s="5"/>
      <c r="O975" s="5"/>
      <c r="Q975" s="5"/>
      <c r="R975" s="5"/>
      <c r="S975" s="5"/>
      <c r="T975" s="5"/>
      <c r="U975" s="5"/>
      <c r="V975" s="5"/>
    </row>
    <row r="976" spans="1:22">
      <c r="A976" s="5"/>
      <c r="B976" s="5"/>
      <c r="C976" s="5"/>
      <c r="K976" s="5"/>
      <c r="L976" s="5"/>
      <c r="M976" s="5"/>
      <c r="O976" s="5"/>
      <c r="Q976" s="5"/>
      <c r="R976" s="5"/>
      <c r="S976" s="5"/>
      <c r="T976" s="5"/>
      <c r="U976" s="5"/>
      <c r="V976" s="5"/>
    </row>
    <row r="977" spans="1:22">
      <c r="A977" s="5"/>
      <c r="B977" s="5"/>
      <c r="C977" s="5"/>
      <c r="K977" s="5"/>
      <c r="L977" s="5"/>
      <c r="M977" s="5"/>
      <c r="O977" s="5"/>
      <c r="Q977" s="5"/>
      <c r="R977" s="5"/>
      <c r="S977" s="5"/>
      <c r="T977" s="5"/>
      <c r="U977" s="5"/>
      <c r="V977" s="5"/>
    </row>
    <row r="978" spans="1:22">
      <c r="A978" s="5"/>
      <c r="B978" s="5"/>
      <c r="C978" s="5"/>
      <c r="K978" s="5"/>
      <c r="L978" s="5"/>
      <c r="M978" s="5"/>
      <c r="O978" s="5"/>
      <c r="Q978" s="5"/>
      <c r="R978" s="5"/>
      <c r="S978" s="5"/>
      <c r="T978" s="5"/>
      <c r="U978" s="5"/>
      <c r="V978" s="5"/>
    </row>
    <row r="979" spans="1:22">
      <c r="A979" s="5"/>
      <c r="B979" s="5"/>
      <c r="C979" s="5"/>
      <c r="K979" s="5"/>
      <c r="L979" s="5"/>
      <c r="M979" s="5"/>
      <c r="O979" s="5"/>
      <c r="Q979" s="5"/>
      <c r="R979" s="5"/>
      <c r="S979" s="5"/>
      <c r="T979" s="5"/>
      <c r="U979" s="5"/>
      <c r="V979" s="5"/>
    </row>
    <row r="980" spans="1:22">
      <c r="A980" s="5"/>
      <c r="B980" s="5"/>
      <c r="C980" s="5"/>
      <c r="K980" s="5"/>
      <c r="L980" s="5"/>
      <c r="M980" s="5"/>
      <c r="O980" s="5"/>
      <c r="Q980" s="5"/>
      <c r="R980" s="5"/>
      <c r="S980" s="5"/>
      <c r="T980" s="5"/>
      <c r="U980" s="5"/>
      <c r="V980" s="5"/>
    </row>
    <row r="981" spans="1:22">
      <c r="A981" s="5"/>
      <c r="B981" s="5"/>
      <c r="C981" s="5"/>
      <c r="K981" s="5"/>
      <c r="L981" s="5"/>
      <c r="M981" s="5"/>
      <c r="O981" s="5"/>
      <c r="Q981" s="5"/>
      <c r="R981" s="5"/>
      <c r="S981" s="5"/>
      <c r="T981" s="5"/>
      <c r="U981" s="5"/>
      <c r="V981" s="5"/>
    </row>
    <row r="982" spans="1:22">
      <c r="A982" s="5"/>
      <c r="B982" s="5"/>
      <c r="C982" s="5"/>
      <c r="K982" s="5"/>
      <c r="L982" s="5"/>
      <c r="M982" s="5"/>
      <c r="O982" s="5"/>
      <c r="Q982" s="5"/>
      <c r="R982" s="5"/>
      <c r="S982" s="5"/>
      <c r="T982" s="5"/>
      <c r="U982" s="5"/>
      <c r="V982" s="5"/>
    </row>
    <row r="983" spans="1:22">
      <c r="A983" s="5"/>
      <c r="B983" s="5"/>
      <c r="C983" s="5"/>
      <c r="K983" s="5"/>
      <c r="L983" s="5"/>
      <c r="M983" s="5"/>
      <c r="O983" s="5"/>
      <c r="Q983" s="5"/>
      <c r="R983" s="5"/>
      <c r="S983" s="5"/>
      <c r="T983" s="5"/>
      <c r="U983" s="5"/>
      <c r="V983" s="5"/>
    </row>
    <row r="984" spans="1:22">
      <c r="A984" s="5"/>
      <c r="B984" s="5"/>
      <c r="C984" s="5"/>
      <c r="K984" s="5"/>
      <c r="L984" s="5"/>
      <c r="M984" s="5"/>
      <c r="O984" s="5"/>
      <c r="Q984" s="5"/>
      <c r="R984" s="5"/>
      <c r="S984" s="5"/>
      <c r="T984" s="5"/>
      <c r="U984" s="5"/>
      <c r="V984" s="5"/>
    </row>
    <row r="985" spans="1:22">
      <c r="A985" s="5"/>
      <c r="B985" s="5"/>
      <c r="C985" s="5"/>
      <c r="K985" s="5"/>
      <c r="L985" s="5"/>
      <c r="M985" s="5"/>
      <c r="O985" s="5"/>
      <c r="Q985" s="5"/>
      <c r="R985" s="5"/>
      <c r="S985" s="5"/>
      <c r="T985" s="5"/>
      <c r="U985" s="5"/>
      <c r="V985" s="5"/>
    </row>
    <row r="986" spans="1:22">
      <c r="A986" s="5"/>
      <c r="B986" s="5"/>
      <c r="C986" s="5"/>
      <c r="K986" s="5"/>
      <c r="L986" s="5"/>
      <c r="M986" s="5"/>
      <c r="O986" s="5"/>
      <c r="Q986" s="5"/>
      <c r="R986" s="5"/>
      <c r="S986" s="5"/>
      <c r="T986" s="5"/>
      <c r="U986" s="5"/>
      <c r="V986" s="5"/>
    </row>
    <row r="987" spans="1:22">
      <c r="A987" s="5"/>
      <c r="B987" s="5"/>
      <c r="C987" s="5"/>
      <c r="K987" s="5"/>
      <c r="L987" s="5"/>
      <c r="M987" s="5"/>
      <c r="O987" s="5"/>
      <c r="Q987" s="5"/>
      <c r="R987" s="5"/>
      <c r="S987" s="5"/>
      <c r="T987" s="5"/>
      <c r="U987" s="5"/>
      <c r="V987" s="5"/>
    </row>
    <row r="988" spans="1:22">
      <c r="A988" s="5"/>
      <c r="B988" s="5"/>
      <c r="C988" s="5"/>
      <c r="K988" s="5"/>
      <c r="L988" s="5"/>
      <c r="M988" s="5"/>
      <c r="O988" s="5"/>
      <c r="Q988" s="5"/>
      <c r="R988" s="5"/>
      <c r="S988" s="5"/>
      <c r="T988" s="5"/>
      <c r="U988" s="5"/>
      <c r="V988" s="5"/>
    </row>
    <row r="989" spans="1:22">
      <c r="A989" s="5"/>
      <c r="B989" s="5"/>
      <c r="C989" s="5"/>
      <c r="K989" s="5"/>
      <c r="L989" s="5"/>
      <c r="M989" s="5"/>
      <c r="O989" s="5"/>
      <c r="Q989" s="5"/>
      <c r="R989" s="5"/>
      <c r="S989" s="5"/>
      <c r="T989" s="5"/>
      <c r="U989" s="5"/>
      <c r="V989" s="5"/>
    </row>
    <row r="990" spans="1:22">
      <c r="A990" s="5"/>
      <c r="B990" s="5"/>
      <c r="C990" s="5"/>
      <c r="K990" s="5"/>
      <c r="L990" s="5"/>
      <c r="M990" s="5"/>
      <c r="O990" s="5"/>
      <c r="Q990" s="5"/>
      <c r="R990" s="5"/>
      <c r="S990" s="5"/>
      <c r="T990" s="5"/>
      <c r="U990" s="5"/>
      <c r="V990" s="5"/>
    </row>
    <row r="991" spans="1:22">
      <c r="A991" s="5"/>
      <c r="B991" s="5"/>
      <c r="C991" s="5"/>
      <c r="K991" s="5"/>
      <c r="L991" s="5"/>
      <c r="M991" s="5"/>
      <c r="O991" s="5"/>
      <c r="Q991" s="5"/>
      <c r="R991" s="5"/>
      <c r="S991" s="5"/>
      <c r="T991" s="5"/>
      <c r="U991" s="5"/>
      <c r="V991" s="5"/>
    </row>
    <row r="992" spans="1:22">
      <c r="A992" s="5"/>
      <c r="B992" s="5"/>
      <c r="C992" s="5"/>
      <c r="K992" s="5"/>
      <c r="L992" s="5"/>
      <c r="M992" s="5"/>
      <c r="O992" s="5"/>
      <c r="Q992" s="5"/>
      <c r="R992" s="5"/>
      <c r="S992" s="5"/>
      <c r="T992" s="5"/>
      <c r="U992" s="5"/>
      <c r="V992" s="5"/>
    </row>
    <row r="993" spans="1:22">
      <c r="A993" s="5"/>
      <c r="B993" s="5"/>
      <c r="C993" s="5"/>
      <c r="K993" s="5"/>
      <c r="L993" s="5"/>
      <c r="M993" s="5"/>
      <c r="O993" s="5"/>
      <c r="Q993" s="5"/>
      <c r="R993" s="5"/>
      <c r="S993" s="5"/>
      <c r="T993" s="5"/>
      <c r="U993" s="5"/>
      <c r="V993" s="5"/>
    </row>
    <row r="994" spans="1:22">
      <c r="A994" s="5"/>
      <c r="B994" s="5"/>
      <c r="C994" s="5"/>
      <c r="K994" s="5"/>
      <c r="L994" s="5"/>
      <c r="M994" s="5"/>
      <c r="O994" s="5"/>
      <c r="Q994" s="5"/>
      <c r="R994" s="5"/>
      <c r="S994" s="5"/>
      <c r="T994" s="5"/>
      <c r="U994" s="5"/>
      <c r="V994" s="5"/>
    </row>
    <row r="995" spans="1:22">
      <c r="A995" s="5"/>
      <c r="B995" s="5"/>
      <c r="C995" s="5"/>
      <c r="K995" s="5"/>
      <c r="L995" s="5"/>
      <c r="M995" s="5"/>
      <c r="O995" s="5"/>
      <c r="Q995" s="5"/>
      <c r="R995" s="5"/>
      <c r="S995" s="5"/>
      <c r="T995" s="5"/>
      <c r="U995" s="5"/>
      <c r="V995" s="5"/>
    </row>
    <row r="996" spans="1:22">
      <c r="A996" s="5"/>
      <c r="B996" s="5"/>
      <c r="C996" s="5"/>
      <c r="K996" s="5"/>
      <c r="L996" s="5"/>
      <c r="M996" s="5"/>
      <c r="O996" s="5"/>
      <c r="Q996" s="5"/>
      <c r="R996" s="5"/>
      <c r="S996" s="5"/>
      <c r="T996" s="5"/>
      <c r="U996" s="5"/>
      <c r="V996" s="5"/>
    </row>
    <row r="997" spans="1:22">
      <c r="A997" s="5"/>
      <c r="B997" s="5"/>
      <c r="C997" s="5"/>
      <c r="K997" s="5"/>
      <c r="L997" s="5"/>
      <c r="M997" s="5"/>
      <c r="O997" s="5"/>
      <c r="Q997" s="5"/>
      <c r="R997" s="5"/>
      <c r="S997" s="5"/>
      <c r="T997" s="5"/>
      <c r="U997" s="5"/>
      <c r="V997" s="5"/>
    </row>
    <row r="998" spans="1:22">
      <c r="A998" s="5"/>
      <c r="B998" s="5"/>
      <c r="C998" s="5"/>
      <c r="K998" s="5"/>
      <c r="L998" s="5"/>
      <c r="M998" s="5"/>
      <c r="O998" s="5"/>
      <c r="Q998" s="5"/>
      <c r="R998" s="5"/>
      <c r="S998" s="5"/>
      <c r="T998" s="5"/>
      <c r="U998" s="5"/>
      <c r="V998" s="5"/>
    </row>
    <row r="999" spans="1:22">
      <c r="A999" s="5"/>
      <c r="B999" s="5"/>
      <c r="C999" s="5"/>
      <c r="K999" s="5"/>
      <c r="L999" s="5"/>
      <c r="M999" s="5"/>
      <c r="O999" s="5"/>
      <c r="Q999" s="5"/>
      <c r="R999" s="5"/>
      <c r="S999" s="5"/>
      <c r="T999" s="5"/>
      <c r="U999" s="5"/>
      <c r="V999" s="5"/>
    </row>
    <row r="1000" spans="1:22">
      <c r="A1000" s="5"/>
      <c r="B1000" s="5"/>
      <c r="C1000" s="5"/>
      <c r="K1000" s="5"/>
      <c r="L1000" s="5"/>
      <c r="M1000" s="5"/>
      <c r="O1000" s="5"/>
      <c r="Q1000" s="5"/>
      <c r="R1000" s="5"/>
      <c r="S1000" s="5"/>
      <c r="T1000" s="5"/>
      <c r="U1000" s="5"/>
      <c r="V1000" s="5"/>
    </row>
    <row r="1001" spans="1:22">
      <c r="A1001" s="5"/>
      <c r="B1001" s="5"/>
      <c r="C1001" s="5"/>
      <c r="K1001" s="5"/>
      <c r="L1001" s="5"/>
      <c r="M1001" s="5"/>
      <c r="O1001" s="5"/>
      <c r="Q1001" s="5"/>
      <c r="R1001" s="5"/>
      <c r="S1001" s="5"/>
      <c r="T1001" s="5"/>
      <c r="U1001" s="5"/>
      <c r="V1001" s="5"/>
    </row>
    <row r="1002" spans="1:22">
      <c r="A1002" s="5"/>
      <c r="B1002" s="5"/>
      <c r="C1002" s="5"/>
      <c r="K1002" s="5"/>
      <c r="L1002" s="5"/>
      <c r="M1002" s="5"/>
      <c r="O1002" s="5"/>
      <c r="Q1002" s="5"/>
      <c r="R1002" s="5"/>
      <c r="S1002" s="5"/>
      <c r="T1002" s="5"/>
      <c r="U1002" s="5"/>
      <c r="V1002" s="5"/>
    </row>
  </sheetData>
  <mergeCells count="4">
    <mergeCell ref="A3:A4"/>
    <mergeCell ref="Q4:T4"/>
    <mergeCell ref="M4:P4"/>
    <mergeCell ref="A2:E2"/>
  </mergeCells>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rgb="FF0070C0"/>
  </sheetPr>
  <dimension ref="A1:BZ1002"/>
  <sheetViews>
    <sheetView workbookViewId="0">
      <pane ySplit="6" topLeftCell="A7" activePane="bottomLeft" state="frozen"/>
      <selection pane="bottomLeft" activeCell="B8" sqref="B8"/>
    </sheetView>
  </sheetViews>
  <sheetFormatPr defaultColWidth="15.140625" defaultRowHeight="15" customHeight="1"/>
  <cols>
    <col min="1" max="1" width="17.42578125" customWidth="1"/>
    <col min="2" max="2" width="16.42578125" customWidth="1"/>
    <col min="3" max="3" width="12.28515625" customWidth="1"/>
    <col min="4" max="4" width="13.5703125" customWidth="1"/>
    <col min="5" max="5" width="12.85546875" customWidth="1"/>
    <col min="6" max="6" width="16.42578125" customWidth="1"/>
    <col min="7" max="7" width="9.5703125" customWidth="1"/>
    <col min="8" max="8" width="10.140625" customWidth="1"/>
    <col min="9" max="9" width="14.5703125" customWidth="1"/>
    <col min="10" max="10" width="25.42578125" customWidth="1"/>
    <col min="11" max="11" width="11.7109375" customWidth="1"/>
    <col min="12" max="12" width="7.28515625" customWidth="1"/>
    <col min="13" max="13" width="14" customWidth="1"/>
    <col min="14" max="14" width="11.28515625" customWidth="1"/>
    <col min="15" max="16" width="10.140625" customWidth="1"/>
    <col min="17" max="17" width="17.140625" customWidth="1"/>
    <col min="18" max="18" width="7.42578125" customWidth="1"/>
    <col min="19" max="19" width="9.28515625" customWidth="1"/>
    <col min="20" max="20" width="9.140625" customWidth="1"/>
    <col min="21" max="21" width="8" customWidth="1"/>
    <col min="22" max="22" width="7.42578125" customWidth="1"/>
    <col min="23" max="23" width="7" customWidth="1"/>
    <col min="24" max="24" width="7.5703125" customWidth="1"/>
    <col min="25" max="25" width="7" customWidth="1"/>
    <col min="26" max="26" width="6.42578125" customWidth="1"/>
    <col min="27" max="27" width="8.28515625" customWidth="1"/>
    <col min="28" max="28" width="11.42578125" customWidth="1"/>
    <col min="29" max="29" width="7.28515625" customWidth="1"/>
    <col min="30" max="30" width="6.42578125" customWidth="1"/>
    <col min="31" max="31" width="9.28515625" customWidth="1"/>
    <col min="32" max="38" width="8" customWidth="1"/>
    <col min="39" max="39" width="14.42578125" customWidth="1"/>
    <col min="40" max="40" width="11.42578125" customWidth="1"/>
    <col min="41" max="41" width="12.5703125" customWidth="1"/>
    <col min="42" max="42" width="9.42578125" customWidth="1"/>
    <col min="43" max="44" width="14.42578125" customWidth="1"/>
    <col min="45" max="45" width="17.42578125" customWidth="1"/>
    <col min="46" max="46" width="8.42578125" customWidth="1"/>
    <col min="47" max="47" width="9.42578125" customWidth="1"/>
    <col min="48" max="51" width="9.7109375" customWidth="1"/>
    <col min="52" max="52" width="18.85546875" customWidth="1"/>
    <col min="53" max="53" width="9.7109375" customWidth="1"/>
    <col min="54" max="54" width="9.42578125" customWidth="1"/>
    <col min="55" max="55" width="9" customWidth="1"/>
    <col min="56" max="57" width="11" customWidth="1"/>
    <col min="58" max="58" width="11.7109375" customWidth="1"/>
    <col min="59" max="59" width="9.42578125" customWidth="1"/>
    <col min="60" max="60" width="8.85546875" customWidth="1"/>
    <col min="61" max="61" width="8" customWidth="1"/>
    <col min="62" max="62" width="9.42578125" customWidth="1"/>
    <col min="63" max="63" width="16" customWidth="1"/>
    <col min="64" max="64" width="9.42578125" customWidth="1"/>
    <col min="65" max="65" width="11.42578125" customWidth="1"/>
    <col min="66" max="66" width="14.7109375" customWidth="1"/>
    <col min="67" max="67" width="7.5703125" customWidth="1"/>
    <col min="68" max="68" width="16.42578125" customWidth="1"/>
    <col min="69" max="69" width="9.85546875" customWidth="1"/>
    <col min="70" max="70" width="10.85546875" customWidth="1"/>
    <col min="71" max="71" width="12.5703125" customWidth="1"/>
    <col min="72" max="72" width="13.28515625" customWidth="1"/>
    <col min="73" max="73" width="10.5703125" customWidth="1"/>
    <col min="74" max="78" width="8" customWidth="1"/>
  </cols>
  <sheetData>
    <row r="1" spans="1:78">
      <c r="A1" s="4" t="s">
        <v>40</v>
      </c>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83"/>
      <c r="AD1" s="83"/>
      <c r="AE1" s="83"/>
      <c r="AF1" s="83"/>
      <c r="AG1" s="83"/>
      <c r="AH1" s="83"/>
      <c r="AI1" s="83"/>
      <c r="AJ1" s="83"/>
      <c r="AK1" s="83"/>
      <c r="AL1" s="84"/>
      <c r="AM1" s="86"/>
      <c r="AN1" s="86"/>
      <c r="AO1" s="86"/>
      <c r="AP1" s="88"/>
      <c r="AQ1" s="89"/>
      <c r="AR1" s="89"/>
      <c r="AS1" s="84"/>
      <c r="AT1" s="84"/>
      <c r="AU1" s="84"/>
      <c r="AV1" s="84"/>
      <c r="AW1" s="88"/>
      <c r="AX1" s="89"/>
      <c r="AY1" s="89"/>
      <c r="AZ1" s="84"/>
      <c r="BA1" s="84"/>
      <c r="BB1" s="84"/>
      <c r="BC1" s="84"/>
      <c r="BD1" s="88"/>
      <c r="BE1" s="89"/>
      <c r="BF1" s="89"/>
      <c r="BG1" s="84"/>
      <c r="BH1" s="84"/>
      <c r="BI1" s="84"/>
      <c r="BJ1" s="88"/>
      <c r="BK1" s="89"/>
      <c r="BL1" s="89"/>
      <c r="BM1" s="18"/>
      <c r="BN1" s="99"/>
      <c r="BO1" s="99"/>
      <c r="BP1" s="99"/>
      <c r="BQ1" s="99"/>
      <c r="BR1" s="99"/>
      <c r="BS1" s="99"/>
      <c r="BT1" s="99"/>
      <c r="BU1" s="99"/>
      <c r="BV1" s="99"/>
      <c r="BW1" s="99"/>
      <c r="BX1" s="99"/>
      <c r="BY1" s="99"/>
      <c r="BZ1" s="99"/>
    </row>
    <row r="2" spans="1:78">
      <c r="A2" s="447" t="s">
        <v>212</v>
      </c>
      <c r="B2" s="440"/>
      <c r="C2" s="440"/>
      <c r="D2" s="440"/>
      <c r="E2" s="18"/>
      <c r="F2" s="18"/>
      <c r="G2" s="18"/>
      <c r="H2" s="18"/>
      <c r="I2" s="18"/>
      <c r="J2" s="18"/>
      <c r="K2" s="18"/>
      <c r="L2" s="18"/>
      <c r="M2" s="18"/>
      <c r="N2" s="18"/>
      <c r="O2" s="18"/>
      <c r="P2" s="18"/>
      <c r="Q2" s="18"/>
      <c r="R2" s="18"/>
      <c r="S2" s="18"/>
      <c r="T2" s="18"/>
      <c r="U2" s="18"/>
      <c r="V2" s="18"/>
      <c r="W2" s="18"/>
      <c r="X2" s="18"/>
      <c r="Y2" s="18"/>
      <c r="Z2" s="18"/>
      <c r="AA2" s="18"/>
      <c r="AB2" s="18"/>
      <c r="AC2" s="83"/>
      <c r="AD2" s="83"/>
      <c r="AE2" s="83"/>
      <c r="AF2" s="83"/>
      <c r="AG2" s="83"/>
      <c r="AH2" s="83"/>
      <c r="AI2" s="83"/>
      <c r="AJ2" s="83"/>
      <c r="AK2" s="83"/>
      <c r="AL2" s="84"/>
      <c r="AM2" s="86"/>
      <c r="AN2" s="86"/>
      <c r="AO2" s="86"/>
      <c r="AP2" s="88"/>
      <c r="AQ2" s="89"/>
      <c r="AR2" s="89"/>
      <c r="AS2" s="84"/>
      <c r="AT2" s="84"/>
      <c r="AU2" s="84"/>
      <c r="AV2" s="84"/>
      <c r="AW2" s="88"/>
      <c r="AX2" s="89"/>
      <c r="AY2" s="89"/>
      <c r="AZ2" s="84"/>
      <c r="BA2" s="84"/>
      <c r="BB2" s="84"/>
      <c r="BC2" s="84"/>
      <c r="BD2" s="88"/>
      <c r="BE2" s="89"/>
      <c r="BF2" s="89"/>
      <c r="BG2" s="84"/>
      <c r="BH2" s="84"/>
      <c r="BI2" s="84"/>
      <c r="BJ2" s="88"/>
      <c r="BK2" s="89"/>
      <c r="BL2" s="89"/>
      <c r="BM2" s="18"/>
      <c r="BN2" s="99"/>
      <c r="BO2" s="99"/>
      <c r="BP2" s="99"/>
      <c r="BQ2" s="99"/>
      <c r="BR2" s="99"/>
      <c r="BS2" s="99"/>
      <c r="BT2" s="99"/>
      <c r="BU2" s="99"/>
      <c r="BV2" s="99"/>
      <c r="BW2" s="99"/>
      <c r="BX2" s="99"/>
      <c r="BY2" s="99"/>
      <c r="BZ2" s="99"/>
    </row>
    <row r="3" spans="1:78">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28"/>
      <c r="AD3" s="128"/>
      <c r="AE3" s="128"/>
      <c r="AF3" s="128"/>
      <c r="AG3" s="128"/>
      <c r="AH3" s="128"/>
      <c r="AI3" s="128"/>
      <c r="AJ3" s="128"/>
      <c r="AK3" s="128"/>
      <c r="AL3" s="130" t="s">
        <v>276</v>
      </c>
      <c r="AM3" s="132">
        <v>22500</v>
      </c>
      <c r="AN3" s="132">
        <v>26250</v>
      </c>
      <c r="AO3" s="132">
        <v>30000</v>
      </c>
      <c r="AP3" s="135">
        <f>60*50*15</f>
        <v>45000</v>
      </c>
      <c r="AQ3" s="136">
        <f>70*50*15</f>
        <v>52500</v>
      </c>
      <c r="AR3" s="136">
        <f>4000*15</f>
        <v>60000</v>
      </c>
      <c r="AS3" s="130"/>
      <c r="AT3" s="130">
        <v>22500</v>
      </c>
      <c r="AU3" s="130">
        <v>26250</v>
      </c>
      <c r="AV3" s="130">
        <v>30000</v>
      </c>
      <c r="AW3" s="135">
        <f>60*50*15</f>
        <v>45000</v>
      </c>
      <c r="AX3" s="136">
        <f>70*50*15</f>
        <v>52500</v>
      </c>
      <c r="AY3" s="136">
        <f>4000*15</f>
        <v>60000</v>
      </c>
      <c r="AZ3" s="130"/>
      <c r="BA3" s="130">
        <v>22500</v>
      </c>
      <c r="BB3" s="130">
        <v>26250</v>
      </c>
      <c r="BC3" s="130">
        <v>30000</v>
      </c>
      <c r="BD3" s="135">
        <f>60*50*15</f>
        <v>45000</v>
      </c>
      <c r="BE3" s="136">
        <f>70*50*15</f>
        <v>52500</v>
      </c>
      <c r="BF3" s="136">
        <f>4000*15</f>
        <v>60000</v>
      </c>
      <c r="BG3" s="130">
        <v>22500</v>
      </c>
      <c r="BH3" s="130">
        <v>26250</v>
      </c>
      <c r="BI3" s="130">
        <v>30000</v>
      </c>
      <c r="BJ3" s="135">
        <f>60*50*15</f>
        <v>45000</v>
      </c>
      <c r="BK3" s="136">
        <f>70*50*15</f>
        <v>52500</v>
      </c>
      <c r="BL3" s="136">
        <f>4000*15</f>
        <v>60000</v>
      </c>
      <c r="BM3" s="18"/>
      <c r="BN3" s="138" t="s">
        <v>278</v>
      </c>
      <c r="BO3" s="138"/>
      <c r="BP3" s="138"/>
      <c r="BQ3" s="138"/>
      <c r="BR3" s="138"/>
      <c r="BS3" s="138"/>
      <c r="BT3" s="138"/>
      <c r="BU3" s="138"/>
      <c r="BV3" s="138"/>
      <c r="BW3" s="138"/>
      <c r="BX3" s="138"/>
      <c r="BY3" s="138"/>
      <c r="BZ3" s="138" t="s">
        <v>276</v>
      </c>
    </row>
    <row r="4" spans="1:78" ht="30" customHeight="1">
      <c r="A4" s="18"/>
      <c r="B4" s="18"/>
      <c r="C4" s="468" t="s">
        <v>279</v>
      </c>
      <c r="D4" s="440"/>
      <c r="E4" s="440"/>
      <c r="F4" s="440"/>
      <c r="G4" s="440"/>
      <c r="H4" s="440"/>
      <c r="I4" s="18"/>
      <c r="J4" s="18"/>
      <c r="K4" s="18"/>
      <c r="L4" s="18"/>
      <c r="M4" s="18"/>
      <c r="N4" s="18"/>
      <c r="O4" s="18"/>
      <c r="P4" s="18"/>
      <c r="Q4" s="18"/>
      <c r="R4" s="18"/>
      <c r="S4" s="18"/>
      <c r="T4" s="18"/>
      <c r="U4" s="18"/>
      <c r="V4" s="18"/>
      <c r="W4" s="18"/>
      <c r="X4" s="18"/>
      <c r="Y4" s="18"/>
      <c r="Z4" s="18"/>
      <c r="AA4" s="18"/>
      <c r="AB4" s="18"/>
      <c r="AC4" s="128"/>
      <c r="AD4" s="128"/>
      <c r="AE4" s="128"/>
      <c r="AF4" s="128"/>
      <c r="AG4" s="128"/>
      <c r="AH4" s="128"/>
      <c r="AI4" s="128"/>
      <c r="AJ4" s="128"/>
      <c r="AK4" s="128"/>
      <c r="AL4" s="128"/>
      <c r="AM4" s="144">
        <f>50*10</f>
        <v>500</v>
      </c>
      <c r="AN4" s="145">
        <f>5*50</f>
        <v>250</v>
      </c>
      <c r="AO4" s="145">
        <v>0</v>
      </c>
      <c r="AP4" s="144">
        <f>10*2*50</f>
        <v>1000</v>
      </c>
      <c r="AQ4" s="144">
        <f>5*2*50</f>
        <v>500</v>
      </c>
      <c r="AR4" s="144">
        <v>0</v>
      </c>
      <c r="AS4" s="467" t="s">
        <v>286</v>
      </c>
      <c r="AT4" s="149"/>
      <c r="AU4" s="149"/>
      <c r="AV4" s="149" t="s">
        <v>297</v>
      </c>
      <c r="AW4" s="149"/>
      <c r="AX4" s="149"/>
      <c r="AY4" s="149"/>
      <c r="AZ4" s="128"/>
      <c r="BA4" s="149"/>
      <c r="BB4" s="149"/>
      <c r="BC4" s="149" t="s">
        <v>184</v>
      </c>
      <c r="BD4" s="149"/>
      <c r="BE4" s="149"/>
      <c r="BF4" s="149"/>
      <c r="BG4" s="149" t="s">
        <v>298</v>
      </c>
      <c r="BH4" s="149"/>
      <c r="BI4" s="128"/>
      <c r="BJ4" s="149"/>
      <c r="BK4" s="149"/>
      <c r="BL4" s="149"/>
      <c r="BM4" s="18"/>
      <c r="BN4" s="138"/>
      <c r="BO4" s="138"/>
      <c r="BP4" s="138"/>
      <c r="BQ4" s="138"/>
      <c r="BR4" s="138"/>
      <c r="BS4" s="138"/>
      <c r="BT4" s="138"/>
      <c r="BU4" s="138"/>
      <c r="BV4" s="138"/>
      <c r="BW4" s="138"/>
      <c r="BX4" s="138"/>
      <c r="BY4" s="138"/>
      <c r="BZ4" s="138"/>
    </row>
    <row r="5" spans="1:78" ht="93" customHeight="1">
      <c r="A5" s="18"/>
      <c r="B5" s="18"/>
      <c r="C5" s="18" t="s">
        <v>299</v>
      </c>
      <c r="D5" s="18"/>
      <c r="E5" s="18"/>
      <c r="F5" s="18" t="s">
        <v>300</v>
      </c>
      <c r="G5" s="18"/>
      <c r="H5" s="10"/>
      <c r="I5" s="18"/>
      <c r="J5" s="18"/>
      <c r="K5" s="18"/>
      <c r="L5" s="18"/>
      <c r="M5" s="10" t="s">
        <v>301</v>
      </c>
      <c r="N5" s="5" t="s">
        <v>302</v>
      </c>
      <c r="O5" s="18" t="s">
        <v>303</v>
      </c>
      <c r="P5" s="18" t="s">
        <v>304</v>
      </c>
      <c r="Q5" s="466" t="s">
        <v>305</v>
      </c>
      <c r="R5" s="18" t="s">
        <v>313</v>
      </c>
      <c r="S5" s="82" t="s">
        <v>314</v>
      </c>
      <c r="T5" s="82"/>
      <c r="U5" s="82"/>
      <c r="V5" s="82"/>
      <c r="W5" s="82"/>
      <c r="X5" s="82"/>
      <c r="Y5" s="82"/>
      <c r="Z5" s="82"/>
      <c r="AA5" s="82"/>
      <c r="AB5" s="469" t="s">
        <v>315</v>
      </c>
      <c r="AC5" s="128" t="s">
        <v>316</v>
      </c>
      <c r="AD5" s="128"/>
      <c r="AE5" s="128"/>
      <c r="AF5" s="128"/>
      <c r="AG5" s="128"/>
      <c r="AH5" s="128"/>
      <c r="AI5" s="128"/>
      <c r="AJ5" s="128"/>
      <c r="AK5" s="128"/>
      <c r="AL5" s="128"/>
      <c r="AM5" s="128"/>
      <c r="AN5" s="162"/>
      <c r="AO5" s="162"/>
      <c r="AP5" s="128"/>
      <c r="AQ5" s="128"/>
      <c r="AR5" s="128"/>
      <c r="AS5" s="435"/>
      <c r="AT5" s="152">
        <v>1330</v>
      </c>
      <c r="AU5" s="152">
        <v>1892.5</v>
      </c>
      <c r="AV5" s="152">
        <v>2455</v>
      </c>
      <c r="AW5" s="152">
        <v>3937.35</v>
      </c>
      <c r="AX5" s="152">
        <v>5062.3500000000004</v>
      </c>
      <c r="AY5" s="152">
        <v>6187.3499999999995</v>
      </c>
      <c r="AZ5" s="164" t="s">
        <v>318</v>
      </c>
      <c r="BA5" s="128"/>
      <c r="BB5" s="128"/>
      <c r="BC5" s="128"/>
      <c r="BD5" s="128"/>
      <c r="BE5" s="128"/>
      <c r="BF5" s="128"/>
      <c r="BG5" s="128"/>
      <c r="BH5" s="128"/>
      <c r="BI5" s="128"/>
      <c r="BJ5" s="128"/>
      <c r="BK5" s="128"/>
      <c r="BL5" s="128"/>
      <c r="BM5" s="18"/>
      <c r="BN5" s="166" t="s">
        <v>266</v>
      </c>
      <c r="BO5" s="166" t="s">
        <v>269</v>
      </c>
      <c r="BP5" s="166" t="s">
        <v>320</v>
      </c>
      <c r="BQ5" s="166" t="s">
        <v>321</v>
      </c>
      <c r="BR5" s="166" t="s">
        <v>270</v>
      </c>
      <c r="BS5" s="166" t="s">
        <v>322</v>
      </c>
      <c r="BT5" s="166" t="s">
        <v>323</v>
      </c>
      <c r="BU5" s="166" t="s">
        <v>324</v>
      </c>
      <c r="BV5" s="166" t="s">
        <v>325</v>
      </c>
      <c r="BW5" s="166" t="s">
        <v>326</v>
      </c>
      <c r="BX5" s="166" t="s">
        <v>57</v>
      </c>
      <c r="BY5" s="138" t="s">
        <v>327</v>
      </c>
      <c r="BZ5" s="166" t="s">
        <v>328</v>
      </c>
    </row>
    <row r="6" spans="1:78" ht="78.75" customHeight="1">
      <c r="A6" s="18"/>
      <c r="B6" s="18" t="s">
        <v>329</v>
      </c>
      <c r="C6" s="18"/>
      <c r="D6" s="18"/>
      <c r="E6" s="18"/>
      <c r="F6" s="58" t="s">
        <v>330</v>
      </c>
      <c r="G6" s="58" t="s">
        <v>331</v>
      </c>
      <c r="H6" s="58" t="s">
        <v>332</v>
      </c>
      <c r="I6" s="18"/>
      <c r="J6" s="18"/>
      <c r="K6" s="18"/>
      <c r="L6" s="18"/>
      <c r="M6" s="5" t="s">
        <v>333</v>
      </c>
      <c r="N6" s="146">
        <v>12108</v>
      </c>
      <c r="O6" s="146">
        <v>9240</v>
      </c>
      <c r="P6" s="146">
        <v>5412</v>
      </c>
      <c r="Q6" s="440"/>
      <c r="R6" s="18"/>
      <c r="S6" s="119" t="s">
        <v>266</v>
      </c>
      <c r="T6" s="119" t="s">
        <v>269</v>
      </c>
      <c r="U6" s="119" t="s">
        <v>320</v>
      </c>
      <c r="V6" s="119" t="s">
        <v>321</v>
      </c>
      <c r="W6" s="119" t="s">
        <v>270</v>
      </c>
      <c r="X6" s="119" t="s">
        <v>322</v>
      </c>
      <c r="Y6" s="119" t="s">
        <v>323</v>
      </c>
      <c r="Z6" s="119" t="s">
        <v>57</v>
      </c>
      <c r="AA6" s="119" t="s">
        <v>327</v>
      </c>
      <c r="AB6" s="435"/>
      <c r="AC6" s="169" t="s">
        <v>266</v>
      </c>
      <c r="AD6" s="169" t="s">
        <v>269</v>
      </c>
      <c r="AE6" s="169" t="s">
        <v>320</v>
      </c>
      <c r="AF6" s="169" t="s">
        <v>321</v>
      </c>
      <c r="AG6" s="169" t="s">
        <v>270</v>
      </c>
      <c r="AH6" s="169" t="s">
        <v>322</v>
      </c>
      <c r="AI6" s="169" t="s">
        <v>323</v>
      </c>
      <c r="AJ6" s="169" t="s">
        <v>57</v>
      </c>
      <c r="AK6" s="128" t="s">
        <v>334</v>
      </c>
      <c r="AL6" s="169" t="s">
        <v>335</v>
      </c>
      <c r="AM6" s="171"/>
      <c r="AN6" s="173"/>
      <c r="AO6" s="174" t="s">
        <v>337</v>
      </c>
      <c r="AP6" s="171"/>
      <c r="AQ6" s="171"/>
      <c r="AR6" s="171"/>
      <c r="AS6" s="176" t="s">
        <v>328</v>
      </c>
      <c r="AT6" s="178">
        <v>0.31</v>
      </c>
      <c r="AU6" s="178">
        <v>0.28999999999999998</v>
      </c>
      <c r="AV6" s="178">
        <v>0.27</v>
      </c>
      <c r="AW6" s="178">
        <v>0.2</v>
      </c>
      <c r="AX6" s="178">
        <v>0.2</v>
      </c>
      <c r="AY6" s="178">
        <v>0.2</v>
      </c>
      <c r="AZ6" s="169" t="s">
        <v>339</v>
      </c>
      <c r="BA6" s="128"/>
      <c r="BB6" s="128"/>
      <c r="BC6" s="128"/>
      <c r="BD6" s="128"/>
      <c r="BE6" s="128"/>
      <c r="BF6" s="128"/>
      <c r="BG6" s="171"/>
      <c r="BH6" s="171"/>
      <c r="BI6" s="171" t="s">
        <v>54</v>
      </c>
      <c r="BJ6" s="171"/>
      <c r="BK6" s="171"/>
      <c r="BL6" s="171"/>
      <c r="BM6" s="18"/>
      <c r="BN6" s="138">
        <v>1</v>
      </c>
      <c r="BO6" s="138">
        <v>0</v>
      </c>
      <c r="BP6" s="138" t="s">
        <v>340</v>
      </c>
      <c r="BQ6" s="138">
        <v>1009</v>
      </c>
      <c r="BR6" s="138"/>
      <c r="BS6" s="138"/>
      <c r="BT6" s="138"/>
      <c r="BU6" s="138"/>
      <c r="BV6" s="138"/>
      <c r="BW6" s="138"/>
      <c r="BX6" s="181">
        <f t="shared" ref="BX6:BX12" si="0">BQ6+BT6+BW6</f>
        <v>1009</v>
      </c>
      <c r="BY6" s="181">
        <f t="shared" ref="BY6:BY11" si="1">BX6*12</f>
        <v>12108</v>
      </c>
      <c r="BZ6" s="138">
        <f>3000</f>
        <v>3000</v>
      </c>
    </row>
    <row r="7" spans="1:78" ht="30" customHeight="1">
      <c r="A7" s="18" t="s">
        <v>341</v>
      </c>
      <c r="B7" s="18"/>
      <c r="C7" s="146">
        <f t="shared" ref="C7:E7" si="2">F7*12</f>
        <v>7200</v>
      </c>
      <c r="D7" s="146">
        <f t="shared" si="2"/>
        <v>11004</v>
      </c>
      <c r="E7" s="146">
        <f t="shared" si="2"/>
        <v>14796</v>
      </c>
      <c r="F7" s="182">
        <v>600</v>
      </c>
      <c r="G7" s="182">
        <v>917</v>
      </c>
      <c r="H7" s="182">
        <v>1233</v>
      </c>
      <c r="I7" s="46" t="str">
        <f>HYPERLINK("http://livingwage.mit.edu/places/5303363000","http://livingwage.mit.edu/places/5303363000")</f>
        <v>http://livingwage.mit.edu/places/5303363000</v>
      </c>
      <c r="J7" s="165"/>
      <c r="K7" s="18"/>
      <c r="L7" s="18"/>
      <c r="M7" s="18" t="s">
        <v>347</v>
      </c>
      <c r="N7" s="36">
        <v>9312</v>
      </c>
      <c r="O7" s="36">
        <v>7500</v>
      </c>
      <c r="P7" s="36">
        <v>4548</v>
      </c>
      <c r="Q7" s="440"/>
      <c r="R7" s="18"/>
      <c r="S7" s="18"/>
      <c r="T7" s="18"/>
      <c r="U7" s="18"/>
      <c r="V7" s="18"/>
      <c r="W7" s="18"/>
      <c r="X7" s="18"/>
      <c r="Y7" s="18"/>
      <c r="Z7" s="18"/>
      <c r="AA7" s="18"/>
      <c r="AB7" s="18"/>
      <c r="AC7" s="18">
        <v>0</v>
      </c>
      <c r="AD7" s="18"/>
      <c r="AE7" s="18"/>
      <c r="AF7" s="18"/>
      <c r="AG7" s="18"/>
      <c r="AH7" s="18"/>
      <c r="AI7" s="18"/>
      <c r="AJ7" s="18">
        <v>0</v>
      </c>
      <c r="AK7" s="18"/>
      <c r="AL7" s="18"/>
      <c r="AM7" s="18">
        <v>0</v>
      </c>
      <c r="AN7" s="18">
        <v>0</v>
      </c>
      <c r="AO7" s="18">
        <v>0</v>
      </c>
      <c r="AP7" s="18">
        <v>0</v>
      </c>
      <c r="AQ7" s="18">
        <v>0</v>
      </c>
      <c r="AR7" s="18">
        <v>0</v>
      </c>
      <c r="AS7" s="18"/>
      <c r="AT7" s="18">
        <v>0</v>
      </c>
      <c r="AU7" s="18">
        <v>0</v>
      </c>
      <c r="AV7" s="18">
        <v>0</v>
      </c>
      <c r="AW7" s="18">
        <v>0</v>
      </c>
      <c r="AX7" s="18">
        <v>0</v>
      </c>
      <c r="AY7" s="18">
        <v>0</v>
      </c>
      <c r="AZ7" s="18"/>
      <c r="BA7" s="18"/>
      <c r="BB7" s="18"/>
      <c r="BC7" s="18"/>
      <c r="BD7" s="5"/>
      <c r="BE7" s="5"/>
      <c r="BF7" s="5"/>
      <c r="BG7" s="18"/>
      <c r="BH7" s="18"/>
      <c r="BI7" s="18"/>
      <c r="BJ7" s="18"/>
      <c r="BK7" s="18"/>
      <c r="BL7" s="18"/>
      <c r="BM7" s="18"/>
      <c r="BN7" s="138">
        <v>2</v>
      </c>
      <c r="BO7" s="138">
        <v>1</v>
      </c>
      <c r="BP7" s="138" t="s">
        <v>340</v>
      </c>
      <c r="BQ7" s="138">
        <v>1009</v>
      </c>
      <c r="BR7" s="138">
        <v>0</v>
      </c>
      <c r="BS7" s="138" t="s">
        <v>340</v>
      </c>
      <c r="BT7" s="138">
        <v>1009</v>
      </c>
      <c r="BU7" s="138"/>
      <c r="BV7" s="138"/>
      <c r="BW7" s="138"/>
      <c r="BX7" s="181">
        <f t="shared" si="0"/>
        <v>2018</v>
      </c>
      <c r="BY7" s="181">
        <f t="shared" si="1"/>
        <v>24216</v>
      </c>
      <c r="BZ7" s="138">
        <v>6000</v>
      </c>
    </row>
    <row r="8" spans="1:78" ht="120" customHeight="1">
      <c r="A8" s="18" t="s">
        <v>205</v>
      </c>
      <c r="B8" s="18"/>
      <c r="C8" s="146">
        <f t="shared" ref="C8:E8" si="3">F8*12</f>
        <v>8628</v>
      </c>
      <c r="D8" s="146">
        <f t="shared" si="3"/>
        <v>13428</v>
      </c>
      <c r="E8" s="146">
        <f t="shared" si="3"/>
        <v>18216</v>
      </c>
      <c r="F8" s="182">
        <v>719</v>
      </c>
      <c r="G8" s="188">
        <v>1119</v>
      </c>
      <c r="H8" s="189">
        <v>1518</v>
      </c>
      <c r="I8" s="46" t="str">
        <f>HYPERLINK("http://www.epi.org/resources/budget/","http://www.epi.org/resources/budget/")</f>
        <v>http://www.epi.org/resources/budget/</v>
      </c>
      <c r="J8" s="165"/>
      <c r="K8" s="18"/>
      <c r="L8" s="18"/>
      <c r="M8" s="18" t="s">
        <v>357</v>
      </c>
      <c r="N8" s="62">
        <f>372*50</f>
        <v>18600</v>
      </c>
      <c r="O8" s="62">
        <f>258*50</f>
        <v>12900</v>
      </c>
      <c r="P8" s="18"/>
      <c r="Q8" s="440"/>
      <c r="R8" s="18"/>
      <c r="S8" s="82">
        <v>1</v>
      </c>
      <c r="T8" s="82">
        <v>0</v>
      </c>
      <c r="U8" s="82" t="s">
        <v>340</v>
      </c>
      <c r="V8" s="82">
        <v>1009</v>
      </c>
      <c r="W8" s="82"/>
      <c r="X8" s="82"/>
      <c r="Y8" s="82"/>
      <c r="Z8" s="201">
        <f t="shared" ref="Z8:Z13" si="4">V8+Y8</f>
        <v>1009</v>
      </c>
      <c r="AA8" s="201">
        <f t="shared" ref="AA8:AA13" si="5">Z8*12</f>
        <v>12108</v>
      </c>
      <c r="AB8" s="82">
        <f>3000</f>
        <v>3000</v>
      </c>
      <c r="AC8" s="128">
        <v>1</v>
      </c>
      <c r="AD8" s="128">
        <v>0</v>
      </c>
      <c r="AE8" s="128" t="s">
        <v>340</v>
      </c>
      <c r="AF8" s="128">
        <v>1009</v>
      </c>
      <c r="AG8" s="128"/>
      <c r="AH8" s="128"/>
      <c r="AI8" s="152"/>
      <c r="AJ8" s="152">
        <f t="shared" ref="AJ8:AJ13" si="6">AF8+AI8</f>
        <v>1009</v>
      </c>
      <c r="AK8" s="152">
        <f t="shared" ref="AK8:AK14" si="7">AJ8*12</f>
        <v>12108</v>
      </c>
      <c r="AL8" s="160">
        <f t="shared" ref="AL8:AL11" si="8">50*45</f>
        <v>2250</v>
      </c>
      <c r="AM8" s="160">
        <f>Z$52</f>
        <v>1074</v>
      </c>
      <c r="AN8" s="206">
        <f>V$52</f>
        <v>2949</v>
      </c>
      <c r="AO8" s="150">
        <f>R$52</f>
        <v>4824</v>
      </c>
      <c r="AP8" s="152">
        <f t="shared" ref="AP8:AR8" si="9">($AK8/$AL8)*($AL8-AP$4)</f>
        <v>6726.6666666666661</v>
      </c>
      <c r="AQ8" s="152">
        <f t="shared" si="9"/>
        <v>9417.3333333333321</v>
      </c>
      <c r="AR8" s="152">
        <f t="shared" si="9"/>
        <v>12108</v>
      </c>
      <c r="AS8" s="150">
        <f>3000</f>
        <v>3000</v>
      </c>
      <c r="AT8" s="152">
        <f t="shared" ref="AT8:AU8" si="10">MIN($AS8,(AM8*AT$6),AT$5)</f>
        <v>332.94</v>
      </c>
      <c r="AU8" s="152">
        <f t="shared" si="10"/>
        <v>855.20999999999992</v>
      </c>
      <c r="AV8" s="152">
        <f t="shared" ref="AV8:AV11" si="11">MIN($AS8,($AO8*AV$6),AV$5)</f>
        <v>1302.48</v>
      </c>
      <c r="AW8" s="152">
        <f t="shared" ref="AW8:AW11" si="12">MIN($AS8,($AP8*AW$6),AW$5)</f>
        <v>1345.3333333333333</v>
      </c>
      <c r="AX8" s="152">
        <f>MIN(AS8,($AQ8*AX$6),AX$5)</f>
        <v>1883.4666666666665</v>
      </c>
      <c r="AY8" s="152">
        <f t="shared" ref="AY8:AY11" si="13">MIN($AS8,($AR8*AY$6),AY$5)</f>
        <v>2421.6</v>
      </c>
      <c r="AZ8" s="208" t="s">
        <v>365</v>
      </c>
      <c r="BA8" s="152">
        <f t="shared" ref="BA8:BF8" si="14">AM8-AT8</f>
        <v>741.06</v>
      </c>
      <c r="BB8" s="152">
        <f t="shared" si="14"/>
        <v>2093.79</v>
      </c>
      <c r="BC8" s="152">
        <f t="shared" si="14"/>
        <v>3521.52</v>
      </c>
      <c r="BD8" s="152">
        <f t="shared" si="14"/>
        <v>5381.333333333333</v>
      </c>
      <c r="BE8" s="152">
        <f t="shared" si="14"/>
        <v>7533.8666666666659</v>
      </c>
      <c r="BF8" s="152">
        <f t="shared" si="14"/>
        <v>9686.4</v>
      </c>
      <c r="BG8" s="191">
        <f t="shared" ref="BG8:BL8" si="15">BA8/12</f>
        <v>61.754999999999995</v>
      </c>
      <c r="BH8" s="191">
        <f t="shared" si="15"/>
        <v>174.48249999999999</v>
      </c>
      <c r="BI8" s="191">
        <f t="shared" si="15"/>
        <v>293.45999999999998</v>
      </c>
      <c r="BJ8" s="191">
        <f t="shared" si="15"/>
        <v>448.4444444444444</v>
      </c>
      <c r="BK8" s="191">
        <f t="shared" si="15"/>
        <v>627.82222222222219</v>
      </c>
      <c r="BL8" s="191">
        <f t="shared" si="15"/>
        <v>807.19999999999993</v>
      </c>
      <c r="BM8" s="13"/>
      <c r="BN8" s="138">
        <v>3</v>
      </c>
      <c r="BO8" s="181">
        <f t="shared" ref="BO8:BO10" si="16">BO7+1</f>
        <v>2</v>
      </c>
      <c r="BP8" s="138" t="s">
        <v>340</v>
      </c>
      <c r="BQ8" s="138">
        <v>1009</v>
      </c>
      <c r="BR8" s="138">
        <v>1</v>
      </c>
      <c r="BS8" s="138" t="s">
        <v>340</v>
      </c>
      <c r="BT8" s="138">
        <v>1009</v>
      </c>
      <c r="BU8" s="138">
        <v>0</v>
      </c>
      <c r="BV8" s="138" t="s">
        <v>340</v>
      </c>
      <c r="BW8" s="138">
        <v>1009</v>
      </c>
      <c r="BX8" s="181">
        <f t="shared" si="0"/>
        <v>3027</v>
      </c>
      <c r="BY8" s="181">
        <f t="shared" si="1"/>
        <v>36324</v>
      </c>
      <c r="BZ8" s="138">
        <v>6000</v>
      </c>
    </row>
    <row r="9" spans="1:78">
      <c r="A9" s="18" t="s">
        <v>371</v>
      </c>
      <c r="B9" s="18"/>
      <c r="C9" s="211">
        <f t="shared" ref="C9:E9" si="17">F9*12</f>
        <v>12372</v>
      </c>
      <c r="D9" s="211">
        <f t="shared" si="17"/>
        <v>23760</v>
      </c>
      <c r="E9" s="211">
        <f t="shared" si="17"/>
        <v>30108</v>
      </c>
      <c r="F9" s="219">
        <v>1031</v>
      </c>
      <c r="G9" s="219">
        <v>1980</v>
      </c>
      <c r="H9" s="219">
        <v>2509</v>
      </c>
      <c r="I9" s="46" t="str">
        <f>HYPERLINK("http://www.selfsufficiencystandard.org/docs/Washington2011.pdf","http://www.selfsufficiencystandard.org/docs/Washington2011.pdf")</f>
        <v>http://www.selfsufficiencystandard.org/docs/Washington2011.pdf</v>
      </c>
      <c r="J9" s="18"/>
      <c r="K9" s="18"/>
      <c r="L9" s="18"/>
      <c r="M9" s="18" t="s">
        <v>377</v>
      </c>
      <c r="N9" s="62">
        <f>238*50</f>
        <v>11900</v>
      </c>
      <c r="O9" s="62">
        <f>200*50</f>
        <v>10000</v>
      </c>
      <c r="P9" s="18"/>
      <c r="Q9" s="18"/>
      <c r="R9" s="18"/>
      <c r="S9" s="82">
        <v>2</v>
      </c>
      <c r="T9" s="82">
        <v>1</v>
      </c>
      <c r="U9" s="82" t="s">
        <v>340</v>
      </c>
      <c r="V9" s="82">
        <v>1009</v>
      </c>
      <c r="W9" s="82">
        <v>0</v>
      </c>
      <c r="X9" s="82" t="s">
        <v>340</v>
      </c>
      <c r="Y9" s="82">
        <v>1009</v>
      </c>
      <c r="Z9" s="201">
        <f t="shared" si="4"/>
        <v>2018</v>
      </c>
      <c r="AA9" s="201">
        <f t="shared" si="5"/>
        <v>24216</v>
      </c>
      <c r="AB9" s="82">
        <v>6000</v>
      </c>
      <c r="AC9" s="128">
        <v>2</v>
      </c>
      <c r="AD9" s="128">
        <v>1</v>
      </c>
      <c r="AE9" s="128" t="s">
        <v>340</v>
      </c>
      <c r="AF9" s="128">
        <v>1009</v>
      </c>
      <c r="AG9" s="128">
        <v>0</v>
      </c>
      <c r="AH9" s="128" t="s">
        <v>340</v>
      </c>
      <c r="AI9" s="152">
        <v>1009</v>
      </c>
      <c r="AJ9" s="152">
        <f t="shared" si="6"/>
        <v>2018</v>
      </c>
      <c r="AK9" s="152">
        <f t="shared" si="7"/>
        <v>24216</v>
      </c>
      <c r="AL9" s="160">
        <f t="shared" si="8"/>
        <v>2250</v>
      </c>
      <c r="AM9" s="160">
        <f t="shared" ref="AM9:AM11" si="18">Z$53</f>
        <v>780</v>
      </c>
      <c r="AN9" s="206">
        <f t="shared" ref="AN9:AN11" si="19">V$53</f>
        <v>780</v>
      </c>
      <c r="AO9" s="150">
        <f t="shared" ref="AO9:AO11" si="20">R$53</f>
        <v>1956</v>
      </c>
      <c r="AP9" s="152">
        <f t="shared" ref="AP9:AP11" si="21">Z$56</f>
        <v>6606</v>
      </c>
      <c r="AQ9" s="152">
        <f t="shared" ref="AQ9:AR9" si="22">($AK9/$AL9)*($AL9-AQ$4)</f>
        <v>18834.666666666664</v>
      </c>
      <c r="AR9" s="152">
        <f t="shared" si="22"/>
        <v>24216</v>
      </c>
      <c r="AS9" s="150">
        <v>6000</v>
      </c>
      <c r="AT9" s="152">
        <f t="shared" ref="AT9:AU9" si="23">MIN($AS9,(AM9*AT$6),AT$5)</f>
        <v>241.8</v>
      </c>
      <c r="AU9" s="152">
        <f t="shared" si="23"/>
        <v>226.2</v>
      </c>
      <c r="AV9" s="152">
        <f t="shared" si="11"/>
        <v>528.12</v>
      </c>
      <c r="AW9" s="152">
        <f t="shared" si="12"/>
        <v>1321.2</v>
      </c>
      <c r="AX9" s="152">
        <f t="shared" ref="AX9:AX11" si="24">MIN($AS9,($AQ9*AX$6),AX$5)</f>
        <v>3766.9333333333329</v>
      </c>
      <c r="AY9" s="152">
        <f t="shared" si="13"/>
        <v>4843.2</v>
      </c>
      <c r="AZ9" s="208"/>
      <c r="BA9" s="152">
        <f t="shared" ref="BA9:BF9" si="25">AM9-AT9</f>
        <v>538.20000000000005</v>
      </c>
      <c r="BB9" s="152">
        <f t="shared" si="25"/>
        <v>553.79999999999995</v>
      </c>
      <c r="BC9" s="152">
        <f t="shared" si="25"/>
        <v>1427.88</v>
      </c>
      <c r="BD9" s="152">
        <f t="shared" si="25"/>
        <v>5284.8</v>
      </c>
      <c r="BE9" s="152">
        <f t="shared" si="25"/>
        <v>15067.733333333332</v>
      </c>
      <c r="BF9" s="152">
        <f t="shared" si="25"/>
        <v>19372.8</v>
      </c>
      <c r="BG9" s="191">
        <f t="shared" ref="BG9:BL9" si="26">BA9/12</f>
        <v>44.85</v>
      </c>
      <c r="BH9" s="191">
        <f t="shared" si="26"/>
        <v>46.15</v>
      </c>
      <c r="BI9" s="191">
        <f t="shared" si="26"/>
        <v>118.99000000000001</v>
      </c>
      <c r="BJ9" s="191">
        <f t="shared" si="26"/>
        <v>440.40000000000003</v>
      </c>
      <c r="BK9" s="191">
        <f t="shared" si="26"/>
        <v>1255.6444444444444</v>
      </c>
      <c r="BL9" s="191">
        <f t="shared" si="26"/>
        <v>1614.3999999999999</v>
      </c>
      <c r="BM9" s="18"/>
      <c r="BN9" s="138">
        <v>4</v>
      </c>
      <c r="BO9" s="181">
        <f t="shared" si="16"/>
        <v>3</v>
      </c>
      <c r="BP9" s="138" t="s">
        <v>382</v>
      </c>
      <c r="BQ9" s="138">
        <v>0</v>
      </c>
      <c r="BR9" s="181">
        <f t="shared" ref="BR9:BR11" si="27">BR8+1</f>
        <v>2</v>
      </c>
      <c r="BS9" s="138" t="s">
        <v>340</v>
      </c>
      <c r="BT9" s="138">
        <v>1009</v>
      </c>
      <c r="BU9" s="138">
        <v>1</v>
      </c>
      <c r="BV9" s="138" t="s">
        <v>340</v>
      </c>
      <c r="BW9" s="138">
        <v>1009</v>
      </c>
      <c r="BX9" s="181">
        <f t="shared" si="0"/>
        <v>2018</v>
      </c>
      <c r="BY9" s="181">
        <f t="shared" si="1"/>
        <v>24216</v>
      </c>
      <c r="BZ9" s="138">
        <v>6000</v>
      </c>
    </row>
    <row r="10" spans="1:78">
      <c r="A10" s="18" t="s">
        <v>370</v>
      </c>
      <c r="B10" s="18"/>
      <c r="C10" s="146">
        <f t="shared" ref="C10:E10" si="28">F10*12</f>
        <v>15093.84</v>
      </c>
      <c r="D10" s="146">
        <f t="shared" si="28"/>
        <v>28987.199999999997</v>
      </c>
      <c r="E10" s="146">
        <f t="shared" si="28"/>
        <v>36731.760000000002</v>
      </c>
      <c r="F10" s="74">
        <f t="shared" ref="F10:H10" si="29">F9*1.22</f>
        <v>1257.82</v>
      </c>
      <c r="G10" s="74">
        <f t="shared" si="29"/>
        <v>2415.6</v>
      </c>
      <c r="H10" s="74">
        <f t="shared" si="29"/>
        <v>3060.98</v>
      </c>
      <c r="I10" s="18"/>
      <c r="J10" s="18"/>
      <c r="K10" s="18"/>
      <c r="L10" s="18"/>
      <c r="M10" s="18"/>
      <c r="N10" s="18"/>
      <c r="O10" s="18"/>
      <c r="P10" s="18"/>
      <c r="Q10" s="18"/>
      <c r="R10" s="18"/>
      <c r="S10" s="82">
        <v>3</v>
      </c>
      <c r="T10" s="201">
        <f t="shared" ref="T10:T12" si="30">T9+1</f>
        <v>2</v>
      </c>
      <c r="U10" s="82" t="s">
        <v>340</v>
      </c>
      <c r="V10" s="82">
        <v>1009</v>
      </c>
      <c r="W10" s="82">
        <v>1</v>
      </c>
      <c r="X10" s="82" t="s">
        <v>340</v>
      </c>
      <c r="Y10" s="82">
        <v>1009</v>
      </c>
      <c r="Z10" s="201">
        <f t="shared" si="4"/>
        <v>2018</v>
      </c>
      <c r="AA10" s="201">
        <f t="shared" si="5"/>
        <v>24216</v>
      </c>
      <c r="AB10" s="82">
        <v>6000</v>
      </c>
      <c r="AC10" s="128">
        <v>3</v>
      </c>
      <c r="AD10" s="160">
        <f t="shared" ref="AD10:AD12" si="31">AD9+1</f>
        <v>2</v>
      </c>
      <c r="AE10" s="128" t="s">
        <v>340</v>
      </c>
      <c r="AF10" s="128">
        <v>1009</v>
      </c>
      <c r="AG10" s="128">
        <v>1</v>
      </c>
      <c r="AH10" s="128" t="s">
        <v>340</v>
      </c>
      <c r="AI10" s="152">
        <v>1009</v>
      </c>
      <c r="AJ10" s="152">
        <f t="shared" si="6"/>
        <v>2018</v>
      </c>
      <c r="AK10" s="152">
        <f t="shared" si="7"/>
        <v>24216</v>
      </c>
      <c r="AL10" s="160">
        <f t="shared" si="8"/>
        <v>2250</v>
      </c>
      <c r="AM10" s="160">
        <f t="shared" si="18"/>
        <v>780</v>
      </c>
      <c r="AN10" s="206">
        <f t="shared" si="19"/>
        <v>780</v>
      </c>
      <c r="AO10" s="150">
        <f t="shared" si="20"/>
        <v>1956</v>
      </c>
      <c r="AP10" s="152">
        <f t="shared" si="21"/>
        <v>6606</v>
      </c>
      <c r="AQ10" s="152">
        <f t="shared" ref="AQ10:AR10" si="32">($AK10/$AL10)*($AL10-AQ$4)</f>
        <v>18834.666666666664</v>
      </c>
      <c r="AR10" s="152">
        <f t="shared" si="32"/>
        <v>24216</v>
      </c>
      <c r="AS10" s="150">
        <v>6000</v>
      </c>
      <c r="AT10" s="152">
        <f t="shared" ref="AT10:AU10" si="33">MIN($AS10,(AM10*AT$6),AT$5)</f>
        <v>241.8</v>
      </c>
      <c r="AU10" s="152">
        <f t="shared" si="33"/>
        <v>226.2</v>
      </c>
      <c r="AV10" s="152">
        <f t="shared" si="11"/>
        <v>528.12</v>
      </c>
      <c r="AW10" s="152">
        <f t="shared" si="12"/>
        <v>1321.2</v>
      </c>
      <c r="AX10" s="152">
        <f t="shared" si="24"/>
        <v>3766.9333333333329</v>
      </c>
      <c r="AY10" s="152">
        <f t="shared" si="13"/>
        <v>4843.2</v>
      </c>
      <c r="AZ10" s="208"/>
      <c r="BA10" s="152">
        <f t="shared" ref="BA10:BF10" si="34">AM10-AT10</f>
        <v>538.20000000000005</v>
      </c>
      <c r="BB10" s="152">
        <f t="shared" si="34"/>
        <v>553.79999999999995</v>
      </c>
      <c r="BC10" s="152">
        <f t="shared" si="34"/>
        <v>1427.88</v>
      </c>
      <c r="BD10" s="152">
        <f t="shared" si="34"/>
        <v>5284.8</v>
      </c>
      <c r="BE10" s="152">
        <f t="shared" si="34"/>
        <v>15067.733333333332</v>
      </c>
      <c r="BF10" s="152">
        <f t="shared" si="34"/>
        <v>19372.8</v>
      </c>
      <c r="BG10" s="191">
        <f t="shared" ref="BG10:BL10" si="35">BA10/12</f>
        <v>44.85</v>
      </c>
      <c r="BH10" s="191">
        <f t="shared" si="35"/>
        <v>46.15</v>
      </c>
      <c r="BI10" s="191">
        <f t="shared" si="35"/>
        <v>118.99000000000001</v>
      </c>
      <c r="BJ10" s="191">
        <f t="shared" si="35"/>
        <v>440.40000000000003</v>
      </c>
      <c r="BK10" s="191">
        <f t="shared" si="35"/>
        <v>1255.6444444444444</v>
      </c>
      <c r="BL10" s="191">
        <f t="shared" si="35"/>
        <v>1614.3999999999999</v>
      </c>
      <c r="BM10" s="18"/>
      <c r="BN10" s="138">
        <v>5</v>
      </c>
      <c r="BO10" s="181">
        <f t="shared" si="16"/>
        <v>4</v>
      </c>
      <c r="BP10" s="138" t="s">
        <v>382</v>
      </c>
      <c r="BQ10" s="138">
        <v>0</v>
      </c>
      <c r="BR10" s="181">
        <f t="shared" si="27"/>
        <v>3</v>
      </c>
      <c r="BS10" s="138" t="s">
        <v>382</v>
      </c>
      <c r="BT10" s="138">
        <v>0</v>
      </c>
      <c r="BU10" s="181">
        <f t="shared" ref="BU10:BU12" si="36">BU9+1</f>
        <v>2</v>
      </c>
      <c r="BV10" s="138" t="s">
        <v>340</v>
      </c>
      <c r="BW10" s="138">
        <v>1009</v>
      </c>
      <c r="BX10" s="181">
        <f t="shared" si="0"/>
        <v>1009</v>
      </c>
      <c r="BY10" s="181">
        <f t="shared" si="1"/>
        <v>12108</v>
      </c>
      <c r="BZ10" s="138">
        <v>3000</v>
      </c>
    </row>
    <row r="11" spans="1:78" ht="15.75" customHeight="1">
      <c r="A11" s="18" t="s">
        <v>401</v>
      </c>
      <c r="B11" s="18"/>
      <c r="C11" s="146">
        <f t="shared" ref="C11:E11" si="37">F11*12</f>
        <v>12108</v>
      </c>
      <c r="D11" s="146">
        <f t="shared" si="37"/>
        <v>24216</v>
      </c>
      <c r="E11" s="146">
        <f t="shared" si="37"/>
        <v>36324</v>
      </c>
      <c r="F11" s="62">
        <f>12108/12</f>
        <v>1009</v>
      </c>
      <c r="G11" s="62">
        <f>F11*2</f>
        <v>2018</v>
      </c>
      <c r="H11" s="62">
        <f>F11*3</f>
        <v>3027</v>
      </c>
      <c r="I11" s="18"/>
      <c r="J11" s="18"/>
      <c r="K11" s="18"/>
      <c r="L11" s="18"/>
      <c r="M11" s="18"/>
      <c r="N11" s="18"/>
      <c r="O11" s="18"/>
      <c r="P11" s="18"/>
      <c r="Q11" s="18"/>
      <c r="R11" s="18"/>
      <c r="S11" s="82">
        <v>4</v>
      </c>
      <c r="T11" s="201">
        <f t="shared" si="30"/>
        <v>3</v>
      </c>
      <c r="U11" s="82" t="s">
        <v>382</v>
      </c>
      <c r="V11" s="82">
        <v>770</v>
      </c>
      <c r="W11" s="201">
        <f t="shared" ref="W11:W13" si="38">W10+1</f>
        <v>2</v>
      </c>
      <c r="X11" s="82" t="s">
        <v>340</v>
      </c>
      <c r="Y11" s="82">
        <v>1009</v>
      </c>
      <c r="Z11" s="201">
        <f t="shared" si="4"/>
        <v>1779</v>
      </c>
      <c r="AA11" s="201">
        <f t="shared" si="5"/>
        <v>21348</v>
      </c>
      <c r="AB11" s="82">
        <v>6000</v>
      </c>
      <c r="AC11" s="128">
        <v>4</v>
      </c>
      <c r="AD11" s="160">
        <f t="shared" si="31"/>
        <v>3</v>
      </c>
      <c r="AE11" s="128" t="s">
        <v>382</v>
      </c>
      <c r="AF11" s="128">
        <v>0</v>
      </c>
      <c r="AG11" s="160">
        <f t="shared" ref="AG11:AG13" si="39">AG10+1</f>
        <v>2</v>
      </c>
      <c r="AH11" s="128" t="s">
        <v>340</v>
      </c>
      <c r="AI11" s="152">
        <v>1009</v>
      </c>
      <c r="AJ11" s="152">
        <f t="shared" si="6"/>
        <v>1009</v>
      </c>
      <c r="AK11" s="152">
        <f t="shared" si="7"/>
        <v>12108</v>
      </c>
      <c r="AL11" s="160">
        <f t="shared" si="8"/>
        <v>2250</v>
      </c>
      <c r="AM11" s="160">
        <f t="shared" si="18"/>
        <v>780</v>
      </c>
      <c r="AN11" s="206">
        <f t="shared" si="19"/>
        <v>780</v>
      </c>
      <c r="AO11" s="150">
        <f t="shared" si="20"/>
        <v>1956</v>
      </c>
      <c r="AP11" s="152">
        <f t="shared" si="21"/>
        <v>6606</v>
      </c>
      <c r="AQ11" s="152">
        <f t="shared" ref="AQ11:AR11" si="40">($AK11/$AL11)*($AL11-AQ$4)</f>
        <v>9417.3333333333321</v>
      </c>
      <c r="AR11" s="152">
        <f t="shared" si="40"/>
        <v>12108</v>
      </c>
      <c r="AS11" s="150">
        <v>3000</v>
      </c>
      <c r="AT11" s="152">
        <f t="shared" ref="AT11:AU11" si="41">MIN($AS11,(AM11*AT$6),AT$5)</f>
        <v>241.8</v>
      </c>
      <c r="AU11" s="152">
        <f t="shared" si="41"/>
        <v>226.2</v>
      </c>
      <c r="AV11" s="152">
        <f t="shared" si="11"/>
        <v>528.12</v>
      </c>
      <c r="AW11" s="152">
        <f t="shared" si="12"/>
        <v>1321.2</v>
      </c>
      <c r="AX11" s="152">
        <f t="shared" si="24"/>
        <v>1883.4666666666665</v>
      </c>
      <c r="AY11" s="152">
        <f t="shared" si="13"/>
        <v>2421.6</v>
      </c>
      <c r="AZ11" s="208"/>
      <c r="BA11" s="152">
        <f t="shared" ref="BA11:BF11" si="42">AM11-AT11</f>
        <v>538.20000000000005</v>
      </c>
      <c r="BB11" s="152">
        <f t="shared" si="42"/>
        <v>553.79999999999995</v>
      </c>
      <c r="BC11" s="152">
        <f t="shared" si="42"/>
        <v>1427.88</v>
      </c>
      <c r="BD11" s="152">
        <f t="shared" si="42"/>
        <v>5284.8</v>
      </c>
      <c r="BE11" s="152">
        <f t="shared" si="42"/>
        <v>7533.8666666666659</v>
      </c>
      <c r="BF11" s="152">
        <f t="shared" si="42"/>
        <v>9686.4</v>
      </c>
      <c r="BG11" s="191">
        <f t="shared" ref="BG11:BL11" si="43">BA11/12</f>
        <v>44.85</v>
      </c>
      <c r="BH11" s="191">
        <f t="shared" si="43"/>
        <v>46.15</v>
      </c>
      <c r="BI11" s="191">
        <f t="shared" si="43"/>
        <v>118.99000000000001</v>
      </c>
      <c r="BJ11" s="191">
        <f t="shared" si="43"/>
        <v>440.40000000000003</v>
      </c>
      <c r="BK11" s="191">
        <f t="shared" si="43"/>
        <v>627.82222222222219</v>
      </c>
      <c r="BL11" s="191">
        <f t="shared" si="43"/>
        <v>807.19999999999993</v>
      </c>
      <c r="BM11" s="18"/>
      <c r="BN11" s="138">
        <v>6</v>
      </c>
      <c r="BO11" s="138"/>
      <c r="BP11" s="138"/>
      <c r="BQ11" s="138"/>
      <c r="BR11" s="181">
        <f t="shared" si="27"/>
        <v>4</v>
      </c>
      <c r="BS11" s="138" t="s">
        <v>382</v>
      </c>
      <c r="BT11" s="138">
        <v>0</v>
      </c>
      <c r="BU11" s="181">
        <f t="shared" si="36"/>
        <v>3</v>
      </c>
      <c r="BV11" s="138" t="s">
        <v>382</v>
      </c>
      <c r="BW11" s="138">
        <v>0</v>
      </c>
      <c r="BX11" s="181">
        <f t="shared" si="0"/>
        <v>0</v>
      </c>
      <c r="BY11" s="181">
        <f t="shared" si="1"/>
        <v>0</v>
      </c>
      <c r="BZ11" s="138"/>
    </row>
    <row r="12" spans="1:78" ht="102" customHeight="1">
      <c r="A12" s="18" t="s">
        <v>411</v>
      </c>
      <c r="B12" s="57">
        <v>22500</v>
      </c>
      <c r="C12" s="57">
        <v>741.06</v>
      </c>
      <c r="D12" s="146">
        <f t="shared" ref="D12:D16" si="44">MAX(D48,D41,D35)</f>
        <v>1169.796</v>
      </c>
      <c r="E12" s="18"/>
      <c r="F12" s="57">
        <f t="shared" ref="F12:G12" si="45">C12/12</f>
        <v>61.754999999999995</v>
      </c>
      <c r="G12" s="57">
        <f t="shared" si="45"/>
        <v>97.483000000000004</v>
      </c>
      <c r="H12" s="18"/>
      <c r="I12" s="18"/>
      <c r="J12" s="13" t="s">
        <v>412</v>
      </c>
      <c r="K12" s="52" t="s">
        <v>60</v>
      </c>
      <c r="L12" s="52" t="s">
        <v>61</v>
      </c>
      <c r="M12" s="52" t="s">
        <v>62</v>
      </c>
      <c r="N12" s="52" t="s">
        <v>63</v>
      </c>
      <c r="O12" s="52" t="s">
        <v>64</v>
      </c>
      <c r="P12" s="52" t="s">
        <v>65</v>
      </c>
      <c r="Q12" s="52" t="s">
        <v>66</v>
      </c>
      <c r="R12" s="52" t="s">
        <v>67</v>
      </c>
      <c r="S12" s="82">
        <v>5</v>
      </c>
      <c r="T12" s="201">
        <f t="shared" si="30"/>
        <v>4</v>
      </c>
      <c r="U12" s="82" t="s">
        <v>382</v>
      </c>
      <c r="V12" s="82">
        <v>770</v>
      </c>
      <c r="W12" s="201">
        <f t="shared" si="38"/>
        <v>3</v>
      </c>
      <c r="X12" s="82" t="s">
        <v>382</v>
      </c>
      <c r="Y12" s="82">
        <v>770</v>
      </c>
      <c r="Z12" s="201">
        <f t="shared" si="4"/>
        <v>1540</v>
      </c>
      <c r="AA12" s="201">
        <f t="shared" si="5"/>
        <v>18480</v>
      </c>
      <c r="AB12" s="82">
        <v>6000</v>
      </c>
      <c r="AC12" s="128">
        <v>5</v>
      </c>
      <c r="AD12" s="160">
        <f t="shared" si="31"/>
        <v>4</v>
      </c>
      <c r="AE12" s="128" t="s">
        <v>382</v>
      </c>
      <c r="AF12" s="128">
        <v>0</v>
      </c>
      <c r="AG12" s="160">
        <f t="shared" si="39"/>
        <v>3</v>
      </c>
      <c r="AH12" s="128" t="s">
        <v>382</v>
      </c>
      <c r="AI12" s="152">
        <v>0</v>
      </c>
      <c r="AJ12" s="152">
        <f t="shared" si="6"/>
        <v>0</v>
      </c>
      <c r="AK12" s="152">
        <f t="shared" si="7"/>
        <v>0</v>
      </c>
      <c r="AL12" s="128"/>
      <c r="AM12" s="128"/>
      <c r="AN12" s="150"/>
      <c r="AO12" s="162"/>
      <c r="AP12" s="128"/>
      <c r="AQ12" s="128"/>
      <c r="AR12" s="128"/>
      <c r="AS12" s="150" t="s">
        <v>378</v>
      </c>
      <c r="AT12" s="152"/>
      <c r="AU12" s="152"/>
      <c r="AV12" s="152"/>
      <c r="AW12" s="152"/>
      <c r="AX12" s="152"/>
      <c r="AY12" s="152"/>
      <c r="AZ12" s="152" t="s">
        <v>378</v>
      </c>
      <c r="BA12" s="152">
        <f t="shared" ref="BA12:BL12" si="46">MAX(BA8:BA11)</f>
        <v>741.06</v>
      </c>
      <c r="BB12" s="152">
        <f t="shared" si="46"/>
        <v>2093.79</v>
      </c>
      <c r="BC12" s="152">
        <f t="shared" si="46"/>
        <v>3521.52</v>
      </c>
      <c r="BD12" s="152">
        <f t="shared" si="46"/>
        <v>5381.333333333333</v>
      </c>
      <c r="BE12" s="152">
        <f t="shared" si="46"/>
        <v>15067.733333333332</v>
      </c>
      <c r="BF12" s="152">
        <f t="shared" si="46"/>
        <v>19372.8</v>
      </c>
      <c r="BG12" s="152">
        <f t="shared" si="46"/>
        <v>61.754999999999995</v>
      </c>
      <c r="BH12" s="152">
        <f t="shared" si="46"/>
        <v>174.48249999999999</v>
      </c>
      <c r="BI12" s="152">
        <f t="shared" si="46"/>
        <v>293.45999999999998</v>
      </c>
      <c r="BJ12" s="152">
        <f t="shared" si="46"/>
        <v>448.4444444444444</v>
      </c>
      <c r="BK12" s="152">
        <f t="shared" si="46"/>
        <v>1255.6444444444444</v>
      </c>
      <c r="BL12" s="152">
        <f t="shared" si="46"/>
        <v>1614.3999999999999</v>
      </c>
      <c r="BM12" s="18"/>
      <c r="BN12" s="138">
        <v>7</v>
      </c>
      <c r="BO12" s="138"/>
      <c r="BP12" s="138"/>
      <c r="BQ12" s="138"/>
      <c r="BR12" s="138"/>
      <c r="BS12" s="138"/>
      <c r="BT12" s="138"/>
      <c r="BU12" s="181">
        <f t="shared" si="36"/>
        <v>4</v>
      </c>
      <c r="BV12" s="138" t="s">
        <v>382</v>
      </c>
      <c r="BW12" s="138">
        <v>0</v>
      </c>
      <c r="BX12" s="181">
        <f t="shared" si="0"/>
        <v>0</v>
      </c>
      <c r="BY12" s="138"/>
      <c r="BZ12" s="138"/>
    </row>
    <row r="13" spans="1:78" ht="15.75" customHeight="1">
      <c r="A13" s="18"/>
      <c r="B13" s="57">
        <v>26250</v>
      </c>
      <c r="C13" s="57">
        <v>2093.79</v>
      </c>
      <c r="D13" s="146">
        <f t="shared" si="44"/>
        <v>2265.3360000000002</v>
      </c>
      <c r="E13" s="18"/>
      <c r="F13" s="57">
        <f t="shared" ref="F13:G13" si="47">C13/12</f>
        <v>174.48249999999999</v>
      </c>
      <c r="G13" s="57">
        <f t="shared" si="47"/>
        <v>188.77800000000002</v>
      </c>
      <c r="H13" s="18"/>
      <c r="I13" s="18"/>
      <c r="J13" s="18"/>
      <c r="K13" s="57">
        <f>FHCM!B17</f>
        <v>2242.1875</v>
      </c>
      <c r="L13" s="57">
        <f>FHCM!C17</f>
        <v>2408.7694999999999</v>
      </c>
      <c r="M13" s="57">
        <f>FHCM!D17</f>
        <v>2536.8331666666668</v>
      </c>
      <c r="N13" s="57">
        <f>FHCM!E17</f>
        <v>2593.7498333333333</v>
      </c>
      <c r="O13" s="57">
        <f>FHCM!F17</f>
        <v>4484.3874999999998</v>
      </c>
      <c r="P13" s="57">
        <f>FHCM!G17</f>
        <v>4484.3874999999998</v>
      </c>
      <c r="Q13" s="57">
        <f>FHCM!H17</f>
        <v>4484.3874999999998</v>
      </c>
      <c r="R13" s="57">
        <f>FHCM!I17</f>
        <v>4484.3874999999998</v>
      </c>
      <c r="S13" s="82"/>
      <c r="T13" s="82"/>
      <c r="U13" s="82"/>
      <c r="V13" s="82"/>
      <c r="W13" s="201">
        <f t="shared" si="38"/>
        <v>4</v>
      </c>
      <c r="X13" s="82" t="s">
        <v>382</v>
      </c>
      <c r="Y13" s="82">
        <v>770</v>
      </c>
      <c r="Z13" s="201">
        <f t="shared" si="4"/>
        <v>770</v>
      </c>
      <c r="AA13" s="201">
        <f t="shared" si="5"/>
        <v>9240</v>
      </c>
      <c r="AB13" s="82">
        <v>3000</v>
      </c>
      <c r="AC13" s="128">
        <v>6</v>
      </c>
      <c r="AD13" s="128"/>
      <c r="AE13" s="128"/>
      <c r="AF13" s="128"/>
      <c r="AG13" s="160">
        <f t="shared" si="39"/>
        <v>4</v>
      </c>
      <c r="AH13" s="128" t="s">
        <v>382</v>
      </c>
      <c r="AI13" s="152">
        <v>0</v>
      </c>
      <c r="AJ13" s="152">
        <f t="shared" si="6"/>
        <v>0</v>
      </c>
      <c r="AK13" s="152">
        <f t="shared" si="7"/>
        <v>0</v>
      </c>
      <c r="AL13" s="128"/>
      <c r="AM13" s="128"/>
      <c r="AN13" s="162"/>
      <c r="AO13" s="162"/>
      <c r="AP13" s="128"/>
      <c r="AQ13" s="128"/>
      <c r="AR13" s="128"/>
      <c r="AS13" s="130" t="s">
        <v>380</v>
      </c>
      <c r="AT13" s="132">
        <f t="shared" ref="AT13:AY13" si="48">AT15/18</f>
        <v>58.79666666666666</v>
      </c>
      <c r="AU13" s="132">
        <f t="shared" si="48"/>
        <v>85.211666666666659</v>
      </c>
      <c r="AV13" s="132">
        <f t="shared" si="48"/>
        <v>160.38</v>
      </c>
      <c r="AW13" s="132">
        <f t="shared" si="48"/>
        <v>294.94074074074075</v>
      </c>
      <c r="AX13" s="132">
        <f t="shared" si="48"/>
        <v>627.82222222222219</v>
      </c>
      <c r="AY13" s="132">
        <f t="shared" si="48"/>
        <v>807.2</v>
      </c>
      <c r="AZ13" s="130" t="s">
        <v>380</v>
      </c>
      <c r="BA13" s="132">
        <f t="shared" ref="BA13:BF13" si="49">BA15/18</f>
        <v>130.87</v>
      </c>
      <c r="BB13" s="132">
        <f t="shared" si="49"/>
        <v>208.6216666666667</v>
      </c>
      <c r="BC13" s="132">
        <f t="shared" si="49"/>
        <v>433.62</v>
      </c>
      <c r="BD13" s="132">
        <f t="shared" si="49"/>
        <v>1179.762962962963</v>
      </c>
      <c r="BE13" s="132">
        <f t="shared" si="49"/>
        <v>2511.2888888888888</v>
      </c>
      <c r="BF13" s="132">
        <f t="shared" si="49"/>
        <v>3228.8</v>
      </c>
      <c r="BG13" s="132">
        <f t="shared" ref="BG13:BL13" si="50">SUM(BG8:BG11)/18</f>
        <v>10.905833333333332</v>
      </c>
      <c r="BH13" s="132">
        <f t="shared" si="50"/>
        <v>17.385138888888886</v>
      </c>
      <c r="BI13" s="132">
        <f t="shared" si="50"/>
        <v>36.135000000000005</v>
      </c>
      <c r="BJ13" s="132">
        <f t="shared" si="50"/>
        <v>98.313580246913588</v>
      </c>
      <c r="BK13" s="132">
        <f t="shared" si="50"/>
        <v>209.27407407407406</v>
      </c>
      <c r="BL13" s="132">
        <f t="shared" si="50"/>
        <v>269.06666666666666</v>
      </c>
      <c r="BM13" s="18"/>
      <c r="BN13" s="138" t="s">
        <v>57</v>
      </c>
      <c r="BO13" s="138"/>
      <c r="BP13" s="138"/>
      <c r="BQ13" s="138"/>
      <c r="BR13" s="138"/>
      <c r="BS13" s="138"/>
      <c r="BT13" s="138"/>
      <c r="BU13" s="138"/>
      <c r="BV13" s="138"/>
      <c r="BW13" s="138"/>
      <c r="BX13" s="181">
        <f t="shared" ref="BX13:BY13" si="51">SUM(BX6:BX10)</f>
        <v>9081</v>
      </c>
      <c r="BY13" s="181">
        <f t="shared" si="51"/>
        <v>108972</v>
      </c>
      <c r="BZ13" s="138"/>
    </row>
    <row r="14" spans="1:78" ht="15" customHeight="1">
      <c r="A14" s="18"/>
      <c r="B14" s="57">
        <v>30000</v>
      </c>
      <c r="C14" s="57">
        <v>3521.52</v>
      </c>
      <c r="D14" s="146">
        <f t="shared" si="44"/>
        <v>5753.92</v>
      </c>
      <c r="E14" s="18"/>
      <c r="F14" s="57">
        <f t="shared" ref="F14:G14" si="52">C14/12</f>
        <v>293.45999999999998</v>
      </c>
      <c r="G14" s="57">
        <f t="shared" si="52"/>
        <v>479.49333333333334</v>
      </c>
      <c r="H14" s="18"/>
      <c r="I14" s="18"/>
      <c r="J14" s="36"/>
      <c r="K14" s="57">
        <f>FHCM!B16</f>
        <v>1976.5625</v>
      </c>
      <c r="L14" s="57">
        <f>FHCM!C16</f>
        <v>2193.0819999999999</v>
      </c>
      <c r="M14" s="57">
        <f>FHCM!D16</f>
        <v>2337.0206666666668</v>
      </c>
      <c r="N14" s="57">
        <f>FHCM!E16</f>
        <v>2393.9373333333333</v>
      </c>
      <c r="O14" s="57">
        <f>FHCM!F16</f>
        <v>3953.1375000000003</v>
      </c>
      <c r="P14" s="57">
        <f>FHCM!G16</f>
        <v>3953.1375000000003</v>
      </c>
      <c r="Q14" s="57">
        <f>FHCM!H16</f>
        <v>3953.1375000000003</v>
      </c>
      <c r="R14" s="57">
        <f>FHCM!I16</f>
        <v>3953.1375000000003</v>
      </c>
      <c r="S14" s="18" t="s">
        <v>57</v>
      </c>
      <c r="T14" s="18"/>
      <c r="U14" s="18"/>
      <c r="V14" s="18"/>
      <c r="W14" s="18"/>
      <c r="X14" s="18"/>
      <c r="Y14" s="18"/>
      <c r="Z14" s="18"/>
      <c r="AA14" s="201">
        <f>SUM(AA8:AA13)</f>
        <v>109608</v>
      </c>
      <c r="AB14" s="18"/>
      <c r="AC14" s="128" t="s">
        <v>57</v>
      </c>
      <c r="AD14" s="128"/>
      <c r="AE14" s="128"/>
      <c r="AF14" s="128"/>
      <c r="AG14" s="128"/>
      <c r="AH14" s="128"/>
      <c r="AI14" s="152"/>
      <c r="AJ14" s="152">
        <f>SUM(AJ8:AJ13)</f>
        <v>6054</v>
      </c>
      <c r="AK14" s="152">
        <f t="shared" si="7"/>
        <v>72648</v>
      </c>
      <c r="AL14" s="128"/>
      <c r="AM14" s="128"/>
      <c r="AN14" s="162"/>
      <c r="AO14" s="162"/>
      <c r="AP14" s="128"/>
      <c r="AQ14" s="128"/>
      <c r="AR14" s="128"/>
      <c r="AS14" s="128" t="s">
        <v>424</v>
      </c>
      <c r="AT14" s="152">
        <f t="shared" ref="AT14:AY14" si="53">(SUM(AT8:AT11))/5</f>
        <v>211.66799999999998</v>
      </c>
      <c r="AU14" s="152">
        <f t="shared" si="53"/>
        <v>306.762</v>
      </c>
      <c r="AV14" s="152">
        <f t="shared" si="53"/>
        <v>577.36799999999994</v>
      </c>
      <c r="AW14" s="152">
        <f t="shared" si="53"/>
        <v>1061.7866666666666</v>
      </c>
      <c r="AX14" s="152">
        <f t="shared" si="53"/>
        <v>2260.16</v>
      </c>
      <c r="AY14" s="152">
        <f t="shared" si="53"/>
        <v>2905.92</v>
      </c>
      <c r="AZ14" s="152"/>
      <c r="BA14" s="152">
        <f t="shared" ref="BA14:BL14" si="54">(SUM(BA8:BA11))/5</f>
        <v>471.13199999999995</v>
      </c>
      <c r="BB14" s="152">
        <f t="shared" si="54"/>
        <v>751.03800000000012</v>
      </c>
      <c r="BC14" s="152">
        <f t="shared" si="54"/>
        <v>1561.0319999999999</v>
      </c>
      <c r="BD14" s="152">
        <f t="shared" si="54"/>
        <v>4247.1466666666665</v>
      </c>
      <c r="BE14" s="152">
        <f t="shared" si="54"/>
        <v>9040.64</v>
      </c>
      <c r="BF14" s="152">
        <f t="shared" si="54"/>
        <v>11623.68</v>
      </c>
      <c r="BG14" s="152">
        <f t="shared" si="54"/>
        <v>39.260999999999996</v>
      </c>
      <c r="BH14" s="152">
        <f t="shared" si="54"/>
        <v>62.586499999999987</v>
      </c>
      <c r="BI14" s="152">
        <f t="shared" si="54"/>
        <v>130.08600000000001</v>
      </c>
      <c r="BJ14" s="152">
        <f t="shared" si="54"/>
        <v>353.92888888888893</v>
      </c>
      <c r="BK14" s="152">
        <f t="shared" si="54"/>
        <v>753.38666666666666</v>
      </c>
      <c r="BL14" s="152">
        <f t="shared" si="54"/>
        <v>968.64</v>
      </c>
      <c r="BM14" s="18"/>
      <c r="BN14" s="193"/>
      <c r="BO14" s="193"/>
      <c r="BP14" s="193" t="s">
        <v>426</v>
      </c>
      <c r="BQ14" s="193"/>
      <c r="BR14" s="193"/>
      <c r="BS14" s="193"/>
      <c r="BT14" s="193"/>
      <c r="BU14" s="193"/>
      <c r="BV14" s="193"/>
      <c r="BW14" s="193"/>
      <c r="BX14" s="193"/>
      <c r="BY14" s="193"/>
      <c r="BZ14" s="193"/>
    </row>
    <row r="15" spans="1:78" ht="30" customHeight="1">
      <c r="A15" s="13"/>
      <c r="B15" s="57">
        <v>45000</v>
      </c>
      <c r="C15" s="241">
        <v>6457.5999999999995</v>
      </c>
      <c r="D15" s="146">
        <f t="shared" si="44"/>
        <v>8071.9999999999982</v>
      </c>
      <c r="E15" s="13"/>
      <c r="F15" s="57">
        <f t="shared" ref="F15:G15" si="55">C15/12</f>
        <v>538.13333333333333</v>
      </c>
      <c r="G15" s="57">
        <f t="shared" si="55"/>
        <v>672.66666666666652</v>
      </c>
      <c r="H15" s="18"/>
      <c r="I15" s="18"/>
      <c r="J15" s="18"/>
      <c r="K15" s="57">
        <f>FHCM!B15</f>
        <v>1710.9375</v>
      </c>
      <c r="L15" s="57">
        <f>FHCM!C15</f>
        <v>1977.3945000000001</v>
      </c>
      <c r="M15" s="57">
        <f>FHCM!D15</f>
        <v>2137.2081666666668</v>
      </c>
      <c r="N15" s="57">
        <f>FHCM!E15</f>
        <v>2194.1248333333333</v>
      </c>
      <c r="O15" s="57">
        <f>FHCM!F15</f>
        <v>3421.8875000000003</v>
      </c>
      <c r="P15" s="57">
        <f>FHCM!G15</f>
        <v>3421.8875000000003</v>
      </c>
      <c r="Q15" s="57">
        <f>FHCM!H15</f>
        <v>3495.3505</v>
      </c>
      <c r="R15" s="57">
        <f>FHCM!I15</f>
        <v>3552.2671666666665</v>
      </c>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30" t="s">
        <v>381</v>
      </c>
      <c r="AT15" s="132">
        <f t="shared" ref="AT15:AU15" si="56">SUM(AT8:AT11)</f>
        <v>1058.3399999999999</v>
      </c>
      <c r="AU15" s="132">
        <f t="shared" si="56"/>
        <v>1533.81</v>
      </c>
      <c r="AV15" s="132">
        <f>SUM(AV8:AV12)</f>
        <v>2886.8399999999997</v>
      </c>
      <c r="AW15" s="132">
        <f t="shared" ref="AW15:AY15" si="57">SUM(AW8:AW11)</f>
        <v>5308.9333333333334</v>
      </c>
      <c r="AX15" s="132">
        <f t="shared" si="57"/>
        <v>11300.8</v>
      </c>
      <c r="AY15" s="132">
        <f t="shared" si="57"/>
        <v>14529.6</v>
      </c>
      <c r="AZ15" s="169" t="s">
        <v>381</v>
      </c>
      <c r="BA15" s="132">
        <f t="shared" ref="BA15:BF15" si="58">SUM(BA8:BA11)</f>
        <v>2355.66</v>
      </c>
      <c r="BB15" s="132">
        <f t="shared" si="58"/>
        <v>3755.1900000000005</v>
      </c>
      <c r="BC15" s="132">
        <f t="shared" si="58"/>
        <v>7805.16</v>
      </c>
      <c r="BD15" s="132">
        <f t="shared" si="58"/>
        <v>21235.733333333334</v>
      </c>
      <c r="BE15" s="132">
        <f t="shared" si="58"/>
        <v>45203.199999999997</v>
      </c>
      <c r="BF15" s="132">
        <f t="shared" si="58"/>
        <v>58118.400000000001</v>
      </c>
      <c r="BG15" s="128"/>
      <c r="BH15" s="128"/>
      <c r="BI15" s="128"/>
      <c r="BJ15" s="128"/>
      <c r="BK15" s="128"/>
      <c r="BL15" s="128"/>
      <c r="BM15" s="18"/>
      <c r="BN15" s="193" t="s">
        <v>327</v>
      </c>
      <c r="BO15" s="193"/>
      <c r="BP15" s="244" t="s">
        <v>266</v>
      </c>
      <c r="BQ15" s="244" t="s">
        <v>269</v>
      </c>
      <c r="BR15" s="244" t="s">
        <v>320</v>
      </c>
      <c r="BS15" s="244" t="s">
        <v>321</v>
      </c>
      <c r="BT15" s="244" t="s">
        <v>270</v>
      </c>
      <c r="BU15" s="244" t="s">
        <v>322</v>
      </c>
      <c r="BV15" s="244" t="s">
        <v>323</v>
      </c>
      <c r="BW15" s="244" t="s">
        <v>324</v>
      </c>
      <c r="BX15" s="244" t="s">
        <v>325</v>
      </c>
      <c r="BY15" s="244" t="s">
        <v>326</v>
      </c>
      <c r="BZ15" s="244" t="s">
        <v>57</v>
      </c>
    </row>
    <row r="16" spans="1:78">
      <c r="A16" s="18"/>
      <c r="B16" s="57">
        <v>52500</v>
      </c>
      <c r="C16" s="57">
        <v>8071.9999999999982</v>
      </c>
      <c r="D16" s="146">
        <f t="shared" si="44"/>
        <v>15067.733333333332</v>
      </c>
      <c r="E16" s="18"/>
      <c r="F16" s="57">
        <f t="shared" ref="F16:G16" si="59">C16/12</f>
        <v>672.66666666666652</v>
      </c>
      <c r="G16" s="57">
        <f t="shared" si="59"/>
        <v>1255.6444444444444</v>
      </c>
      <c r="H16" s="18"/>
      <c r="I16" s="18"/>
      <c r="J16" s="129" t="s">
        <v>430</v>
      </c>
      <c r="K16" s="18"/>
      <c r="L16" s="18"/>
      <c r="M16" s="18"/>
      <c r="N16" s="18"/>
      <c r="O16" s="18"/>
      <c r="P16" s="18"/>
      <c r="Q16" s="18"/>
      <c r="R16" s="18"/>
      <c r="S16" s="193" t="s">
        <v>426</v>
      </c>
      <c r="T16" s="193"/>
      <c r="U16" s="193"/>
      <c r="V16" s="193"/>
      <c r="W16" s="193"/>
      <c r="X16" s="193"/>
      <c r="Y16" s="193"/>
      <c r="Z16" s="193"/>
      <c r="AA16" s="193"/>
      <c r="AB16" s="193"/>
      <c r="AC16" s="246" t="s">
        <v>358</v>
      </c>
      <c r="AD16" s="246"/>
      <c r="AE16" s="246"/>
      <c r="AF16" s="246"/>
      <c r="AG16" s="246"/>
      <c r="AH16" s="246"/>
      <c r="AI16" s="246"/>
      <c r="AJ16" s="246"/>
      <c r="AK16" s="246"/>
      <c r="AL16" s="246"/>
      <c r="AM16" s="246"/>
      <c r="AN16" s="246"/>
      <c r="AO16" s="246"/>
      <c r="AP16" s="246"/>
      <c r="AQ16" s="246"/>
      <c r="AR16" s="246"/>
      <c r="AS16" s="246"/>
      <c r="AT16" s="247"/>
      <c r="AU16" s="246"/>
      <c r="AV16" s="246"/>
      <c r="AW16" s="246"/>
      <c r="AX16" s="246"/>
      <c r="AY16" s="246"/>
      <c r="AZ16" s="246"/>
      <c r="BA16" s="246"/>
      <c r="BB16" s="246"/>
      <c r="BC16" s="246"/>
      <c r="BD16" s="246"/>
      <c r="BE16" s="246"/>
      <c r="BF16" s="246"/>
      <c r="BG16" s="246"/>
      <c r="BH16" s="246"/>
      <c r="BI16" s="246"/>
      <c r="BJ16" s="246"/>
      <c r="BK16" s="246"/>
      <c r="BL16" s="246"/>
      <c r="BM16" s="18"/>
      <c r="BN16" s="198">
        <f t="shared" ref="BN16:BN22" si="60">BZ16*12</f>
        <v>12108</v>
      </c>
      <c r="BO16" s="193"/>
      <c r="BP16" s="193">
        <v>1</v>
      </c>
      <c r="BQ16" s="193">
        <v>0</v>
      </c>
      <c r="BR16" s="193" t="s">
        <v>340</v>
      </c>
      <c r="BS16" s="193">
        <v>1009</v>
      </c>
      <c r="BT16" s="193"/>
      <c r="BU16" s="193"/>
      <c r="BV16" s="193"/>
      <c r="BW16" s="193"/>
      <c r="BX16" s="193"/>
      <c r="BY16" s="193"/>
      <c r="BZ16" s="198">
        <f t="shared" ref="BZ16:BZ24" si="61">BS16+BV16+BY16</f>
        <v>1009</v>
      </c>
    </row>
    <row r="17" spans="1:78" ht="17.25" customHeight="1">
      <c r="A17" s="18"/>
      <c r="B17" s="57">
        <v>60000</v>
      </c>
      <c r="C17" s="57">
        <v>9686.3999999999978</v>
      </c>
      <c r="D17" s="146">
        <f>MAX(D12,D46,D40)</f>
        <v>19372.8</v>
      </c>
      <c r="E17" s="18"/>
      <c r="F17" s="57">
        <f t="shared" ref="F17:G17" si="62">C17/12</f>
        <v>807.19999999999982</v>
      </c>
      <c r="G17" s="57">
        <f t="shared" si="62"/>
        <v>1614.3999999999999</v>
      </c>
      <c r="H17" s="18"/>
      <c r="I17" s="18"/>
      <c r="J17" s="18" t="s">
        <v>437</v>
      </c>
      <c r="K17" s="18"/>
      <c r="L17" s="18"/>
      <c r="M17" s="18">
        <v>2018</v>
      </c>
      <c r="N17" s="18">
        <v>3027</v>
      </c>
      <c r="O17" s="18" t="s">
        <v>439</v>
      </c>
      <c r="P17" s="18">
        <v>2018</v>
      </c>
      <c r="Q17" s="18">
        <v>3027</v>
      </c>
      <c r="R17" s="18"/>
      <c r="S17" s="244" t="s">
        <v>266</v>
      </c>
      <c r="T17" s="244" t="s">
        <v>269</v>
      </c>
      <c r="U17" s="244" t="s">
        <v>320</v>
      </c>
      <c r="V17" s="244" t="s">
        <v>321</v>
      </c>
      <c r="W17" s="244" t="s">
        <v>270</v>
      </c>
      <c r="X17" s="244" t="s">
        <v>322</v>
      </c>
      <c r="Y17" s="244" t="s">
        <v>323</v>
      </c>
      <c r="Z17" s="244" t="s">
        <v>57</v>
      </c>
      <c r="AA17" s="244" t="s">
        <v>327</v>
      </c>
      <c r="AB17" s="244"/>
      <c r="AC17" s="246">
        <v>1</v>
      </c>
      <c r="AD17" s="246">
        <v>0</v>
      </c>
      <c r="AE17" s="246" t="s">
        <v>340</v>
      </c>
      <c r="AF17" s="246">
        <v>1009</v>
      </c>
      <c r="AG17" s="246"/>
      <c r="AH17" s="246"/>
      <c r="AI17" s="246"/>
      <c r="AJ17" s="249">
        <f t="shared" ref="AJ17:AJ23" si="63">AF17+AI17</f>
        <v>1009</v>
      </c>
      <c r="AK17" s="249">
        <f t="shared" ref="AK17:AK23" si="64">AJ17*12</f>
        <v>12108</v>
      </c>
      <c r="AL17" s="249">
        <f t="shared" ref="AL17:AL21" si="65">50*45</f>
        <v>2250</v>
      </c>
      <c r="AM17" s="250">
        <f t="shared" ref="AM17:AM18" si="66">Z$52</f>
        <v>1074</v>
      </c>
      <c r="AN17" s="251">
        <f t="shared" ref="AN17:AN18" si="67">V$52</f>
        <v>2949</v>
      </c>
      <c r="AO17" s="251">
        <f t="shared" ref="AO17:AO18" si="68">R$52</f>
        <v>4824</v>
      </c>
      <c r="AP17" s="250">
        <f t="shared" ref="AP17:AR17" si="69">($AK17/$AL17)*($AL17-AP$4)</f>
        <v>6726.6666666666661</v>
      </c>
      <c r="AQ17" s="250">
        <f t="shared" si="69"/>
        <v>9417.3333333333321</v>
      </c>
      <c r="AR17" s="250">
        <f t="shared" si="69"/>
        <v>12108</v>
      </c>
      <c r="AS17" s="251">
        <f t="shared" ref="AS17:AS18" si="70">3000</f>
        <v>3000</v>
      </c>
      <c r="AT17" s="250">
        <f t="shared" ref="AT17:AU17" si="71">MIN($AS17,(AM17*AT$6),AT$5)</f>
        <v>332.94</v>
      </c>
      <c r="AU17" s="250">
        <f t="shared" si="71"/>
        <v>855.20999999999992</v>
      </c>
      <c r="AV17" s="250">
        <f t="shared" ref="AV17:AV21" si="72">MIN($AS17,($AO17*AV$6),AV$5)</f>
        <v>1302.48</v>
      </c>
      <c r="AW17" s="250">
        <f t="shared" ref="AW17:AW21" si="73">MIN($AS17,($AP17*AW$6),AW$5)</f>
        <v>1345.3333333333333</v>
      </c>
      <c r="AX17" s="250">
        <f t="shared" ref="AX17:AX18" si="74">MIN(AS17,($AQ17*AX$6),AX$5)</f>
        <v>1883.4666666666665</v>
      </c>
      <c r="AY17" s="250">
        <f t="shared" ref="AY17:AY21" si="75">MIN($AS17,($AR17*AY$6),AY$5)</f>
        <v>2421.6</v>
      </c>
      <c r="AZ17" s="247" t="s">
        <v>365</v>
      </c>
      <c r="BA17" s="250">
        <f t="shared" ref="BA17:BF17" si="76">AM17-AT17</f>
        <v>741.06</v>
      </c>
      <c r="BB17" s="250">
        <f t="shared" si="76"/>
        <v>2093.79</v>
      </c>
      <c r="BC17" s="250">
        <f t="shared" si="76"/>
        <v>3521.52</v>
      </c>
      <c r="BD17" s="250">
        <f t="shared" si="76"/>
        <v>5381.333333333333</v>
      </c>
      <c r="BE17" s="250">
        <f t="shared" si="76"/>
        <v>7533.8666666666659</v>
      </c>
      <c r="BF17" s="250">
        <f t="shared" si="76"/>
        <v>9686.4</v>
      </c>
      <c r="BG17" s="252">
        <f t="shared" ref="BG17:BL17" si="77">BA17/12</f>
        <v>61.754999999999995</v>
      </c>
      <c r="BH17" s="252">
        <f t="shared" si="77"/>
        <v>174.48249999999999</v>
      </c>
      <c r="BI17" s="252">
        <f t="shared" si="77"/>
        <v>293.45999999999998</v>
      </c>
      <c r="BJ17" s="252">
        <f t="shared" si="77"/>
        <v>448.4444444444444</v>
      </c>
      <c r="BK17" s="252">
        <f t="shared" si="77"/>
        <v>627.82222222222219</v>
      </c>
      <c r="BL17" s="252">
        <f t="shared" si="77"/>
        <v>807.19999999999993</v>
      </c>
      <c r="BM17" s="18"/>
      <c r="BN17" s="198">
        <f t="shared" si="60"/>
        <v>12108</v>
      </c>
      <c r="BO17" s="193">
        <v>3000</v>
      </c>
      <c r="BP17" s="193">
        <v>2</v>
      </c>
      <c r="BQ17" s="193">
        <v>1</v>
      </c>
      <c r="BR17" s="193" t="s">
        <v>340</v>
      </c>
      <c r="BS17" s="193">
        <v>1009</v>
      </c>
      <c r="BT17" s="193"/>
      <c r="BU17" s="193"/>
      <c r="BV17" s="193"/>
      <c r="BW17" s="193"/>
      <c r="BX17" s="193"/>
      <c r="BY17" s="193"/>
      <c r="BZ17" s="198">
        <f t="shared" si="61"/>
        <v>1009</v>
      </c>
    </row>
    <row r="18" spans="1:78" ht="45" customHeight="1">
      <c r="A18" s="13" t="s">
        <v>453</v>
      </c>
      <c r="B18" s="57">
        <v>22500</v>
      </c>
      <c r="C18" s="57">
        <v>555.79499999999996</v>
      </c>
      <c r="D18" s="57">
        <v>548.25428571428563</v>
      </c>
      <c r="E18" s="18"/>
      <c r="F18" s="57">
        <f t="shared" ref="F18:G18" si="78">C18/12</f>
        <v>46.316249999999997</v>
      </c>
      <c r="G18" s="57">
        <f t="shared" si="78"/>
        <v>45.687857142857133</v>
      </c>
      <c r="H18" s="18"/>
      <c r="I18" s="18"/>
      <c r="J18" s="18" t="s">
        <v>454</v>
      </c>
      <c r="K18" s="18"/>
      <c r="L18" s="18"/>
      <c r="M18" s="62">
        <f>AJ14/10</f>
        <v>605.4</v>
      </c>
      <c r="N18" s="18"/>
      <c r="O18" s="18" t="s">
        <v>439</v>
      </c>
      <c r="P18" s="18"/>
      <c r="Q18" s="18"/>
      <c r="R18" s="18"/>
      <c r="S18" s="193">
        <v>1</v>
      </c>
      <c r="T18" s="193">
        <v>0</v>
      </c>
      <c r="U18" s="193" t="s">
        <v>340</v>
      </c>
      <c r="V18" s="193">
        <v>1009</v>
      </c>
      <c r="W18" s="193"/>
      <c r="X18" s="193"/>
      <c r="Y18" s="193"/>
      <c r="Z18" s="195">
        <f t="shared" ref="Z18:Z24" si="79">V18+Y18</f>
        <v>1009</v>
      </c>
      <c r="AA18" s="195">
        <f t="shared" ref="AA18:AA25" si="80">Z18*12</f>
        <v>12108</v>
      </c>
      <c r="AB18" s="195">
        <v>3000</v>
      </c>
      <c r="AC18" s="246">
        <v>2</v>
      </c>
      <c r="AD18" s="246">
        <v>1</v>
      </c>
      <c r="AE18" s="246" t="s">
        <v>340</v>
      </c>
      <c r="AF18" s="246">
        <v>1009</v>
      </c>
      <c r="AG18" s="246"/>
      <c r="AH18" s="246"/>
      <c r="AI18" s="246"/>
      <c r="AJ18" s="249">
        <f t="shared" si="63"/>
        <v>1009</v>
      </c>
      <c r="AK18" s="249">
        <f t="shared" si="64"/>
        <v>12108</v>
      </c>
      <c r="AL18" s="249">
        <f t="shared" si="65"/>
        <v>2250</v>
      </c>
      <c r="AM18" s="250">
        <f t="shared" si="66"/>
        <v>1074</v>
      </c>
      <c r="AN18" s="251">
        <f t="shared" si="67"/>
        <v>2949</v>
      </c>
      <c r="AO18" s="251">
        <f t="shared" si="68"/>
        <v>4824</v>
      </c>
      <c r="AP18" s="250">
        <f t="shared" ref="AP18:AR18" si="81">($AK18/$AL18)*($AL18-AP$4)</f>
        <v>6726.6666666666661</v>
      </c>
      <c r="AQ18" s="250">
        <f t="shared" si="81"/>
        <v>9417.3333333333321</v>
      </c>
      <c r="AR18" s="250">
        <f t="shared" si="81"/>
        <v>12108</v>
      </c>
      <c r="AS18" s="251">
        <f t="shared" si="70"/>
        <v>3000</v>
      </c>
      <c r="AT18" s="250">
        <f t="shared" ref="AT18:AU18" si="82">MIN($AS18,(AM18*AT$6),AT$5)</f>
        <v>332.94</v>
      </c>
      <c r="AU18" s="250">
        <f t="shared" si="82"/>
        <v>855.20999999999992</v>
      </c>
      <c r="AV18" s="250">
        <f t="shared" si="72"/>
        <v>1302.48</v>
      </c>
      <c r="AW18" s="250">
        <f t="shared" si="73"/>
        <v>1345.3333333333333</v>
      </c>
      <c r="AX18" s="250">
        <f t="shared" si="74"/>
        <v>1883.4666666666665</v>
      </c>
      <c r="AY18" s="250">
        <f t="shared" si="75"/>
        <v>2421.6</v>
      </c>
      <c r="AZ18" s="247"/>
      <c r="BA18" s="250">
        <f t="shared" ref="BA18:BF18" si="83">AM18-AT18</f>
        <v>741.06</v>
      </c>
      <c r="BB18" s="250">
        <f t="shared" si="83"/>
        <v>2093.79</v>
      </c>
      <c r="BC18" s="250">
        <f t="shared" si="83"/>
        <v>3521.52</v>
      </c>
      <c r="BD18" s="250">
        <f t="shared" si="83"/>
        <v>5381.333333333333</v>
      </c>
      <c r="BE18" s="250">
        <f t="shared" si="83"/>
        <v>7533.8666666666659</v>
      </c>
      <c r="BF18" s="250">
        <f t="shared" si="83"/>
        <v>9686.4</v>
      </c>
      <c r="BG18" s="252">
        <f t="shared" ref="BG18:BL18" si="84">BA18/12</f>
        <v>61.754999999999995</v>
      </c>
      <c r="BH18" s="252">
        <f t="shared" si="84"/>
        <v>174.48249999999999</v>
      </c>
      <c r="BI18" s="252">
        <f t="shared" si="84"/>
        <v>293.45999999999998</v>
      </c>
      <c r="BJ18" s="252">
        <f t="shared" si="84"/>
        <v>448.4444444444444</v>
      </c>
      <c r="BK18" s="252">
        <f t="shared" si="84"/>
        <v>627.82222222222219</v>
      </c>
      <c r="BL18" s="252">
        <f t="shared" si="84"/>
        <v>807.19999999999993</v>
      </c>
      <c r="BM18" s="18"/>
      <c r="BN18" s="198">
        <f t="shared" si="60"/>
        <v>24216</v>
      </c>
      <c r="BO18" s="193">
        <v>6000</v>
      </c>
      <c r="BP18" s="193">
        <v>3</v>
      </c>
      <c r="BQ18" s="198">
        <f t="shared" ref="BQ18:BQ20" si="85">BQ17+1</f>
        <v>2</v>
      </c>
      <c r="BR18" s="193" t="s">
        <v>340</v>
      </c>
      <c r="BS18" s="193">
        <v>1009</v>
      </c>
      <c r="BT18" s="193">
        <v>0</v>
      </c>
      <c r="BU18" s="193" t="s">
        <v>340</v>
      </c>
      <c r="BV18" s="193">
        <v>1009</v>
      </c>
      <c r="BW18" s="193"/>
      <c r="BX18" s="193"/>
      <c r="BY18" s="193"/>
      <c r="BZ18" s="198">
        <f t="shared" si="61"/>
        <v>2018</v>
      </c>
    </row>
    <row r="19" spans="1:78">
      <c r="A19" s="18"/>
      <c r="B19" s="57">
        <v>26250</v>
      </c>
      <c r="C19" s="57">
        <v>1570.3425</v>
      </c>
      <c r="D19" s="57">
        <v>1134.6814285714286</v>
      </c>
      <c r="E19" s="18"/>
      <c r="F19" s="57">
        <f t="shared" ref="F19:G19" si="86">C19/12</f>
        <v>130.861875</v>
      </c>
      <c r="G19" s="57">
        <f t="shared" si="86"/>
        <v>94.556785714285709</v>
      </c>
      <c r="H19" s="18"/>
      <c r="I19" s="18"/>
      <c r="J19" s="18" t="s">
        <v>470</v>
      </c>
      <c r="K19" s="18"/>
      <c r="L19" s="18"/>
      <c r="M19" s="62">
        <f>AJ14/10*1.15</f>
        <v>696.20999999999992</v>
      </c>
      <c r="N19" s="18"/>
      <c r="O19" s="18" t="s">
        <v>439</v>
      </c>
      <c r="P19" s="18">
        <v>696.20999999999992</v>
      </c>
      <c r="Q19" s="18"/>
      <c r="R19" s="18"/>
      <c r="S19" s="193">
        <v>2</v>
      </c>
      <c r="T19" s="193">
        <v>1</v>
      </c>
      <c r="U19" s="193" t="s">
        <v>340</v>
      </c>
      <c r="V19" s="193">
        <v>1009</v>
      </c>
      <c r="W19" s="193"/>
      <c r="X19" s="193"/>
      <c r="Y19" s="193"/>
      <c r="Z19" s="195">
        <f t="shared" si="79"/>
        <v>1009</v>
      </c>
      <c r="AA19" s="195">
        <f t="shared" si="80"/>
        <v>12108</v>
      </c>
      <c r="AB19" s="195">
        <v>3000</v>
      </c>
      <c r="AC19" s="246">
        <v>3</v>
      </c>
      <c r="AD19" s="249">
        <f t="shared" ref="AD19:AD21" si="87">AD18+1</f>
        <v>2</v>
      </c>
      <c r="AE19" s="246" t="s">
        <v>340</v>
      </c>
      <c r="AF19" s="246">
        <v>1009</v>
      </c>
      <c r="AG19" s="246">
        <v>0</v>
      </c>
      <c r="AH19" s="246" t="s">
        <v>340</v>
      </c>
      <c r="AI19" s="246">
        <v>1009</v>
      </c>
      <c r="AJ19" s="249">
        <f t="shared" si="63"/>
        <v>2018</v>
      </c>
      <c r="AK19" s="249">
        <f t="shared" si="64"/>
        <v>24216</v>
      </c>
      <c r="AL19" s="249">
        <f t="shared" si="65"/>
        <v>2250</v>
      </c>
      <c r="AM19" s="250">
        <f t="shared" ref="AM19:AM21" si="88">Z$53</f>
        <v>780</v>
      </c>
      <c r="AN19" s="251">
        <f t="shared" ref="AN19:AN21" si="89">V$53</f>
        <v>780</v>
      </c>
      <c r="AO19" s="251">
        <f t="shared" ref="AO19:AO21" si="90">R$53</f>
        <v>1956</v>
      </c>
      <c r="AP19" s="250">
        <f t="shared" ref="AP19:AP21" si="91">Z$56</f>
        <v>6606</v>
      </c>
      <c r="AQ19" s="250">
        <f t="shared" ref="AQ19:AR19" si="92">($AK19/$AL19)*($AL19-AQ$4)</f>
        <v>18834.666666666664</v>
      </c>
      <c r="AR19" s="250">
        <f t="shared" si="92"/>
        <v>24216</v>
      </c>
      <c r="AS19" s="251">
        <v>6000</v>
      </c>
      <c r="AT19" s="250">
        <f t="shared" ref="AT19:AU19" si="93">MIN($AS19,(AM19*AT$6),AT$5)</f>
        <v>241.8</v>
      </c>
      <c r="AU19" s="250">
        <f t="shared" si="93"/>
        <v>226.2</v>
      </c>
      <c r="AV19" s="250">
        <f t="shared" si="72"/>
        <v>528.12</v>
      </c>
      <c r="AW19" s="250">
        <f t="shared" si="73"/>
        <v>1321.2</v>
      </c>
      <c r="AX19" s="250">
        <f t="shared" ref="AX19:AX21" si="94">MIN($AS19,($AQ19*AX$6),AX$5)</f>
        <v>3766.9333333333329</v>
      </c>
      <c r="AY19" s="250">
        <f t="shared" si="75"/>
        <v>4843.2</v>
      </c>
      <c r="AZ19" s="247"/>
      <c r="BA19" s="250">
        <f t="shared" ref="BA19:BF19" si="95">AM19-AT19</f>
        <v>538.20000000000005</v>
      </c>
      <c r="BB19" s="250">
        <f t="shared" si="95"/>
        <v>553.79999999999995</v>
      </c>
      <c r="BC19" s="250">
        <f t="shared" si="95"/>
        <v>1427.88</v>
      </c>
      <c r="BD19" s="250">
        <f t="shared" si="95"/>
        <v>5284.8</v>
      </c>
      <c r="BE19" s="250">
        <f t="shared" si="95"/>
        <v>15067.733333333332</v>
      </c>
      <c r="BF19" s="250">
        <f t="shared" si="95"/>
        <v>19372.8</v>
      </c>
      <c r="BG19" s="252">
        <f t="shared" ref="BG19:BL19" si="96">BA19/12</f>
        <v>44.85</v>
      </c>
      <c r="BH19" s="252">
        <f t="shared" si="96"/>
        <v>46.15</v>
      </c>
      <c r="BI19" s="252">
        <f t="shared" si="96"/>
        <v>118.99000000000001</v>
      </c>
      <c r="BJ19" s="252">
        <f t="shared" si="96"/>
        <v>440.40000000000003</v>
      </c>
      <c r="BK19" s="252">
        <f t="shared" si="96"/>
        <v>1255.6444444444444</v>
      </c>
      <c r="BL19" s="252">
        <f t="shared" si="96"/>
        <v>1614.3999999999999</v>
      </c>
      <c r="BM19" s="18"/>
      <c r="BN19" s="198">
        <f t="shared" si="60"/>
        <v>12108</v>
      </c>
      <c r="BO19" s="193">
        <v>3000</v>
      </c>
      <c r="BP19" s="193">
        <v>4</v>
      </c>
      <c r="BQ19" s="198">
        <f t="shared" si="85"/>
        <v>3</v>
      </c>
      <c r="BR19" s="193" t="s">
        <v>382</v>
      </c>
      <c r="BS19" s="193">
        <v>0</v>
      </c>
      <c r="BT19" s="193">
        <v>1</v>
      </c>
      <c r="BU19" s="193" t="s">
        <v>340</v>
      </c>
      <c r="BV19" s="193">
        <v>1009</v>
      </c>
      <c r="BW19" s="193"/>
      <c r="BX19" s="193"/>
      <c r="BY19" s="193"/>
      <c r="BZ19" s="198">
        <f t="shared" si="61"/>
        <v>1009</v>
      </c>
    </row>
    <row r="20" spans="1:78">
      <c r="A20" s="18"/>
      <c r="B20" s="57">
        <v>30000</v>
      </c>
      <c r="C20" s="57">
        <v>2641.14</v>
      </c>
      <c r="D20" s="57">
        <v>2121.1714285714288</v>
      </c>
      <c r="E20" s="18"/>
      <c r="F20" s="57">
        <f t="shared" ref="F20:G20" si="97">C20/12</f>
        <v>220.095</v>
      </c>
      <c r="G20" s="57">
        <f t="shared" si="97"/>
        <v>176.76428571428573</v>
      </c>
      <c r="H20" s="18"/>
      <c r="I20" s="18"/>
      <c r="J20" s="129" t="s">
        <v>471</v>
      </c>
      <c r="K20" s="18"/>
      <c r="L20" s="18"/>
      <c r="M20" s="18"/>
      <c r="N20" s="18"/>
      <c r="O20" s="18"/>
      <c r="P20" s="18"/>
      <c r="Q20" s="18"/>
      <c r="R20" s="18"/>
      <c r="S20" s="193">
        <v>3</v>
      </c>
      <c r="T20" s="198">
        <f t="shared" ref="T20:T22" si="98">T19+1</f>
        <v>2</v>
      </c>
      <c r="U20" s="193" t="s">
        <v>340</v>
      </c>
      <c r="V20" s="193">
        <v>1009</v>
      </c>
      <c r="W20" s="193">
        <v>0</v>
      </c>
      <c r="X20" s="193" t="s">
        <v>340</v>
      </c>
      <c r="Y20" s="193">
        <v>1009</v>
      </c>
      <c r="Z20" s="195">
        <f t="shared" si="79"/>
        <v>2018</v>
      </c>
      <c r="AA20" s="195">
        <f t="shared" si="80"/>
        <v>24216</v>
      </c>
      <c r="AB20" s="195">
        <v>6000</v>
      </c>
      <c r="AC20" s="246">
        <v>4</v>
      </c>
      <c r="AD20" s="249">
        <f t="shared" si="87"/>
        <v>3</v>
      </c>
      <c r="AE20" s="246" t="s">
        <v>382</v>
      </c>
      <c r="AF20" s="246">
        <v>0</v>
      </c>
      <c r="AG20" s="246">
        <v>1</v>
      </c>
      <c r="AH20" s="246" t="s">
        <v>340</v>
      </c>
      <c r="AI20" s="246">
        <v>1009</v>
      </c>
      <c r="AJ20" s="249">
        <f t="shared" si="63"/>
        <v>1009</v>
      </c>
      <c r="AK20" s="249">
        <f t="shared" si="64"/>
        <v>12108</v>
      </c>
      <c r="AL20" s="249">
        <f t="shared" si="65"/>
        <v>2250</v>
      </c>
      <c r="AM20" s="250">
        <f t="shared" si="88"/>
        <v>780</v>
      </c>
      <c r="AN20" s="251">
        <f t="shared" si="89"/>
        <v>780</v>
      </c>
      <c r="AO20" s="251">
        <f t="shared" si="90"/>
        <v>1956</v>
      </c>
      <c r="AP20" s="250">
        <f t="shared" si="91"/>
        <v>6606</v>
      </c>
      <c r="AQ20" s="250">
        <f t="shared" ref="AQ20:AR20" si="99">($AK20/$AL20)*($AL20-AQ$4)</f>
        <v>9417.3333333333321</v>
      </c>
      <c r="AR20" s="250">
        <f t="shared" si="99"/>
        <v>12108</v>
      </c>
      <c r="AS20" s="251">
        <v>3000</v>
      </c>
      <c r="AT20" s="250">
        <f t="shared" ref="AT20:AU20" si="100">MIN($AS20,(AM20*AT$6),AT$5)</f>
        <v>241.8</v>
      </c>
      <c r="AU20" s="250">
        <f t="shared" si="100"/>
        <v>226.2</v>
      </c>
      <c r="AV20" s="250">
        <f t="shared" si="72"/>
        <v>528.12</v>
      </c>
      <c r="AW20" s="250">
        <f t="shared" si="73"/>
        <v>1321.2</v>
      </c>
      <c r="AX20" s="250">
        <f t="shared" si="94"/>
        <v>1883.4666666666665</v>
      </c>
      <c r="AY20" s="250">
        <f t="shared" si="75"/>
        <v>2421.6</v>
      </c>
      <c r="AZ20" s="247"/>
      <c r="BA20" s="250">
        <f t="shared" ref="BA20:BF20" si="101">AM20-AT20</f>
        <v>538.20000000000005</v>
      </c>
      <c r="BB20" s="250">
        <f t="shared" si="101"/>
        <v>553.79999999999995</v>
      </c>
      <c r="BC20" s="250">
        <f t="shared" si="101"/>
        <v>1427.88</v>
      </c>
      <c r="BD20" s="250">
        <f t="shared" si="101"/>
        <v>5284.8</v>
      </c>
      <c r="BE20" s="250">
        <f t="shared" si="101"/>
        <v>7533.8666666666659</v>
      </c>
      <c r="BF20" s="250">
        <f t="shared" si="101"/>
        <v>9686.4</v>
      </c>
      <c r="BG20" s="252">
        <f t="shared" ref="BG20:BL20" si="102">BA20/12</f>
        <v>44.85</v>
      </c>
      <c r="BH20" s="252">
        <f t="shared" si="102"/>
        <v>46.15</v>
      </c>
      <c r="BI20" s="252">
        <f t="shared" si="102"/>
        <v>118.99000000000001</v>
      </c>
      <c r="BJ20" s="252">
        <f t="shared" si="102"/>
        <v>440.40000000000003</v>
      </c>
      <c r="BK20" s="252">
        <f t="shared" si="102"/>
        <v>627.82222222222219</v>
      </c>
      <c r="BL20" s="252">
        <f t="shared" si="102"/>
        <v>807.19999999999993</v>
      </c>
      <c r="BM20" s="18"/>
      <c r="BN20" s="198">
        <f t="shared" si="60"/>
        <v>24216</v>
      </c>
      <c r="BO20" s="193">
        <v>6000</v>
      </c>
      <c r="BP20" s="193">
        <v>5</v>
      </c>
      <c r="BQ20" s="198">
        <f t="shared" si="85"/>
        <v>4</v>
      </c>
      <c r="BR20" s="193" t="s">
        <v>382</v>
      </c>
      <c r="BS20" s="193">
        <v>0</v>
      </c>
      <c r="BT20" s="198">
        <f t="shared" ref="BT20:BT22" si="103">BT19+1</f>
        <v>2</v>
      </c>
      <c r="BU20" s="193" t="s">
        <v>340</v>
      </c>
      <c r="BV20" s="193">
        <v>1009</v>
      </c>
      <c r="BW20" s="193">
        <v>0</v>
      </c>
      <c r="BX20" s="193" t="s">
        <v>340</v>
      </c>
      <c r="BY20" s="193">
        <v>1009</v>
      </c>
      <c r="BZ20" s="198">
        <f t="shared" si="61"/>
        <v>2018</v>
      </c>
    </row>
    <row r="21" spans="1:78">
      <c r="A21" s="18"/>
      <c r="B21" s="57">
        <v>45000</v>
      </c>
      <c r="C21" s="57">
        <v>4843.2</v>
      </c>
      <c r="D21" s="57">
        <v>5032.4571428571426</v>
      </c>
      <c r="E21" s="18"/>
      <c r="F21" s="57">
        <f t="shared" ref="F21:G21" si="104">C21/12</f>
        <v>403.59999999999997</v>
      </c>
      <c r="G21" s="57">
        <f t="shared" si="104"/>
        <v>419.37142857142857</v>
      </c>
      <c r="H21" s="18"/>
      <c r="I21" s="18"/>
      <c r="J21" s="18" t="s">
        <v>437</v>
      </c>
      <c r="K21" s="18"/>
      <c r="L21" s="18"/>
      <c r="M21" s="18">
        <v>2018</v>
      </c>
      <c r="N21" s="18"/>
      <c r="O21" s="18" t="s">
        <v>439</v>
      </c>
      <c r="P21" s="18">
        <v>2018</v>
      </c>
      <c r="Q21" s="18"/>
      <c r="R21" s="18"/>
      <c r="S21" s="193">
        <v>4</v>
      </c>
      <c r="T21" s="198">
        <f t="shared" si="98"/>
        <v>3</v>
      </c>
      <c r="U21" s="193" t="s">
        <v>382</v>
      </c>
      <c r="V21" s="193">
        <v>770</v>
      </c>
      <c r="W21" s="193">
        <v>1</v>
      </c>
      <c r="X21" s="193" t="s">
        <v>340</v>
      </c>
      <c r="Y21" s="193">
        <v>1009</v>
      </c>
      <c r="Z21" s="195">
        <f t="shared" si="79"/>
        <v>1779</v>
      </c>
      <c r="AA21" s="195">
        <f t="shared" si="80"/>
        <v>21348</v>
      </c>
      <c r="AB21" s="195">
        <v>6000</v>
      </c>
      <c r="AC21" s="246">
        <v>5</v>
      </c>
      <c r="AD21" s="249">
        <f t="shared" si="87"/>
        <v>4</v>
      </c>
      <c r="AE21" s="246" t="s">
        <v>382</v>
      </c>
      <c r="AF21" s="246">
        <v>0</v>
      </c>
      <c r="AG21" s="249">
        <f t="shared" ref="AG21:AG23" si="105">AG20+1</f>
        <v>2</v>
      </c>
      <c r="AH21" s="246" t="s">
        <v>340</v>
      </c>
      <c r="AI21" s="246">
        <v>1009</v>
      </c>
      <c r="AJ21" s="249">
        <f t="shared" si="63"/>
        <v>1009</v>
      </c>
      <c r="AK21" s="249">
        <f t="shared" si="64"/>
        <v>12108</v>
      </c>
      <c r="AL21" s="249">
        <f t="shared" si="65"/>
        <v>2250</v>
      </c>
      <c r="AM21" s="250">
        <f t="shared" si="88"/>
        <v>780</v>
      </c>
      <c r="AN21" s="251">
        <f t="shared" si="89"/>
        <v>780</v>
      </c>
      <c r="AO21" s="251">
        <f t="shared" si="90"/>
        <v>1956</v>
      </c>
      <c r="AP21" s="250">
        <f t="shared" si="91"/>
        <v>6606</v>
      </c>
      <c r="AQ21" s="250">
        <f t="shared" ref="AQ21:AR21" si="106">($AK21/$AL21)*($AL21-AQ$4)</f>
        <v>9417.3333333333321</v>
      </c>
      <c r="AR21" s="250">
        <f t="shared" si="106"/>
        <v>12108</v>
      </c>
      <c r="AS21" s="251">
        <v>3001</v>
      </c>
      <c r="AT21" s="250">
        <f t="shared" ref="AT21:AU21" si="107">MIN($AS21,(AM21*AT$6),AT$5)</f>
        <v>241.8</v>
      </c>
      <c r="AU21" s="250">
        <f t="shared" si="107"/>
        <v>226.2</v>
      </c>
      <c r="AV21" s="250">
        <f t="shared" si="72"/>
        <v>528.12</v>
      </c>
      <c r="AW21" s="250">
        <f t="shared" si="73"/>
        <v>1321.2</v>
      </c>
      <c r="AX21" s="250">
        <f t="shared" si="94"/>
        <v>1883.4666666666665</v>
      </c>
      <c r="AY21" s="250">
        <f t="shared" si="75"/>
        <v>2421.6</v>
      </c>
      <c r="AZ21" s="247"/>
      <c r="BA21" s="250">
        <f t="shared" ref="BA21:BF21" si="108">AM21-AT21</f>
        <v>538.20000000000005</v>
      </c>
      <c r="BB21" s="250">
        <f t="shared" si="108"/>
        <v>553.79999999999995</v>
      </c>
      <c r="BC21" s="250">
        <f t="shared" si="108"/>
        <v>1427.88</v>
      </c>
      <c r="BD21" s="250">
        <f t="shared" si="108"/>
        <v>5284.8</v>
      </c>
      <c r="BE21" s="250">
        <f t="shared" si="108"/>
        <v>7533.8666666666659</v>
      </c>
      <c r="BF21" s="250">
        <f t="shared" si="108"/>
        <v>9686.4</v>
      </c>
      <c r="BG21" s="252">
        <f t="shared" ref="BG21:BL21" si="109">BA21/12</f>
        <v>44.85</v>
      </c>
      <c r="BH21" s="252">
        <f t="shared" si="109"/>
        <v>46.15</v>
      </c>
      <c r="BI21" s="252">
        <f t="shared" si="109"/>
        <v>118.99000000000001</v>
      </c>
      <c r="BJ21" s="252">
        <f t="shared" si="109"/>
        <v>440.40000000000003</v>
      </c>
      <c r="BK21" s="252">
        <f t="shared" si="109"/>
        <v>627.82222222222219</v>
      </c>
      <c r="BL21" s="252">
        <f t="shared" si="109"/>
        <v>807.19999999999993</v>
      </c>
      <c r="BM21" s="18"/>
      <c r="BN21" s="198">
        <f t="shared" si="60"/>
        <v>12108</v>
      </c>
      <c r="BO21" s="193">
        <v>3000</v>
      </c>
      <c r="BP21" s="193"/>
      <c r="BQ21" s="193"/>
      <c r="BR21" s="193"/>
      <c r="BS21" s="193"/>
      <c r="BT21" s="198">
        <f t="shared" si="103"/>
        <v>3</v>
      </c>
      <c r="BU21" s="193" t="s">
        <v>382</v>
      </c>
      <c r="BV21" s="193">
        <v>0</v>
      </c>
      <c r="BW21" s="193">
        <v>1</v>
      </c>
      <c r="BX21" s="193" t="s">
        <v>340</v>
      </c>
      <c r="BY21" s="193">
        <v>1009</v>
      </c>
      <c r="BZ21" s="198">
        <f t="shared" si="61"/>
        <v>1009</v>
      </c>
    </row>
    <row r="22" spans="1:78">
      <c r="A22" s="18"/>
      <c r="B22" s="57">
        <v>52500</v>
      </c>
      <c r="C22" s="57">
        <v>6053.9999999999982</v>
      </c>
      <c r="D22" s="57">
        <v>9040.64</v>
      </c>
      <c r="E22" s="18"/>
      <c r="F22" s="57">
        <f t="shared" ref="F22:G22" si="110">C22/12</f>
        <v>504.49999999999983</v>
      </c>
      <c r="G22" s="57">
        <f t="shared" si="110"/>
        <v>753.38666666666666</v>
      </c>
      <c r="H22" s="18"/>
      <c r="I22" s="18"/>
      <c r="J22" s="18" t="s">
        <v>454</v>
      </c>
      <c r="K22" s="18"/>
      <c r="L22" s="18"/>
      <c r="M22" s="18">
        <v>605.4</v>
      </c>
      <c r="N22" s="18"/>
      <c r="O22" s="18" t="s">
        <v>439</v>
      </c>
      <c r="P22" s="18"/>
      <c r="Q22" s="18"/>
      <c r="R22" s="18"/>
      <c r="S22" s="193">
        <v>5</v>
      </c>
      <c r="T22" s="198">
        <f t="shared" si="98"/>
        <v>4</v>
      </c>
      <c r="U22" s="193" t="s">
        <v>382</v>
      </c>
      <c r="V22" s="193">
        <v>770</v>
      </c>
      <c r="W22" s="198">
        <f t="shared" ref="W22:W24" si="111">W21+1</f>
        <v>2</v>
      </c>
      <c r="X22" s="193" t="s">
        <v>340</v>
      </c>
      <c r="Y22" s="193">
        <v>1009</v>
      </c>
      <c r="Z22" s="195">
        <f t="shared" si="79"/>
        <v>1779</v>
      </c>
      <c r="AA22" s="195">
        <f t="shared" si="80"/>
        <v>21348</v>
      </c>
      <c r="AB22" s="195">
        <v>6000</v>
      </c>
      <c r="AC22" s="246"/>
      <c r="AD22" s="246"/>
      <c r="AE22" s="246"/>
      <c r="AF22" s="246"/>
      <c r="AG22" s="249">
        <f t="shared" si="105"/>
        <v>3</v>
      </c>
      <c r="AH22" s="246" t="s">
        <v>382</v>
      </c>
      <c r="AI22" s="246">
        <v>0</v>
      </c>
      <c r="AJ22" s="249">
        <f t="shared" si="63"/>
        <v>0</v>
      </c>
      <c r="AK22" s="249">
        <f t="shared" si="64"/>
        <v>0</v>
      </c>
      <c r="AL22" s="251"/>
      <c r="AM22" s="250"/>
      <c r="AN22" s="250"/>
      <c r="AO22" s="250"/>
      <c r="AP22" s="250"/>
      <c r="AQ22" s="250"/>
      <c r="AR22" s="250"/>
      <c r="AS22" s="253" t="s">
        <v>378</v>
      </c>
      <c r="AT22" s="253">
        <f t="shared" ref="AT22:AY22" si="112">MAX(AT17:AT21)</f>
        <v>332.94</v>
      </c>
      <c r="AU22" s="253">
        <f t="shared" si="112"/>
        <v>855.20999999999992</v>
      </c>
      <c r="AV22" s="253">
        <f t="shared" si="112"/>
        <v>1302.48</v>
      </c>
      <c r="AW22" s="253">
        <f t="shared" si="112"/>
        <v>1345.3333333333333</v>
      </c>
      <c r="AX22" s="253">
        <f t="shared" si="112"/>
        <v>3766.9333333333329</v>
      </c>
      <c r="AY22" s="253">
        <f t="shared" si="112"/>
        <v>4843.2</v>
      </c>
      <c r="AZ22" s="253"/>
      <c r="BA22" s="253">
        <f t="shared" ref="BA22:BL22" si="113">MAX(BA17:BA21)</f>
        <v>741.06</v>
      </c>
      <c r="BB22" s="253">
        <f t="shared" si="113"/>
        <v>2093.79</v>
      </c>
      <c r="BC22" s="253">
        <f t="shared" si="113"/>
        <v>3521.52</v>
      </c>
      <c r="BD22" s="253">
        <f t="shared" si="113"/>
        <v>5381.333333333333</v>
      </c>
      <c r="BE22" s="253">
        <f t="shared" si="113"/>
        <v>15067.733333333332</v>
      </c>
      <c r="BF22" s="253">
        <f t="shared" si="113"/>
        <v>19372.8</v>
      </c>
      <c r="BG22" s="253">
        <f t="shared" si="113"/>
        <v>61.754999999999995</v>
      </c>
      <c r="BH22" s="253">
        <f t="shared" si="113"/>
        <v>174.48249999999999</v>
      </c>
      <c r="BI22" s="253">
        <f t="shared" si="113"/>
        <v>293.45999999999998</v>
      </c>
      <c r="BJ22" s="253">
        <f t="shared" si="113"/>
        <v>448.4444444444444</v>
      </c>
      <c r="BK22" s="253">
        <f t="shared" si="113"/>
        <v>1255.6444444444444</v>
      </c>
      <c r="BL22" s="253">
        <f t="shared" si="113"/>
        <v>1614.3999999999999</v>
      </c>
      <c r="BM22" s="18"/>
      <c r="BN22" s="198">
        <f t="shared" si="60"/>
        <v>12108</v>
      </c>
      <c r="BO22" s="193">
        <v>3000</v>
      </c>
      <c r="BP22" s="193"/>
      <c r="BQ22" s="193"/>
      <c r="BR22" s="193"/>
      <c r="BS22" s="193"/>
      <c r="BT22" s="198">
        <f t="shared" si="103"/>
        <v>4</v>
      </c>
      <c r="BU22" s="193" t="s">
        <v>382</v>
      </c>
      <c r="BV22" s="193">
        <v>0</v>
      </c>
      <c r="BW22" s="198">
        <f t="shared" ref="BW22:BW24" si="114">BW21+1</f>
        <v>2</v>
      </c>
      <c r="BX22" s="193" t="s">
        <v>340</v>
      </c>
      <c r="BY22" s="193">
        <v>1009</v>
      </c>
      <c r="BZ22" s="198">
        <f t="shared" si="61"/>
        <v>1009</v>
      </c>
    </row>
    <row r="23" spans="1:78">
      <c r="A23" s="18"/>
      <c r="B23" s="57">
        <v>60000</v>
      </c>
      <c r="C23" s="57">
        <v>7264.7999999999984</v>
      </c>
      <c r="D23" s="57">
        <v>11623.68</v>
      </c>
      <c r="E23" s="18"/>
      <c r="F23" s="57">
        <f t="shared" ref="F23:G23" si="115">C23/12</f>
        <v>605.39999999999986</v>
      </c>
      <c r="G23" s="57">
        <f t="shared" si="115"/>
        <v>968.64</v>
      </c>
      <c r="H23" s="18"/>
      <c r="I23" s="18"/>
      <c r="J23" s="18" t="s">
        <v>470</v>
      </c>
      <c r="K23" s="18"/>
      <c r="L23" s="18"/>
      <c r="M23" s="18">
        <v>696.20999999999992</v>
      </c>
      <c r="N23" s="18"/>
      <c r="O23" s="18" t="s">
        <v>439</v>
      </c>
      <c r="P23" s="18">
        <v>696.20999999999992</v>
      </c>
      <c r="Q23" s="18"/>
      <c r="R23" s="18"/>
      <c r="S23" s="193"/>
      <c r="T23" s="193"/>
      <c r="U23" s="193"/>
      <c r="V23" s="193"/>
      <c r="W23" s="198">
        <f t="shared" si="111"/>
        <v>3</v>
      </c>
      <c r="X23" s="193" t="s">
        <v>382</v>
      </c>
      <c r="Y23" s="193">
        <v>770</v>
      </c>
      <c r="Z23" s="195">
        <f t="shared" si="79"/>
        <v>770</v>
      </c>
      <c r="AA23" s="195">
        <f t="shared" si="80"/>
        <v>9240</v>
      </c>
      <c r="AB23" s="195">
        <v>3000</v>
      </c>
      <c r="AC23" s="246"/>
      <c r="AD23" s="246"/>
      <c r="AE23" s="246"/>
      <c r="AF23" s="246"/>
      <c r="AG23" s="249">
        <f t="shared" si="105"/>
        <v>4</v>
      </c>
      <c r="AH23" s="246" t="s">
        <v>382</v>
      </c>
      <c r="AI23" s="246">
        <v>0</v>
      </c>
      <c r="AJ23" s="249">
        <f t="shared" si="63"/>
        <v>0</v>
      </c>
      <c r="AK23" s="249">
        <f t="shared" si="64"/>
        <v>0</v>
      </c>
      <c r="AL23" s="246"/>
      <c r="AM23" s="250"/>
      <c r="AN23" s="250"/>
      <c r="AO23" s="250"/>
      <c r="AP23" s="250"/>
      <c r="AQ23" s="250"/>
      <c r="AR23" s="250"/>
      <c r="AS23" s="253" t="s">
        <v>472</v>
      </c>
      <c r="AT23" s="253">
        <f t="shared" ref="AT23:BL23" si="116">(SUM(AT17:AT21))/6</f>
        <v>231.88</v>
      </c>
      <c r="AU23" s="253">
        <f t="shared" si="116"/>
        <v>398.1699999999999</v>
      </c>
      <c r="AV23" s="253">
        <f t="shared" si="116"/>
        <v>698.21999999999991</v>
      </c>
      <c r="AW23" s="253">
        <f t="shared" si="116"/>
        <v>1109.0444444444445</v>
      </c>
      <c r="AX23" s="253">
        <f t="shared" si="116"/>
        <v>1883.4666666666665</v>
      </c>
      <c r="AY23" s="253">
        <f t="shared" si="116"/>
        <v>2421.6</v>
      </c>
      <c r="AZ23" s="253">
        <f t="shared" si="116"/>
        <v>0</v>
      </c>
      <c r="BA23" s="253">
        <f t="shared" si="116"/>
        <v>516.12</v>
      </c>
      <c r="BB23" s="253">
        <f t="shared" si="116"/>
        <v>974.83</v>
      </c>
      <c r="BC23" s="253">
        <f t="shared" si="116"/>
        <v>1887.78</v>
      </c>
      <c r="BD23" s="253">
        <f t="shared" si="116"/>
        <v>4436.1777777777779</v>
      </c>
      <c r="BE23" s="253">
        <f t="shared" si="116"/>
        <v>7533.8666666666659</v>
      </c>
      <c r="BF23" s="253">
        <f t="shared" si="116"/>
        <v>9686.4</v>
      </c>
      <c r="BG23" s="253">
        <f t="shared" si="116"/>
        <v>43.01</v>
      </c>
      <c r="BH23" s="253">
        <f t="shared" si="116"/>
        <v>81.235833333333318</v>
      </c>
      <c r="BI23" s="253">
        <f t="shared" si="116"/>
        <v>157.315</v>
      </c>
      <c r="BJ23" s="253">
        <f t="shared" si="116"/>
        <v>369.68148148148151</v>
      </c>
      <c r="BK23" s="253">
        <f t="shared" si="116"/>
        <v>627.82222222222219</v>
      </c>
      <c r="BL23" s="253">
        <f t="shared" si="116"/>
        <v>807.19999999999993</v>
      </c>
      <c r="BM23" s="18"/>
      <c r="BN23" s="193"/>
      <c r="BO23" s="193"/>
      <c r="BP23" s="193"/>
      <c r="BQ23" s="193"/>
      <c r="BR23" s="193"/>
      <c r="BS23" s="193"/>
      <c r="BT23" s="193"/>
      <c r="BU23" s="193"/>
      <c r="BV23" s="193"/>
      <c r="BW23" s="198">
        <f t="shared" si="114"/>
        <v>3</v>
      </c>
      <c r="BX23" s="193" t="s">
        <v>382</v>
      </c>
      <c r="BY23" s="193">
        <v>0</v>
      </c>
      <c r="BZ23" s="198">
        <f t="shared" si="61"/>
        <v>0</v>
      </c>
    </row>
    <row r="24" spans="1:78" ht="17.25" customHeight="1">
      <c r="A24" s="18"/>
      <c r="B24" s="18"/>
      <c r="C24" s="18"/>
      <c r="D24" s="18"/>
      <c r="E24" s="18"/>
      <c r="F24" s="18"/>
      <c r="G24" s="18"/>
      <c r="H24" s="18"/>
      <c r="I24" s="18"/>
      <c r="J24" s="129" t="s">
        <v>473</v>
      </c>
      <c r="K24" s="18"/>
      <c r="L24" s="18"/>
      <c r="M24" s="18"/>
      <c r="N24" s="18"/>
      <c r="O24" s="18"/>
      <c r="P24" s="18"/>
      <c r="Q24" s="18"/>
      <c r="R24" s="18"/>
      <c r="S24" s="193"/>
      <c r="T24" s="193"/>
      <c r="U24" s="193"/>
      <c r="V24" s="193"/>
      <c r="W24" s="198">
        <f t="shared" si="111"/>
        <v>4</v>
      </c>
      <c r="X24" s="193" t="s">
        <v>382</v>
      </c>
      <c r="Y24" s="193">
        <v>770</v>
      </c>
      <c r="Z24" s="195">
        <f t="shared" si="79"/>
        <v>770</v>
      </c>
      <c r="AA24" s="195">
        <f t="shared" si="80"/>
        <v>9240</v>
      </c>
      <c r="AB24" s="195">
        <v>3000</v>
      </c>
      <c r="AC24" s="246"/>
      <c r="AD24" s="246"/>
      <c r="AE24" s="246"/>
      <c r="AF24" s="246"/>
      <c r="AG24" s="246"/>
      <c r="AH24" s="246"/>
      <c r="AI24" s="246"/>
      <c r="AJ24" s="246"/>
      <c r="AK24" s="246"/>
      <c r="AL24" s="254"/>
      <c r="AM24" s="253"/>
      <c r="AN24" s="253"/>
      <c r="AO24" s="253"/>
      <c r="AP24" s="253"/>
      <c r="AQ24" s="253"/>
      <c r="AR24" s="253"/>
      <c r="AS24" s="254" t="s">
        <v>380</v>
      </c>
      <c r="AT24" s="253">
        <f t="shared" ref="AT24:AY24" si="117">AT25/18</f>
        <v>77.293333333333337</v>
      </c>
      <c r="AU24" s="253">
        <f t="shared" si="117"/>
        <v>132.7233333333333</v>
      </c>
      <c r="AV24" s="253">
        <f t="shared" si="117"/>
        <v>232.73999999999998</v>
      </c>
      <c r="AW24" s="253">
        <f t="shared" si="117"/>
        <v>369.68148148148146</v>
      </c>
      <c r="AX24" s="253">
        <f t="shared" si="117"/>
        <v>627.82222222222219</v>
      </c>
      <c r="AY24" s="253">
        <f t="shared" si="117"/>
        <v>807.2</v>
      </c>
      <c r="AZ24" s="255"/>
      <c r="BA24" s="253">
        <f t="shared" ref="BA24:BF24" si="118">BA25/18</f>
        <v>172.04000000000002</v>
      </c>
      <c r="BB24" s="253">
        <f t="shared" si="118"/>
        <v>324.94333333333338</v>
      </c>
      <c r="BC24" s="253">
        <f t="shared" si="118"/>
        <v>629.26</v>
      </c>
      <c r="BD24" s="253">
        <f t="shared" si="118"/>
        <v>1478.7259259259258</v>
      </c>
      <c r="BE24" s="253">
        <f t="shared" si="118"/>
        <v>2511.2888888888888</v>
      </c>
      <c r="BF24" s="253">
        <f t="shared" si="118"/>
        <v>3228.8</v>
      </c>
      <c r="BG24" s="253">
        <f t="shared" ref="BG24:BL24" si="119">SUM(BG17:BG21)/18</f>
        <v>14.336666666666666</v>
      </c>
      <c r="BH24" s="253">
        <f t="shared" si="119"/>
        <v>27.078611111111105</v>
      </c>
      <c r="BI24" s="253">
        <f t="shared" si="119"/>
        <v>52.438333333333333</v>
      </c>
      <c r="BJ24" s="253">
        <f t="shared" si="119"/>
        <v>123.22716049382717</v>
      </c>
      <c r="BK24" s="253">
        <f t="shared" si="119"/>
        <v>209.27407407407406</v>
      </c>
      <c r="BL24" s="253">
        <f t="shared" si="119"/>
        <v>269.06666666666666</v>
      </c>
      <c r="BM24" s="18"/>
      <c r="BN24" s="193"/>
      <c r="BO24" s="193"/>
      <c r="BP24" s="193"/>
      <c r="BQ24" s="193"/>
      <c r="BR24" s="193"/>
      <c r="BS24" s="193"/>
      <c r="BT24" s="193"/>
      <c r="BU24" s="193"/>
      <c r="BV24" s="193"/>
      <c r="BW24" s="198">
        <f t="shared" si="114"/>
        <v>4</v>
      </c>
      <c r="BX24" s="193" t="s">
        <v>382</v>
      </c>
      <c r="BY24" s="193">
        <v>0</v>
      </c>
      <c r="BZ24" s="198">
        <f t="shared" si="61"/>
        <v>0</v>
      </c>
    </row>
    <row r="25" spans="1:78" ht="17.25" customHeight="1">
      <c r="A25" s="18"/>
      <c r="B25" s="18"/>
      <c r="C25" s="18"/>
      <c r="D25" s="18"/>
      <c r="E25" s="18"/>
      <c r="F25" s="18"/>
      <c r="G25" s="18"/>
      <c r="H25" s="18"/>
      <c r="I25" s="18"/>
      <c r="J25" s="18" t="s">
        <v>437</v>
      </c>
      <c r="K25" s="18"/>
      <c r="L25" s="18"/>
      <c r="M25" s="18">
        <v>1009</v>
      </c>
      <c r="N25" s="18"/>
      <c r="O25" s="18" t="s">
        <v>439</v>
      </c>
      <c r="P25" s="18">
        <v>2018</v>
      </c>
      <c r="Q25" s="18"/>
      <c r="R25" s="18"/>
      <c r="S25" s="193"/>
      <c r="T25" s="193"/>
      <c r="U25" s="193" t="s">
        <v>474</v>
      </c>
      <c r="V25" s="193"/>
      <c r="W25" s="193"/>
      <c r="X25" s="193"/>
      <c r="Y25" s="193"/>
      <c r="Z25" s="195">
        <f>(SUM(Z18:Z24))/7</f>
        <v>1304.8571428571429</v>
      </c>
      <c r="AA25" s="195">
        <f t="shared" si="80"/>
        <v>15658.285714285714</v>
      </c>
      <c r="AB25" s="195">
        <f>(SUM(AB18:AB24))/7</f>
        <v>4285.7142857142853</v>
      </c>
      <c r="AC25" s="246"/>
      <c r="AD25" s="246"/>
      <c r="AE25" s="246"/>
      <c r="AF25" s="246"/>
      <c r="AG25" s="246"/>
      <c r="AH25" s="246"/>
      <c r="AI25" s="246"/>
      <c r="AJ25" s="246"/>
      <c r="AK25" s="246"/>
      <c r="AL25" s="254" t="s">
        <v>381</v>
      </c>
      <c r="AM25" s="253">
        <f t="shared" ref="AM25:AR25" si="120">SUM(AM17:AM21)</f>
        <v>4488</v>
      </c>
      <c r="AN25" s="253">
        <f t="shared" si="120"/>
        <v>8238</v>
      </c>
      <c r="AO25" s="253">
        <f t="shared" si="120"/>
        <v>15516</v>
      </c>
      <c r="AP25" s="253">
        <f t="shared" si="120"/>
        <v>33271.333333333328</v>
      </c>
      <c r="AQ25" s="253">
        <f t="shared" si="120"/>
        <v>56503.999999999985</v>
      </c>
      <c r="AR25" s="253">
        <f t="shared" si="120"/>
        <v>72648</v>
      </c>
      <c r="AS25" s="254" t="s">
        <v>381</v>
      </c>
      <c r="AT25" s="253">
        <f t="shared" ref="AT25:AY25" si="121">SUM(AT17:AT21)</f>
        <v>1391.28</v>
      </c>
      <c r="AU25" s="253">
        <f t="shared" si="121"/>
        <v>2389.0199999999995</v>
      </c>
      <c r="AV25" s="253">
        <f t="shared" si="121"/>
        <v>4189.32</v>
      </c>
      <c r="AW25" s="253">
        <f t="shared" si="121"/>
        <v>6654.2666666666664</v>
      </c>
      <c r="AX25" s="253">
        <f t="shared" si="121"/>
        <v>11300.8</v>
      </c>
      <c r="AY25" s="253">
        <f t="shared" si="121"/>
        <v>14529.6</v>
      </c>
      <c r="AZ25" s="255"/>
      <c r="BA25" s="253">
        <f t="shared" ref="BA25:BF25" si="122">SUM(BA17:BA21)</f>
        <v>3096.7200000000003</v>
      </c>
      <c r="BB25" s="253">
        <f t="shared" si="122"/>
        <v>5848.9800000000005</v>
      </c>
      <c r="BC25" s="253">
        <f t="shared" si="122"/>
        <v>11326.68</v>
      </c>
      <c r="BD25" s="253">
        <f t="shared" si="122"/>
        <v>26617.066666666666</v>
      </c>
      <c r="BE25" s="253">
        <f t="shared" si="122"/>
        <v>45203.199999999997</v>
      </c>
      <c r="BF25" s="253">
        <f t="shared" si="122"/>
        <v>58118.400000000001</v>
      </c>
      <c r="BG25" s="254"/>
      <c r="BH25" s="254"/>
      <c r="BI25" s="254"/>
      <c r="BJ25" s="246"/>
      <c r="BK25" s="246"/>
      <c r="BL25" s="254"/>
      <c r="BM25" s="18"/>
      <c r="BN25" s="18"/>
      <c r="BO25" s="18"/>
      <c r="BP25" s="18"/>
      <c r="BQ25" s="18"/>
      <c r="BR25" s="18"/>
      <c r="BS25" s="18"/>
      <c r="BT25" s="18"/>
      <c r="BU25" s="18"/>
      <c r="BV25" s="18"/>
      <c r="BW25" s="5"/>
      <c r="BX25" s="5"/>
      <c r="BY25" s="5"/>
      <c r="BZ25" s="18"/>
    </row>
    <row r="26" spans="1:78" ht="15" customHeight="1">
      <c r="A26" s="18"/>
      <c r="B26" s="18"/>
      <c r="C26" s="18"/>
      <c r="D26" s="18"/>
      <c r="E26" s="18"/>
      <c r="F26" s="18"/>
      <c r="G26" s="18"/>
      <c r="H26" s="18"/>
      <c r="I26" s="18"/>
      <c r="J26" s="18"/>
      <c r="K26" s="18"/>
      <c r="L26" s="18"/>
      <c r="M26" s="18">
        <v>605.4</v>
      </c>
      <c r="N26" s="18"/>
      <c r="O26" s="18" t="s">
        <v>439</v>
      </c>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5"/>
      <c r="BE26" s="5"/>
      <c r="BF26" s="5"/>
      <c r="BG26" s="18"/>
      <c r="BH26" s="18"/>
      <c r="BI26" s="18"/>
      <c r="BJ26" s="18"/>
      <c r="BK26" s="18"/>
      <c r="BL26" s="18"/>
      <c r="BM26" s="18"/>
      <c r="BN26" s="256"/>
      <c r="BO26" s="256"/>
      <c r="BP26" s="256" t="s">
        <v>475</v>
      </c>
      <c r="BQ26" s="256"/>
      <c r="BR26" s="256"/>
      <c r="BS26" s="256"/>
      <c r="BT26" s="256"/>
      <c r="BU26" s="256"/>
      <c r="BV26" s="256"/>
      <c r="BW26" s="256"/>
      <c r="BX26" s="256"/>
      <c r="BY26" s="256"/>
      <c r="BZ26" s="256"/>
    </row>
    <row r="27" spans="1:78" ht="30" customHeight="1">
      <c r="A27" s="18"/>
      <c r="B27" s="18"/>
      <c r="C27" s="18"/>
      <c r="D27" s="18"/>
      <c r="E27" s="18"/>
      <c r="F27" s="18"/>
      <c r="G27" s="18"/>
      <c r="H27" s="18"/>
      <c r="I27" s="18"/>
      <c r="J27" s="18" t="s">
        <v>470</v>
      </c>
      <c r="K27" s="18"/>
      <c r="L27" s="18"/>
      <c r="M27" s="18">
        <v>696.20999999999992</v>
      </c>
      <c r="N27" s="18"/>
      <c r="O27" s="18" t="s">
        <v>439</v>
      </c>
      <c r="P27" s="18">
        <v>696.20999999999992</v>
      </c>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5"/>
      <c r="BE27" s="5"/>
      <c r="BF27" s="5"/>
      <c r="BG27" s="18"/>
      <c r="BH27" s="18"/>
      <c r="BI27" s="18"/>
      <c r="BJ27" s="18"/>
      <c r="BK27" s="18"/>
      <c r="BL27" s="18"/>
      <c r="BM27" s="18"/>
      <c r="BN27" s="256" t="s">
        <v>327</v>
      </c>
      <c r="BO27" s="256"/>
      <c r="BP27" s="257" t="s">
        <v>266</v>
      </c>
      <c r="BQ27" s="257" t="s">
        <v>269</v>
      </c>
      <c r="BR27" s="257" t="s">
        <v>320</v>
      </c>
      <c r="BS27" s="257" t="s">
        <v>321</v>
      </c>
      <c r="BT27" s="257" t="s">
        <v>270</v>
      </c>
      <c r="BU27" s="257" t="s">
        <v>322</v>
      </c>
      <c r="BV27" s="257" t="s">
        <v>323</v>
      </c>
      <c r="BW27" s="257" t="s">
        <v>324</v>
      </c>
      <c r="BX27" s="257" t="s">
        <v>325</v>
      </c>
      <c r="BY27" s="257" t="s">
        <v>326</v>
      </c>
      <c r="BZ27" s="257" t="s">
        <v>57</v>
      </c>
    </row>
    <row r="28" spans="1:78" ht="90" customHeight="1">
      <c r="A28" s="18"/>
      <c r="B28" s="18"/>
      <c r="C28" s="111" t="s">
        <v>476</v>
      </c>
      <c r="D28" s="111"/>
      <c r="E28" s="111"/>
      <c r="F28" s="18" t="s">
        <v>477</v>
      </c>
      <c r="G28" s="18" t="s">
        <v>478</v>
      </c>
      <c r="H28" s="18" t="s">
        <v>479</v>
      </c>
      <c r="I28" s="18" t="s">
        <v>480</v>
      </c>
      <c r="J28" s="18" t="s">
        <v>481</v>
      </c>
      <c r="K28" s="18"/>
      <c r="L28" s="18"/>
      <c r="M28" s="18"/>
      <c r="N28" s="18"/>
      <c r="O28" s="18"/>
      <c r="P28" s="18"/>
      <c r="Q28" s="18"/>
      <c r="R28" s="18"/>
      <c r="S28" s="258" t="s">
        <v>475</v>
      </c>
      <c r="T28" s="258"/>
      <c r="U28" s="258"/>
      <c r="V28" s="258"/>
      <c r="W28" s="258"/>
      <c r="X28" s="258"/>
      <c r="Y28" s="258"/>
      <c r="Z28" s="258"/>
      <c r="AA28" s="258"/>
      <c r="AB28" s="258"/>
      <c r="AC28" s="134" t="s">
        <v>369</v>
      </c>
      <c r="AD28" s="134"/>
      <c r="AE28" s="134"/>
      <c r="AF28" s="134"/>
      <c r="AG28" s="134"/>
      <c r="AH28" s="134"/>
      <c r="AI28" s="134"/>
      <c r="AJ28" s="134"/>
      <c r="AK28" s="134"/>
      <c r="AL28" s="134"/>
      <c r="AM28" s="134"/>
      <c r="AN28" s="134"/>
      <c r="AO28" s="134"/>
      <c r="AP28" s="134"/>
      <c r="AQ28" s="134"/>
      <c r="AR28" s="134"/>
      <c r="AS28" s="134"/>
      <c r="AT28" s="134"/>
      <c r="AU28" s="134"/>
      <c r="AV28" s="134"/>
      <c r="AW28" s="134"/>
      <c r="AX28" s="134"/>
      <c r="AY28" s="134"/>
      <c r="AZ28" s="134"/>
      <c r="BA28" s="134"/>
      <c r="BB28" s="134"/>
      <c r="BC28" s="134"/>
      <c r="BD28" s="134"/>
      <c r="BE28" s="134"/>
      <c r="BF28" s="134"/>
      <c r="BG28" s="134"/>
      <c r="BH28" s="134"/>
      <c r="BI28" s="134"/>
      <c r="BJ28" s="134"/>
      <c r="BK28" s="134"/>
      <c r="BL28" s="134"/>
      <c r="BM28" s="18"/>
      <c r="BN28" s="259">
        <f t="shared" ref="BN28:BN36" si="123">BZ28*12</f>
        <v>12108</v>
      </c>
      <c r="BO28" s="256">
        <v>3000</v>
      </c>
      <c r="BP28" s="256">
        <v>1</v>
      </c>
      <c r="BQ28" s="256">
        <v>0</v>
      </c>
      <c r="BR28" s="256" t="s">
        <v>340</v>
      </c>
      <c r="BS28" s="256">
        <v>1009</v>
      </c>
      <c r="BT28" s="256"/>
      <c r="BU28" s="256"/>
      <c r="BV28" s="256"/>
      <c r="BW28" s="256"/>
      <c r="BX28" s="256"/>
      <c r="BY28" s="256"/>
      <c r="BZ28" s="259">
        <f t="shared" ref="BZ28:BZ38" si="124">BS28+BV28+BY28</f>
        <v>1009</v>
      </c>
    </row>
    <row r="29" spans="1:78" ht="30" customHeight="1">
      <c r="A29" s="18" t="s">
        <v>478</v>
      </c>
      <c r="B29" s="18"/>
      <c r="C29" s="36">
        <f>N6/12</f>
        <v>1009</v>
      </c>
      <c r="D29" s="36">
        <f t="shared" ref="D29:D30" si="125">C29*2</f>
        <v>2018</v>
      </c>
      <c r="E29" s="36">
        <f t="shared" ref="E29:E30" si="126">C29*3</f>
        <v>3027</v>
      </c>
      <c r="F29" s="18" t="s">
        <v>478</v>
      </c>
      <c r="G29" s="36">
        <f>C29*2</f>
        <v>2018</v>
      </c>
      <c r="H29" s="36">
        <f>C29+C30</f>
        <v>1779</v>
      </c>
      <c r="I29" s="36">
        <f>C29+B31</f>
        <v>1460</v>
      </c>
      <c r="J29" s="260" t="str">
        <f>Income!A45</f>
        <v>40hr/week wage earner(s)</v>
      </c>
      <c r="K29" s="146">
        <f>Income!B45</f>
        <v>-3093.75</v>
      </c>
      <c r="L29" s="146">
        <f>Income!C45</f>
        <v>-2455</v>
      </c>
      <c r="M29" s="146">
        <f>Income!D45</f>
        <v>-2455</v>
      </c>
      <c r="N29" s="146">
        <f>Income!E45</f>
        <v>-2455</v>
      </c>
      <c r="O29" s="146">
        <f>Income!F45</f>
        <v>-6187.3499999999995</v>
      </c>
      <c r="P29" s="146">
        <f>Income!G45</f>
        <v>-6187.3499999999995</v>
      </c>
      <c r="Q29" s="146">
        <f>Income!H45</f>
        <v>-6187.3499999999995</v>
      </c>
      <c r="R29" s="146">
        <f>Income!I45</f>
        <v>-6187.3499999999995</v>
      </c>
      <c r="S29" s="261" t="s">
        <v>266</v>
      </c>
      <c r="T29" s="261" t="s">
        <v>269</v>
      </c>
      <c r="U29" s="261" t="s">
        <v>320</v>
      </c>
      <c r="V29" s="261" t="s">
        <v>321</v>
      </c>
      <c r="W29" s="261" t="s">
        <v>270</v>
      </c>
      <c r="X29" s="261" t="s">
        <v>322</v>
      </c>
      <c r="Y29" s="261" t="s">
        <v>323</v>
      </c>
      <c r="Z29" s="261" t="s">
        <v>57</v>
      </c>
      <c r="AA29" s="261" t="s">
        <v>327</v>
      </c>
      <c r="AB29" s="261"/>
      <c r="AC29" s="210" t="s">
        <v>266</v>
      </c>
      <c r="AD29" s="210" t="s">
        <v>269</v>
      </c>
      <c r="AE29" s="210" t="s">
        <v>320</v>
      </c>
      <c r="AF29" s="210" t="s">
        <v>321</v>
      </c>
      <c r="AG29" s="210" t="s">
        <v>270</v>
      </c>
      <c r="AH29" s="210" t="s">
        <v>322</v>
      </c>
      <c r="AI29" s="210" t="s">
        <v>323</v>
      </c>
      <c r="AJ29" s="210" t="s">
        <v>57</v>
      </c>
      <c r="AK29" s="134" t="s">
        <v>327</v>
      </c>
      <c r="AL29" s="134"/>
      <c r="AM29" s="134"/>
      <c r="AN29" s="134"/>
      <c r="AO29" s="134"/>
      <c r="AP29" s="134"/>
      <c r="AQ29" s="134"/>
      <c r="AR29" s="134"/>
      <c r="AS29" s="134"/>
      <c r="AT29" s="134"/>
      <c r="AU29" s="134"/>
      <c r="AV29" s="134"/>
      <c r="AW29" s="134"/>
      <c r="AX29" s="134"/>
      <c r="AY29" s="134"/>
      <c r="AZ29" s="134"/>
      <c r="BA29" s="134"/>
      <c r="BB29" s="134"/>
      <c r="BC29" s="134"/>
      <c r="BD29" s="134"/>
      <c r="BE29" s="134"/>
      <c r="BF29" s="134"/>
      <c r="BG29" s="134"/>
      <c r="BH29" s="134"/>
      <c r="BI29" s="134"/>
      <c r="BJ29" s="134"/>
      <c r="BK29" s="134"/>
      <c r="BL29" s="134"/>
      <c r="BM29" s="18"/>
      <c r="BN29" s="259">
        <f t="shared" si="123"/>
        <v>12108</v>
      </c>
      <c r="BO29" s="256">
        <v>3000</v>
      </c>
      <c r="BP29" s="256">
        <v>2</v>
      </c>
      <c r="BQ29" s="256">
        <v>1</v>
      </c>
      <c r="BR29" s="256" t="s">
        <v>340</v>
      </c>
      <c r="BS29" s="256">
        <v>1009</v>
      </c>
      <c r="BT29" s="256"/>
      <c r="BU29" s="256"/>
      <c r="BV29" s="256"/>
      <c r="BW29" s="256"/>
      <c r="BX29" s="256"/>
      <c r="BY29" s="256"/>
      <c r="BZ29" s="259">
        <f t="shared" si="124"/>
        <v>1009</v>
      </c>
    </row>
    <row r="30" spans="1:78" ht="25.5" customHeight="1">
      <c r="A30" s="18" t="s">
        <v>479</v>
      </c>
      <c r="B30" s="18"/>
      <c r="C30" s="36">
        <f>O6/12</f>
        <v>770</v>
      </c>
      <c r="D30" s="36">
        <f t="shared" si="125"/>
        <v>1540</v>
      </c>
      <c r="E30" s="36">
        <f t="shared" si="126"/>
        <v>2310</v>
      </c>
      <c r="F30" s="18" t="s">
        <v>479</v>
      </c>
      <c r="G30" s="18"/>
      <c r="H30" s="36">
        <f>D30*2</f>
        <v>3080</v>
      </c>
      <c r="I30" s="36">
        <f>C30+B31</f>
        <v>1221</v>
      </c>
      <c r="J30" s="62" t="str">
        <f>Income!A44</f>
        <v>35hr/week wage earner(s)</v>
      </c>
      <c r="K30" s="146">
        <f>Income!B44</f>
        <v>-2531.25</v>
      </c>
      <c r="L30" s="146">
        <f>Income!C44</f>
        <v>-1892.5</v>
      </c>
      <c r="M30" s="146">
        <f>Income!D44</f>
        <v>-1892.5</v>
      </c>
      <c r="N30" s="146">
        <f>Income!E44</f>
        <v>-1892.5</v>
      </c>
      <c r="O30" s="146">
        <f>Income!F44</f>
        <v>-5062.3500000000004</v>
      </c>
      <c r="P30" s="146">
        <f>Income!G44</f>
        <v>-5062.3500000000004</v>
      </c>
      <c r="Q30" s="146">
        <f>Income!H44</f>
        <v>-5062.3500000000004</v>
      </c>
      <c r="R30" s="146">
        <f>Income!I44</f>
        <v>-5062.3500000000004</v>
      </c>
      <c r="S30" s="258">
        <v>1</v>
      </c>
      <c r="T30" s="258">
        <v>0</v>
      </c>
      <c r="U30" s="258" t="s">
        <v>340</v>
      </c>
      <c r="V30" s="258">
        <v>1009</v>
      </c>
      <c r="W30" s="258"/>
      <c r="X30" s="258"/>
      <c r="Y30" s="258"/>
      <c r="Z30" s="262">
        <f t="shared" ref="Z30:Z37" si="127">V30+Y30</f>
        <v>1009</v>
      </c>
      <c r="AA30" s="262">
        <f t="shared" ref="AA30:AA37" si="128">Z30*12</f>
        <v>12108</v>
      </c>
      <c r="AB30" s="258">
        <v>3000</v>
      </c>
      <c r="AC30" s="134">
        <v>1</v>
      </c>
      <c r="AD30" s="134">
        <v>0</v>
      </c>
      <c r="AE30" s="134" t="s">
        <v>340</v>
      </c>
      <c r="AF30" s="134">
        <v>1009</v>
      </c>
      <c r="AG30" s="134"/>
      <c r="AH30" s="134"/>
      <c r="AI30" s="134"/>
      <c r="AJ30" s="223">
        <f t="shared" ref="AJ30:AJ37" si="129">AF30+AI30</f>
        <v>1009</v>
      </c>
      <c r="AK30" s="223">
        <f t="shared" ref="AK30:AK35" si="130">AJ30*12</f>
        <v>12108</v>
      </c>
      <c r="AL30" s="134">
        <v>3000</v>
      </c>
      <c r="AM30" s="223">
        <f t="shared" ref="AM30:AM32" si="131">Z$52</f>
        <v>1074</v>
      </c>
      <c r="AN30" s="263">
        <f t="shared" ref="AN30:AN32" si="132">V$52</f>
        <v>2949</v>
      </c>
      <c r="AO30" s="215">
        <f t="shared" ref="AO30:AO32" si="133">R$52</f>
        <v>4824</v>
      </c>
      <c r="AP30" s="212">
        <f t="shared" ref="AP30:AR30" si="134">($AK30/$AL30)*($AL30-AP$4)</f>
        <v>8071.9999999999991</v>
      </c>
      <c r="AQ30" s="212">
        <f t="shared" si="134"/>
        <v>10089.999999999998</v>
      </c>
      <c r="AR30" s="212">
        <f t="shared" si="134"/>
        <v>12107.999999999998</v>
      </c>
      <c r="AS30" s="215">
        <f t="shared" ref="AS30:AS35" si="135">3000</f>
        <v>3000</v>
      </c>
      <c r="AT30" s="212">
        <f t="shared" ref="AT30:AU30" si="136">MIN($AS30,(AM30*AT$6),AT$5)</f>
        <v>332.94</v>
      </c>
      <c r="AU30" s="212">
        <f t="shared" si="136"/>
        <v>855.20999999999992</v>
      </c>
      <c r="AV30" s="212">
        <f t="shared" ref="AV30:AV35" si="137">MIN($AS30,($AO30*AV$6),AV$5)</f>
        <v>1302.48</v>
      </c>
      <c r="AW30" s="212">
        <f t="shared" ref="AW30:AW35" si="138">MIN($AS30,($AP30*AW$6),AW$5)</f>
        <v>1614.3999999999999</v>
      </c>
      <c r="AX30" s="212">
        <f t="shared" ref="AX30:AX35" si="139">MIN(AS30,($AQ30*AX$6),AX$5)</f>
        <v>2017.9999999999998</v>
      </c>
      <c r="AY30" s="212">
        <f t="shared" ref="AY30:AY35" si="140">MIN($AS30,($AR30*AY$6),AY$5)</f>
        <v>2421.6</v>
      </c>
      <c r="AZ30" s="264" t="s">
        <v>365</v>
      </c>
      <c r="BA30" s="212">
        <f t="shared" ref="BA30:BF30" si="141">AM30-AT30</f>
        <v>741.06</v>
      </c>
      <c r="BB30" s="212">
        <f t="shared" si="141"/>
        <v>2093.79</v>
      </c>
      <c r="BC30" s="212">
        <f t="shared" si="141"/>
        <v>3521.52</v>
      </c>
      <c r="BD30" s="212">
        <f t="shared" si="141"/>
        <v>6457.5999999999995</v>
      </c>
      <c r="BE30" s="212">
        <f t="shared" si="141"/>
        <v>8071.9999999999982</v>
      </c>
      <c r="BF30" s="212">
        <f t="shared" si="141"/>
        <v>9686.3999999999978</v>
      </c>
      <c r="BG30" s="265">
        <f t="shared" ref="BG30:BL30" si="142">BA30/12</f>
        <v>61.754999999999995</v>
      </c>
      <c r="BH30" s="265">
        <f t="shared" si="142"/>
        <v>174.48249999999999</v>
      </c>
      <c r="BI30" s="265">
        <f t="shared" si="142"/>
        <v>293.45999999999998</v>
      </c>
      <c r="BJ30" s="265">
        <f t="shared" si="142"/>
        <v>538.13333333333333</v>
      </c>
      <c r="BK30" s="265">
        <f t="shared" si="142"/>
        <v>672.66666666666652</v>
      </c>
      <c r="BL30" s="265">
        <f t="shared" si="142"/>
        <v>807.19999999999982</v>
      </c>
      <c r="BM30" s="18"/>
      <c r="BN30" s="259">
        <f t="shared" si="123"/>
        <v>12108</v>
      </c>
      <c r="BO30" s="256">
        <v>3000</v>
      </c>
      <c r="BP30" s="256">
        <v>3</v>
      </c>
      <c r="BQ30" s="259">
        <f t="shared" ref="BQ30:BQ32" si="143">BQ29+1</f>
        <v>2</v>
      </c>
      <c r="BR30" s="256" t="s">
        <v>340</v>
      </c>
      <c r="BS30" s="256">
        <v>1009</v>
      </c>
      <c r="BT30" s="256"/>
      <c r="BU30" s="256"/>
      <c r="BV30" s="256"/>
      <c r="BW30" s="256"/>
      <c r="BX30" s="256"/>
      <c r="BY30" s="256"/>
      <c r="BZ30" s="259">
        <f t="shared" si="124"/>
        <v>1009</v>
      </c>
    </row>
    <row r="31" spans="1:78" ht="31.5" customHeight="1">
      <c r="A31" s="18" t="s">
        <v>480</v>
      </c>
      <c r="B31" s="36">
        <f>P6/12</f>
        <v>451</v>
      </c>
      <c r="C31" s="36">
        <f>B31*2</f>
        <v>902</v>
      </c>
      <c r="D31" s="36">
        <f>B31*3</f>
        <v>1353</v>
      </c>
      <c r="E31" s="18" t="s">
        <v>480</v>
      </c>
      <c r="F31" s="18"/>
      <c r="G31" s="18"/>
      <c r="H31" s="36">
        <f>B31*2</f>
        <v>902</v>
      </c>
      <c r="I31" s="18"/>
      <c r="J31" s="62" t="str">
        <f>Income!A43</f>
        <v>30hr/week wage earner(s)</v>
      </c>
      <c r="K31" s="146">
        <f>Income!B43</f>
        <v>-1968.75</v>
      </c>
      <c r="L31" s="146">
        <f>Income!C43</f>
        <v>-1330</v>
      </c>
      <c r="M31" s="146">
        <f>Income!D43</f>
        <v>-1330</v>
      </c>
      <c r="N31" s="146">
        <f>Income!E43</f>
        <v>-1330</v>
      </c>
      <c r="O31" s="146">
        <f>Income!F43</f>
        <v>-3937.35</v>
      </c>
      <c r="P31" s="146">
        <f>Income!G43</f>
        <v>-3937.35</v>
      </c>
      <c r="Q31" s="146">
        <f>Income!H43</f>
        <v>-3937.35</v>
      </c>
      <c r="R31" s="146">
        <f>Income!I43</f>
        <v>-3937.35</v>
      </c>
      <c r="S31" s="258">
        <v>2</v>
      </c>
      <c r="T31" s="258">
        <v>1</v>
      </c>
      <c r="U31" s="258" t="s">
        <v>340</v>
      </c>
      <c r="V31" s="258">
        <v>1009</v>
      </c>
      <c r="W31" s="258"/>
      <c r="X31" s="258"/>
      <c r="Y31" s="258"/>
      <c r="Z31" s="262">
        <f t="shared" si="127"/>
        <v>1009</v>
      </c>
      <c r="AA31" s="262">
        <f t="shared" si="128"/>
        <v>12108</v>
      </c>
      <c r="AB31" s="258">
        <v>3000</v>
      </c>
      <c r="AC31" s="134">
        <v>2</v>
      </c>
      <c r="AD31" s="134">
        <v>1</v>
      </c>
      <c r="AE31" s="134" t="s">
        <v>340</v>
      </c>
      <c r="AF31" s="134">
        <v>1009</v>
      </c>
      <c r="AG31" s="134"/>
      <c r="AH31" s="134"/>
      <c r="AI31" s="134"/>
      <c r="AJ31" s="223">
        <f t="shared" si="129"/>
        <v>1009</v>
      </c>
      <c r="AK31" s="223">
        <f t="shared" si="130"/>
        <v>12108</v>
      </c>
      <c r="AL31" s="134">
        <v>3000</v>
      </c>
      <c r="AM31" s="223">
        <f t="shared" si="131"/>
        <v>1074</v>
      </c>
      <c r="AN31" s="263">
        <f t="shared" si="132"/>
        <v>2949</v>
      </c>
      <c r="AO31" s="215">
        <f t="shared" si="133"/>
        <v>4824</v>
      </c>
      <c r="AP31" s="212">
        <f t="shared" ref="AP31:AR31" si="144">($AK31/$AL31)*($AL31-AP$4)</f>
        <v>8071.9999999999991</v>
      </c>
      <c r="AQ31" s="212">
        <f t="shared" si="144"/>
        <v>10089.999999999998</v>
      </c>
      <c r="AR31" s="212">
        <f t="shared" si="144"/>
        <v>12107.999999999998</v>
      </c>
      <c r="AS31" s="215">
        <f t="shared" si="135"/>
        <v>3000</v>
      </c>
      <c r="AT31" s="212">
        <f t="shared" ref="AT31:AU31" si="145">MIN($AS31,(AM31*AT$6),AT$5)</f>
        <v>332.94</v>
      </c>
      <c r="AU31" s="212">
        <f t="shared" si="145"/>
        <v>855.20999999999992</v>
      </c>
      <c r="AV31" s="212">
        <f t="shared" si="137"/>
        <v>1302.48</v>
      </c>
      <c r="AW31" s="212">
        <f t="shared" si="138"/>
        <v>1614.3999999999999</v>
      </c>
      <c r="AX31" s="212">
        <f t="shared" si="139"/>
        <v>2017.9999999999998</v>
      </c>
      <c r="AY31" s="212">
        <f t="shared" si="140"/>
        <v>2421.6</v>
      </c>
      <c r="AZ31" s="264"/>
      <c r="BA31" s="212">
        <f t="shared" ref="BA31:BF31" si="146">AM31-AT31</f>
        <v>741.06</v>
      </c>
      <c r="BB31" s="212">
        <f t="shared" si="146"/>
        <v>2093.79</v>
      </c>
      <c r="BC31" s="212">
        <f t="shared" si="146"/>
        <v>3521.52</v>
      </c>
      <c r="BD31" s="212">
        <f t="shared" si="146"/>
        <v>6457.5999999999995</v>
      </c>
      <c r="BE31" s="212">
        <f t="shared" si="146"/>
        <v>8071.9999999999982</v>
      </c>
      <c r="BF31" s="212">
        <f t="shared" si="146"/>
        <v>9686.3999999999978</v>
      </c>
      <c r="BG31" s="265">
        <f t="shared" ref="BG31:BL31" si="147">BA31/12</f>
        <v>61.754999999999995</v>
      </c>
      <c r="BH31" s="265">
        <f t="shared" si="147"/>
        <v>174.48249999999999</v>
      </c>
      <c r="BI31" s="265">
        <f t="shared" si="147"/>
        <v>293.45999999999998</v>
      </c>
      <c r="BJ31" s="265">
        <f t="shared" si="147"/>
        <v>538.13333333333333</v>
      </c>
      <c r="BK31" s="265">
        <f t="shared" si="147"/>
        <v>672.66666666666652</v>
      </c>
      <c r="BL31" s="265">
        <f t="shared" si="147"/>
        <v>807.19999999999982</v>
      </c>
      <c r="BM31" s="13"/>
      <c r="BN31" s="259">
        <f t="shared" si="123"/>
        <v>12108</v>
      </c>
      <c r="BO31" s="256">
        <v>3000</v>
      </c>
      <c r="BP31" s="256">
        <v>4</v>
      </c>
      <c r="BQ31" s="259">
        <f t="shared" si="143"/>
        <v>3</v>
      </c>
      <c r="BR31" s="256" t="s">
        <v>382</v>
      </c>
      <c r="BS31" s="256">
        <v>0</v>
      </c>
      <c r="BT31" s="256">
        <v>0</v>
      </c>
      <c r="BU31" s="256" t="s">
        <v>340</v>
      </c>
      <c r="BV31" s="256">
        <v>1009</v>
      </c>
      <c r="BW31" s="256"/>
      <c r="BX31" s="256"/>
      <c r="BY31" s="256"/>
      <c r="BZ31" s="259">
        <f t="shared" si="124"/>
        <v>1009</v>
      </c>
    </row>
    <row r="32" spans="1:78">
      <c r="A32" s="18"/>
      <c r="B32" s="18"/>
      <c r="C32" s="18"/>
      <c r="D32" s="18"/>
      <c r="E32" s="18"/>
      <c r="F32" s="18"/>
      <c r="G32" s="18"/>
      <c r="H32" s="18"/>
      <c r="I32" s="18"/>
      <c r="J32" s="18" t="s">
        <v>482</v>
      </c>
      <c r="K32" s="461" t="s">
        <v>483</v>
      </c>
      <c r="L32" s="440"/>
      <c r="M32" s="440"/>
      <c r="N32" s="461" t="s">
        <v>484</v>
      </c>
      <c r="O32" s="440"/>
      <c r="P32" s="440"/>
      <c r="Q32" s="18"/>
      <c r="R32" s="18"/>
      <c r="S32" s="258">
        <v>3</v>
      </c>
      <c r="T32" s="262">
        <f t="shared" ref="T32:T34" si="148">T31+1</f>
        <v>2</v>
      </c>
      <c r="U32" s="258" t="s">
        <v>340</v>
      </c>
      <c r="V32" s="258">
        <v>1009</v>
      </c>
      <c r="W32" s="258"/>
      <c r="X32" s="258"/>
      <c r="Y32" s="258"/>
      <c r="Z32" s="262">
        <f t="shared" si="127"/>
        <v>1009</v>
      </c>
      <c r="AA32" s="262">
        <f t="shared" si="128"/>
        <v>12108</v>
      </c>
      <c r="AB32" s="258">
        <v>3000</v>
      </c>
      <c r="AC32" s="134">
        <v>3</v>
      </c>
      <c r="AD32" s="223">
        <f t="shared" ref="AD32:AD34" si="149">AD31+1</f>
        <v>2</v>
      </c>
      <c r="AE32" s="134" t="s">
        <v>340</v>
      </c>
      <c r="AF32" s="134">
        <v>1009</v>
      </c>
      <c r="AG32" s="134"/>
      <c r="AH32" s="134"/>
      <c r="AI32" s="134"/>
      <c r="AJ32" s="223">
        <f t="shared" si="129"/>
        <v>1009</v>
      </c>
      <c r="AK32" s="223">
        <f t="shared" si="130"/>
        <v>12108</v>
      </c>
      <c r="AL32" s="134">
        <v>3000</v>
      </c>
      <c r="AM32" s="223">
        <f t="shared" si="131"/>
        <v>1074</v>
      </c>
      <c r="AN32" s="263">
        <f t="shared" si="132"/>
        <v>2949</v>
      </c>
      <c r="AO32" s="215">
        <f t="shared" si="133"/>
        <v>4824</v>
      </c>
      <c r="AP32" s="212">
        <f t="shared" ref="AP32:AR32" si="150">($AK32/$AL32)*($AL32-AP$4)</f>
        <v>8071.9999999999991</v>
      </c>
      <c r="AQ32" s="212">
        <f t="shared" si="150"/>
        <v>10089.999999999998</v>
      </c>
      <c r="AR32" s="212">
        <f t="shared" si="150"/>
        <v>12107.999999999998</v>
      </c>
      <c r="AS32" s="215">
        <f t="shared" si="135"/>
        <v>3000</v>
      </c>
      <c r="AT32" s="212">
        <f t="shared" ref="AT32:AU32" si="151">MIN($AS32,(AM32*AT$6),AT$5)</f>
        <v>332.94</v>
      </c>
      <c r="AU32" s="212">
        <f t="shared" si="151"/>
        <v>855.20999999999992</v>
      </c>
      <c r="AV32" s="212">
        <f t="shared" si="137"/>
        <v>1302.48</v>
      </c>
      <c r="AW32" s="212">
        <f t="shared" si="138"/>
        <v>1614.3999999999999</v>
      </c>
      <c r="AX32" s="212">
        <f t="shared" si="139"/>
        <v>2017.9999999999998</v>
      </c>
      <c r="AY32" s="212">
        <f t="shared" si="140"/>
        <v>2421.6</v>
      </c>
      <c r="AZ32" s="264"/>
      <c r="BA32" s="212">
        <f t="shared" ref="BA32:BF32" si="152">AM32-AT32</f>
        <v>741.06</v>
      </c>
      <c r="BB32" s="212">
        <f t="shared" si="152"/>
        <v>2093.79</v>
      </c>
      <c r="BC32" s="212">
        <f t="shared" si="152"/>
        <v>3521.52</v>
      </c>
      <c r="BD32" s="212">
        <f t="shared" si="152"/>
        <v>6457.5999999999995</v>
      </c>
      <c r="BE32" s="212">
        <f t="shared" si="152"/>
        <v>8071.9999999999982</v>
      </c>
      <c r="BF32" s="212">
        <f t="shared" si="152"/>
        <v>9686.3999999999978</v>
      </c>
      <c r="BG32" s="265">
        <f t="shared" ref="BG32:BL32" si="153">BA32/12</f>
        <v>61.754999999999995</v>
      </c>
      <c r="BH32" s="265">
        <f t="shared" si="153"/>
        <v>174.48249999999999</v>
      </c>
      <c r="BI32" s="265">
        <f t="shared" si="153"/>
        <v>293.45999999999998</v>
      </c>
      <c r="BJ32" s="265">
        <f t="shared" si="153"/>
        <v>538.13333333333333</v>
      </c>
      <c r="BK32" s="265">
        <f t="shared" si="153"/>
        <v>672.66666666666652</v>
      </c>
      <c r="BL32" s="265">
        <f t="shared" si="153"/>
        <v>807.19999999999982</v>
      </c>
      <c r="BM32" s="18"/>
      <c r="BN32" s="259">
        <f t="shared" si="123"/>
        <v>12108</v>
      </c>
      <c r="BO32" s="256">
        <v>3000</v>
      </c>
      <c r="BP32" s="256">
        <v>5</v>
      </c>
      <c r="BQ32" s="259">
        <f t="shared" si="143"/>
        <v>4</v>
      </c>
      <c r="BR32" s="256" t="s">
        <v>382</v>
      </c>
      <c r="BS32" s="256">
        <v>0</v>
      </c>
      <c r="BT32" s="256">
        <v>1</v>
      </c>
      <c r="BU32" s="256" t="s">
        <v>340</v>
      </c>
      <c r="BV32" s="256">
        <v>1009</v>
      </c>
      <c r="BW32" s="256"/>
      <c r="BX32" s="256"/>
      <c r="BY32" s="256"/>
      <c r="BZ32" s="259">
        <f t="shared" si="124"/>
        <v>1009</v>
      </c>
    </row>
    <row r="33" spans="1:78">
      <c r="A33" s="18"/>
      <c r="B33" s="18"/>
      <c r="C33" s="18"/>
      <c r="D33" s="18"/>
      <c r="E33" s="18"/>
      <c r="F33" s="18"/>
      <c r="G33" s="18"/>
      <c r="H33" s="18"/>
      <c r="I33" s="18"/>
      <c r="J33" s="18" t="s">
        <v>266</v>
      </c>
      <c r="K33" s="18" t="s">
        <v>485</v>
      </c>
      <c r="L33" s="18" t="s">
        <v>426</v>
      </c>
      <c r="M33" s="18" t="s">
        <v>475</v>
      </c>
      <c r="N33" s="18" t="s">
        <v>485</v>
      </c>
      <c r="O33" s="18" t="s">
        <v>426</v>
      </c>
      <c r="P33" s="18" t="s">
        <v>475</v>
      </c>
      <c r="Q33" s="18"/>
      <c r="R33" s="18"/>
      <c r="S33" s="258">
        <v>4</v>
      </c>
      <c r="T33" s="262">
        <f t="shared" si="148"/>
        <v>3</v>
      </c>
      <c r="U33" s="258" t="s">
        <v>382</v>
      </c>
      <c r="V33" s="258">
        <v>770</v>
      </c>
      <c r="W33" s="258">
        <v>0</v>
      </c>
      <c r="X33" s="258" t="s">
        <v>340</v>
      </c>
      <c r="Y33" s="258">
        <v>1009</v>
      </c>
      <c r="Z33" s="262">
        <f t="shared" si="127"/>
        <v>1779</v>
      </c>
      <c r="AA33" s="262">
        <f t="shared" si="128"/>
        <v>21348</v>
      </c>
      <c r="AB33" s="258">
        <v>6000</v>
      </c>
      <c r="AC33" s="134">
        <v>4</v>
      </c>
      <c r="AD33" s="223">
        <f t="shared" si="149"/>
        <v>3</v>
      </c>
      <c r="AE33" s="134" t="s">
        <v>382</v>
      </c>
      <c r="AF33" s="134">
        <v>0</v>
      </c>
      <c r="AG33" s="134">
        <v>0</v>
      </c>
      <c r="AH33" s="134" t="s">
        <v>340</v>
      </c>
      <c r="AI33" s="134">
        <v>1009</v>
      </c>
      <c r="AJ33" s="223">
        <f t="shared" si="129"/>
        <v>1009</v>
      </c>
      <c r="AK33" s="223">
        <f t="shared" si="130"/>
        <v>12108</v>
      </c>
      <c r="AL33" s="134">
        <v>3000</v>
      </c>
      <c r="AM33" s="223">
        <f t="shared" ref="AM33:AM35" si="154">Z$53</f>
        <v>780</v>
      </c>
      <c r="AN33" s="263">
        <f t="shared" ref="AN33:AN35" si="155">V$53</f>
        <v>780</v>
      </c>
      <c r="AO33" s="215">
        <f t="shared" ref="AO33:AO35" si="156">R$53</f>
        <v>1956</v>
      </c>
      <c r="AP33" s="212">
        <f t="shared" ref="AP33:AP35" si="157">Z$56</f>
        <v>6606</v>
      </c>
      <c r="AQ33" s="212">
        <f t="shared" ref="AQ33:AR33" si="158">($AK33/$AL33)*($AL33-AQ$4)</f>
        <v>10089.999999999998</v>
      </c>
      <c r="AR33" s="212">
        <f t="shared" si="158"/>
        <v>12107.999999999998</v>
      </c>
      <c r="AS33" s="215">
        <f t="shared" si="135"/>
        <v>3000</v>
      </c>
      <c r="AT33" s="212">
        <f t="shared" ref="AT33:AU33" si="159">MIN($AS33,(AM33*AT$6),AT$5)</f>
        <v>241.8</v>
      </c>
      <c r="AU33" s="212">
        <f t="shared" si="159"/>
        <v>226.2</v>
      </c>
      <c r="AV33" s="212">
        <f t="shared" si="137"/>
        <v>528.12</v>
      </c>
      <c r="AW33" s="212">
        <f t="shared" si="138"/>
        <v>1321.2</v>
      </c>
      <c r="AX33" s="212">
        <f t="shared" si="139"/>
        <v>2017.9999999999998</v>
      </c>
      <c r="AY33" s="212">
        <f t="shared" si="140"/>
        <v>2421.6</v>
      </c>
      <c r="AZ33" s="264"/>
      <c r="BA33" s="212">
        <f t="shared" ref="BA33:BF33" si="160">AM33-AT33</f>
        <v>538.20000000000005</v>
      </c>
      <c r="BB33" s="212">
        <f t="shared" si="160"/>
        <v>553.79999999999995</v>
      </c>
      <c r="BC33" s="212">
        <f t="shared" si="160"/>
        <v>1427.88</v>
      </c>
      <c r="BD33" s="212">
        <f t="shared" si="160"/>
        <v>5284.8</v>
      </c>
      <c r="BE33" s="212">
        <f t="shared" si="160"/>
        <v>8071.9999999999982</v>
      </c>
      <c r="BF33" s="212">
        <f t="shared" si="160"/>
        <v>9686.3999999999978</v>
      </c>
      <c r="BG33" s="265">
        <f t="shared" ref="BG33:BL33" si="161">BA33/12</f>
        <v>44.85</v>
      </c>
      <c r="BH33" s="265">
        <f t="shared" si="161"/>
        <v>46.15</v>
      </c>
      <c r="BI33" s="265">
        <f t="shared" si="161"/>
        <v>118.99000000000001</v>
      </c>
      <c r="BJ33" s="265">
        <f t="shared" si="161"/>
        <v>440.40000000000003</v>
      </c>
      <c r="BK33" s="265">
        <f t="shared" si="161"/>
        <v>672.66666666666652</v>
      </c>
      <c r="BL33" s="265">
        <f t="shared" si="161"/>
        <v>807.19999999999982</v>
      </c>
      <c r="BM33" s="18"/>
      <c r="BN33" s="259">
        <f t="shared" si="123"/>
        <v>12108</v>
      </c>
      <c r="BO33" s="256">
        <v>3000</v>
      </c>
      <c r="BP33" s="256">
        <v>6</v>
      </c>
      <c r="BQ33" s="256"/>
      <c r="BR33" s="256"/>
      <c r="BS33" s="256"/>
      <c r="BT33" s="259">
        <f t="shared" ref="BT33:BT35" si="162">BT32+1</f>
        <v>2</v>
      </c>
      <c r="BU33" s="256" t="s">
        <v>340</v>
      </c>
      <c r="BV33" s="256">
        <v>1009</v>
      </c>
      <c r="BW33" s="257"/>
      <c r="BX33" s="257"/>
      <c r="BY33" s="257"/>
      <c r="BZ33" s="259">
        <f t="shared" si="124"/>
        <v>1009</v>
      </c>
    </row>
    <row r="34" spans="1:78">
      <c r="A34" s="18"/>
      <c r="B34" s="18"/>
      <c r="C34" s="18"/>
      <c r="D34" s="18"/>
      <c r="E34" s="18"/>
      <c r="F34" s="18"/>
      <c r="G34" s="18"/>
      <c r="H34" s="18"/>
      <c r="I34" s="18"/>
      <c r="J34" s="18"/>
      <c r="K34" s="18"/>
      <c r="L34" s="18"/>
      <c r="M34" s="18"/>
      <c r="N34" s="18"/>
      <c r="O34" s="18"/>
      <c r="P34" s="18"/>
      <c r="Q34" s="18"/>
      <c r="R34" s="18"/>
      <c r="S34" s="258">
        <v>5</v>
      </c>
      <c r="T34" s="262">
        <f t="shared" si="148"/>
        <v>4</v>
      </c>
      <c r="U34" s="258" t="s">
        <v>382</v>
      </c>
      <c r="V34" s="258">
        <v>770</v>
      </c>
      <c r="W34" s="258">
        <v>1</v>
      </c>
      <c r="X34" s="258" t="s">
        <v>340</v>
      </c>
      <c r="Y34" s="258">
        <v>1009</v>
      </c>
      <c r="Z34" s="262">
        <f t="shared" si="127"/>
        <v>1779</v>
      </c>
      <c r="AA34" s="262">
        <f t="shared" si="128"/>
        <v>21348</v>
      </c>
      <c r="AB34" s="258">
        <v>6000</v>
      </c>
      <c r="AC34" s="134">
        <v>5</v>
      </c>
      <c r="AD34" s="223">
        <f t="shared" si="149"/>
        <v>4</v>
      </c>
      <c r="AE34" s="134" t="s">
        <v>382</v>
      </c>
      <c r="AF34" s="134">
        <v>0</v>
      </c>
      <c r="AG34" s="134">
        <v>1</v>
      </c>
      <c r="AH34" s="134" t="s">
        <v>340</v>
      </c>
      <c r="AI34" s="134">
        <v>1009</v>
      </c>
      <c r="AJ34" s="223">
        <f t="shared" si="129"/>
        <v>1009</v>
      </c>
      <c r="AK34" s="223">
        <f t="shared" si="130"/>
        <v>12108</v>
      </c>
      <c r="AL34" s="134">
        <v>3000</v>
      </c>
      <c r="AM34" s="223">
        <f t="shared" si="154"/>
        <v>780</v>
      </c>
      <c r="AN34" s="263">
        <f t="shared" si="155"/>
        <v>780</v>
      </c>
      <c r="AO34" s="215">
        <f t="shared" si="156"/>
        <v>1956</v>
      </c>
      <c r="AP34" s="212">
        <f t="shared" si="157"/>
        <v>6606</v>
      </c>
      <c r="AQ34" s="212">
        <f t="shared" ref="AQ34:AR34" si="163">($AK34/$AL34)*($AL34-AQ$4)</f>
        <v>10089.999999999998</v>
      </c>
      <c r="AR34" s="212">
        <f t="shared" si="163"/>
        <v>12107.999999999998</v>
      </c>
      <c r="AS34" s="215">
        <f t="shared" si="135"/>
        <v>3000</v>
      </c>
      <c r="AT34" s="212">
        <f t="shared" ref="AT34:AU34" si="164">MIN($AS34,(AM34*AT$6),AT$5)</f>
        <v>241.8</v>
      </c>
      <c r="AU34" s="212">
        <f t="shared" si="164"/>
        <v>226.2</v>
      </c>
      <c r="AV34" s="212">
        <f t="shared" si="137"/>
        <v>528.12</v>
      </c>
      <c r="AW34" s="212">
        <f t="shared" si="138"/>
        <v>1321.2</v>
      </c>
      <c r="AX34" s="212">
        <f t="shared" si="139"/>
        <v>2017.9999999999998</v>
      </c>
      <c r="AY34" s="212">
        <f t="shared" si="140"/>
        <v>2421.6</v>
      </c>
      <c r="AZ34" s="264"/>
      <c r="BA34" s="212">
        <f t="shared" ref="BA34:BF34" si="165">AM34-AT34</f>
        <v>538.20000000000005</v>
      </c>
      <c r="BB34" s="212">
        <f t="shared" si="165"/>
        <v>553.79999999999995</v>
      </c>
      <c r="BC34" s="212">
        <f t="shared" si="165"/>
        <v>1427.88</v>
      </c>
      <c r="BD34" s="212">
        <f t="shared" si="165"/>
        <v>5284.8</v>
      </c>
      <c r="BE34" s="212">
        <f t="shared" si="165"/>
        <v>8071.9999999999982</v>
      </c>
      <c r="BF34" s="212">
        <f t="shared" si="165"/>
        <v>9686.3999999999978</v>
      </c>
      <c r="BG34" s="265">
        <f t="shared" ref="BG34:BL34" si="166">BA34/12</f>
        <v>44.85</v>
      </c>
      <c r="BH34" s="265">
        <f t="shared" si="166"/>
        <v>46.15</v>
      </c>
      <c r="BI34" s="265">
        <f t="shared" si="166"/>
        <v>118.99000000000001</v>
      </c>
      <c r="BJ34" s="265">
        <f t="shared" si="166"/>
        <v>440.40000000000003</v>
      </c>
      <c r="BK34" s="265">
        <f t="shared" si="166"/>
        <v>672.66666666666652</v>
      </c>
      <c r="BL34" s="265">
        <f t="shared" si="166"/>
        <v>807.19999999999982</v>
      </c>
      <c r="BM34" s="18"/>
      <c r="BN34" s="259">
        <f t="shared" si="123"/>
        <v>12108</v>
      </c>
      <c r="BO34" s="256">
        <v>3000</v>
      </c>
      <c r="BP34" s="256">
        <v>7</v>
      </c>
      <c r="BQ34" s="256"/>
      <c r="BR34" s="256"/>
      <c r="BS34" s="256"/>
      <c r="BT34" s="259">
        <f t="shared" si="162"/>
        <v>3</v>
      </c>
      <c r="BU34" s="256" t="s">
        <v>382</v>
      </c>
      <c r="BV34" s="256">
        <v>0</v>
      </c>
      <c r="BW34" s="256">
        <v>0</v>
      </c>
      <c r="BX34" s="256" t="s">
        <v>340</v>
      </c>
      <c r="BY34" s="256">
        <v>1009</v>
      </c>
      <c r="BZ34" s="259">
        <f t="shared" si="124"/>
        <v>1009</v>
      </c>
    </row>
    <row r="35" spans="1:78" ht="45" customHeight="1">
      <c r="A35" s="13" t="s">
        <v>486</v>
      </c>
      <c r="B35" s="57">
        <v>22500</v>
      </c>
      <c r="C35" s="18"/>
      <c r="D35" s="57">
        <v>741.06</v>
      </c>
      <c r="E35" s="18"/>
      <c r="F35" s="18"/>
      <c r="G35" s="57">
        <f t="shared" ref="G35:G52" si="167">D35/12</f>
        <v>61.754999999999995</v>
      </c>
      <c r="H35" s="13"/>
      <c r="I35" s="18"/>
      <c r="J35" s="18"/>
      <c r="K35" s="18"/>
      <c r="L35" s="18"/>
      <c r="M35" s="18"/>
      <c r="N35" s="18"/>
      <c r="O35" s="18"/>
      <c r="P35" s="18"/>
      <c r="Q35" s="18"/>
      <c r="R35" s="18"/>
      <c r="S35" s="258">
        <v>6</v>
      </c>
      <c r="T35" s="258"/>
      <c r="U35" s="258"/>
      <c r="V35" s="258"/>
      <c r="W35" s="262">
        <f t="shared" ref="W35:W37" si="168">W34+1</f>
        <v>2</v>
      </c>
      <c r="X35" s="258" t="s">
        <v>340</v>
      </c>
      <c r="Y35" s="258">
        <v>1009</v>
      </c>
      <c r="Z35" s="262">
        <f t="shared" si="127"/>
        <v>1009</v>
      </c>
      <c r="AA35" s="262">
        <f t="shared" si="128"/>
        <v>12108</v>
      </c>
      <c r="AB35" s="258">
        <v>3000</v>
      </c>
      <c r="AC35" s="134">
        <v>6</v>
      </c>
      <c r="AD35" s="134"/>
      <c r="AE35" s="134"/>
      <c r="AF35" s="134"/>
      <c r="AG35" s="223">
        <f t="shared" ref="AG35:AG37" si="169">AG34+1</f>
        <v>2</v>
      </c>
      <c r="AH35" s="134" t="s">
        <v>340</v>
      </c>
      <c r="AI35" s="134">
        <v>1009</v>
      </c>
      <c r="AJ35" s="223">
        <f t="shared" si="129"/>
        <v>1009</v>
      </c>
      <c r="AK35" s="223">
        <f t="shared" si="130"/>
        <v>12108</v>
      </c>
      <c r="AL35" s="134">
        <v>3000</v>
      </c>
      <c r="AM35" s="223">
        <f t="shared" si="154"/>
        <v>780</v>
      </c>
      <c r="AN35" s="263">
        <f t="shared" si="155"/>
        <v>780</v>
      </c>
      <c r="AO35" s="215">
        <f t="shared" si="156"/>
        <v>1956</v>
      </c>
      <c r="AP35" s="212">
        <f t="shared" si="157"/>
        <v>6606</v>
      </c>
      <c r="AQ35" s="212">
        <f t="shared" ref="AQ35:AR35" si="170">($AK35/$AL35)*($AL35-AQ$4)</f>
        <v>10089.999999999998</v>
      </c>
      <c r="AR35" s="212">
        <f t="shared" si="170"/>
        <v>12107.999999999998</v>
      </c>
      <c r="AS35" s="215">
        <f t="shared" si="135"/>
        <v>3000</v>
      </c>
      <c r="AT35" s="212">
        <f t="shared" ref="AT35:AU35" si="171">MIN($AS35,(AM35*AT$6),AT$5)</f>
        <v>241.8</v>
      </c>
      <c r="AU35" s="212">
        <f t="shared" si="171"/>
        <v>226.2</v>
      </c>
      <c r="AV35" s="212">
        <f t="shared" si="137"/>
        <v>528.12</v>
      </c>
      <c r="AW35" s="212">
        <f t="shared" si="138"/>
        <v>1321.2</v>
      </c>
      <c r="AX35" s="212">
        <f t="shared" si="139"/>
        <v>2017.9999999999998</v>
      </c>
      <c r="AY35" s="212">
        <f t="shared" si="140"/>
        <v>2421.6</v>
      </c>
      <c r="AZ35" s="264"/>
      <c r="BA35" s="212">
        <f t="shared" ref="BA35:BF35" si="172">AM35-AT35</f>
        <v>538.20000000000005</v>
      </c>
      <c r="BB35" s="212">
        <f t="shared" si="172"/>
        <v>553.79999999999995</v>
      </c>
      <c r="BC35" s="212">
        <f t="shared" si="172"/>
        <v>1427.88</v>
      </c>
      <c r="BD35" s="212">
        <f t="shared" si="172"/>
        <v>5284.8</v>
      </c>
      <c r="BE35" s="212">
        <f t="shared" si="172"/>
        <v>8071.9999999999982</v>
      </c>
      <c r="BF35" s="212">
        <f t="shared" si="172"/>
        <v>9686.3999999999978</v>
      </c>
      <c r="BG35" s="265">
        <f t="shared" ref="BG35:BL35" si="173">BA35/12</f>
        <v>44.85</v>
      </c>
      <c r="BH35" s="265">
        <f t="shared" si="173"/>
        <v>46.15</v>
      </c>
      <c r="BI35" s="265">
        <f t="shared" si="173"/>
        <v>118.99000000000001</v>
      </c>
      <c r="BJ35" s="265">
        <f t="shared" si="173"/>
        <v>440.40000000000003</v>
      </c>
      <c r="BK35" s="265">
        <f t="shared" si="173"/>
        <v>672.66666666666652</v>
      </c>
      <c r="BL35" s="265">
        <f t="shared" si="173"/>
        <v>807.19999999999982</v>
      </c>
      <c r="BM35" s="18"/>
      <c r="BN35" s="259">
        <f t="shared" si="123"/>
        <v>12108</v>
      </c>
      <c r="BO35" s="256">
        <v>3000</v>
      </c>
      <c r="BP35" s="256">
        <v>8</v>
      </c>
      <c r="BQ35" s="256"/>
      <c r="BR35" s="256"/>
      <c r="BS35" s="256"/>
      <c r="BT35" s="259">
        <f t="shared" si="162"/>
        <v>4</v>
      </c>
      <c r="BU35" s="256" t="s">
        <v>382</v>
      </c>
      <c r="BV35" s="256">
        <v>0</v>
      </c>
      <c r="BW35" s="256">
        <v>1</v>
      </c>
      <c r="BX35" s="256" t="s">
        <v>340</v>
      </c>
      <c r="BY35" s="256">
        <v>1009</v>
      </c>
      <c r="BZ35" s="259">
        <f t="shared" si="124"/>
        <v>1009</v>
      </c>
    </row>
    <row r="36" spans="1:78">
      <c r="A36" s="18"/>
      <c r="B36" s="57">
        <v>26250</v>
      </c>
      <c r="C36" s="18"/>
      <c r="D36" s="57">
        <v>2093.79</v>
      </c>
      <c r="E36" s="18"/>
      <c r="F36" s="18"/>
      <c r="G36" s="57">
        <f t="shared" si="167"/>
        <v>174.48249999999999</v>
      </c>
      <c r="H36" s="18"/>
      <c r="I36" s="18"/>
      <c r="J36" s="18"/>
      <c r="K36" s="18"/>
      <c r="L36" s="18"/>
      <c r="M36" s="18"/>
      <c r="N36" s="18"/>
      <c r="O36" s="18"/>
      <c r="P36" s="18"/>
      <c r="Q36" s="18"/>
      <c r="R36" s="18"/>
      <c r="S36" s="258">
        <v>7</v>
      </c>
      <c r="T36" s="258"/>
      <c r="U36" s="258"/>
      <c r="V36" s="258"/>
      <c r="W36" s="262">
        <f t="shared" si="168"/>
        <v>3</v>
      </c>
      <c r="X36" s="258" t="s">
        <v>382</v>
      </c>
      <c r="Y36" s="258">
        <v>770</v>
      </c>
      <c r="Z36" s="262">
        <f t="shared" si="127"/>
        <v>770</v>
      </c>
      <c r="AA36" s="262">
        <f t="shared" si="128"/>
        <v>9240</v>
      </c>
      <c r="AB36" s="258">
        <v>3000</v>
      </c>
      <c r="AC36" s="134">
        <v>7</v>
      </c>
      <c r="AD36" s="134"/>
      <c r="AE36" s="134"/>
      <c r="AF36" s="134"/>
      <c r="AG36" s="223">
        <f t="shared" si="169"/>
        <v>3</v>
      </c>
      <c r="AH36" s="134" t="s">
        <v>382</v>
      </c>
      <c r="AI36" s="134">
        <v>0</v>
      </c>
      <c r="AJ36" s="223">
        <f t="shared" si="129"/>
        <v>0</v>
      </c>
      <c r="AK36" s="134"/>
      <c r="AL36" s="210"/>
      <c r="AM36" s="210"/>
      <c r="AN36" s="210"/>
      <c r="AO36" s="210"/>
      <c r="AP36" s="210"/>
      <c r="AQ36" s="210"/>
      <c r="AR36" s="210"/>
      <c r="AS36" s="224" t="s">
        <v>378</v>
      </c>
      <c r="AT36" s="224">
        <f t="shared" ref="AT36:AY36" si="174">MAX(AT31:AT35)</f>
        <v>332.94</v>
      </c>
      <c r="AU36" s="224">
        <f t="shared" si="174"/>
        <v>855.20999999999992</v>
      </c>
      <c r="AV36" s="224">
        <f t="shared" si="174"/>
        <v>1302.48</v>
      </c>
      <c r="AW36" s="224">
        <f t="shared" si="174"/>
        <v>1614.3999999999999</v>
      </c>
      <c r="AX36" s="224">
        <f t="shared" si="174"/>
        <v>2017.9999999999998</v>
      </c>
      <c r="AY36" s="224">
        <f t="shared" si="174"/>
        <v>2421.6</v>
      </c>
      <c r="AZ36" s="224"/>
      <c r="BA36" s="224">
        <f t="shared" ref="BA36:BL36" si="175">MAX(BA31:BA35)</f>
        <v>741.06</v>
      </c>
      <c r="BB36" s="224">
        <f t="shared" si="175"/>
        <v>2093.79</v>
      </c>
      <c r="BC36" s="224">
        <f t="shared" si="175"/>
        <v>3521.52</v>
      </c>
      <c r="BD36" s="224">
        <f t="shared" si="175"/>
        <v>6457.5999999999995</v>
      </c>
      <c r="BE36" s="224">
        <f t="shared" si="175"/>
        <v>8071.9999999999982</v>
      </c>
      <c r="BF36" s="224">
        <f t="shared" si="175"/>
        <v>9686.3999999999978</v>
      </c>
      <c r="BG36" s="224">
        <f t="shared" si="175"/>
        <v>61.754999999999995</v>
      </c>
      <c r="BH36" s="224">
        <f t="shared" si="175"/>
        <v>174.48249999999999</v>
      </c>
      <c r="BI36" s="224">
        <f t="shared" si="175"/>
        <v>293.45999999999998</v>
      </c>
      <c r="BJ36" s="224">
        <f t="shared" si="175"/>
        <v>538.13333333333333</v>
      </c>
      <c r="BK36" s="224">
        <f t="shared" si="175"/>
        <v>672.66666666666652</v>
      </c>
      <c r="BL36" s="224">
        <f t="shared" si="175"/>
        <v>807.19999999999982</v>
      </c>
      <c r="BM36" s="18"/>
      <c r="BN36" s="259">
        <f t="shared" si="123"/>
        <v>12108</v>
      </c>
      <c r="BO36" s="256">
        <v>3000</v>
      </c>
      <c r="BP36" s="256"/>
      <c r="BQ36" s="256"/>
      <c r="BR36" s="256"/>
      <c r="BS36" s="256"/>
      <c r="BT36" s="256"/>
      <c r="BU36" s="256"/>
      <c r="BV36" s="256"/>
      <c r="BW36" s="259">
        <f t="shared" ref="BW36:BW38" si="176">BW35+1</f>
        <v>2</v>
      </c>
      <c r="BX36" s="256" t="s">
        <v>340</v>
      </c>
      <c r="BY36" s="256">
        <v>1009</v>
      </c>
      <c r="BZ36" s="259">
        <f t="shared" si="124"/>
        <v>1009</v>
      </c>
    </row>
    <row r="37" spans="1:78" ht="54.75" customHeight="1">
      <c r="A37" s="18"/>
      <c r="B37" s="57">
        <v>30000</v>
      </c>
      <c r="C37" s="18"/>
      <c r="D37" s="57">
        <v>3521.52</v>
      </c>
      <c r="E37" s="18"/>
      <c r="F37" s="18"/>
      <c r="G37" s="57">
        <f t="shared" si="167"/>
        <v>293.45999999999998</v>
      </c>
      <c r="H37" s="18"/>
      <c r="I37" s="13"/>
      <c r="J37" s="13"/>
      <c r="K37" s="13"/>
      <c r="L37" s="13"/>
      <c r="M37" s="13"/>
      <c r="N37" s="13"/>
      <c r="O37" s="13"/>
      <c r="P37" s="13"/>
      <c r="Q37" s="13"/>
      <c r="R37" s="13"/>
      <c r="S37" s="258">
        <v>8</v>
      </c>
      <c r="T37" s="258"/>
      <c r="U37" s="258"/>
      <c r="V37" s="258"/>
      <c r="W37" s="262">
        <f t="shared" si="168"/>
        <v>4</v>
      </c>
      <c r="X37" s="258" t="s">
        <v>382</v>
      </c>
      <c r="Y37" s="258">
        <v>770</v>
      </c>
      <c r="Z37" s="262">
        <f t="shared" si="127"/>
        <v>770</v>
      </c>
      <c r="AA37" s="262">
        <f t="shared" si="128"/>
        <v>9240</v>
      </c>
      <c r="AB37" s="258">
        <v>3000</v>
      </c>
      <c r="AC37" s="134">
        <v>8</v>
      </c>
      <c r="AD37" s="134"/>
      <c r="AE37" s="134"/>
      <c r="AF37" s="134"/>
      <c r="AG37" s="223">
        <f t="shared" si="169"/>
        <v>4</v>
      </c>
      <c r="AH37" s="134" t="s">
        <v>382</v>
      </c>
      <c r="AI37" s="134">
        <v>0</v>
      </c>
      <c r="AJ37" s="223">
        <f t="shared" si="129"/>
        <v>0</v>
      </c>
      <c r="AK37" s="134"/>
      <c r="AL37" s="134"/>
      <c r="AM37" s="134"/>
      <c r="AN37" s="134"/>
      <c r="AO37" s="134"/>
      <c r="AP37" s="134"/>
      <c r="AQ37" s="134"/>
      <c r="AR37" s="134"/>
      <c r="AS37" s="224" t="s">
        <v>379</v>
      </c>
      <c r="AT37" s="224">
        <f t="shared" ref="AT37:AY37" si="177">(SUM(AT30:AT35))/7</f>
        <v>246.31714285714284</v>
      </c>
      <c r="AU37" s="224">
        <f t="shared" si="177"/>
        <v>463.46142857142843</v>
      </c>
      <c r="AV37" s="224">
        <f t="shared" si="177"/>
        <v>784.5428571428572</v>
      </c>
      <c r="AW37" s="224">
        <f t="shared" si="177"/>
        <v>1258.1142857142856</v>
      </c>
      <c r="AX37" s="224">
        <f t="shared" si="177"/>
        <v>1729.7142857142856</v>
      </c>
      <c r="AY37" s="224">
        <f t="shared" si="177"/>
        <v>2075.6571428571428</v>
      </c>
      <c r="AZ37" s="224"/>
      <c r="BA37" s="224">
        <f t="shared" ref="BA37:BL37" si="178">(SUM(BA30:BA35))/7</f>
        <v>548.25428571428563</v>
      </c>
      <c r="BB37" s="224">
        <f t="shared" si="178"/>
        <v>1134.6814285714286</v>
      </c>
      <c r="BC37" s="224">
        <f t="shared" si="178"/>
        <v>2121.1714285714288</v>
      </c>
      <c r="BD37" s="224">
        <f t="shared" si="178"/>
        <v>5032.4571428571426</v>
      </c>
      <c r="BE37" s="224">
        <f t="shared" si="178"/>
        <v>6918.8571428571422</v>
      </c>
      <c r="BF37" s="224">
        <f t="shared" si="178"/>
        <v>8302.6285714285677</v>
      </c>
      <c r="BG37" s="224">
        <f t="shared" si="178"/>
        <v>45.687857142857141</v>
      </c>
      <c r="BH37" s="224">
        <f t="shared" si="178"/>
        <v>94.556785714285709</v>
      </c>
      <c r="BI37" s="224">
        <f t="shared" si="178"/>
        <v>176.76428571428571</v>
      </c>
      <c r="BJ37" s="224">
        <f t="shared" si="178"/>
        <v>419.37142857142862</v>
      </c>
      <c r="BK37" s="224">
        <f t="shared" si="178"/>
        <v>576.57142857142844</v>
      </c>
      <c r="BL37" s="224">
        <f t="shared" si="178"/>
        <v>691.88571428571413</v>
      </c>
      <c r="BM37" s="13"/>
      <c r="BN37" s="256"/>
      <c r="BO37" s="256"/>
      <c r="BP37" s="256"/>
      <c r="BQ37" s="256"/>
      <c r="BR37" s="256"/>
      <c r="BS37" s="256"/>
      <c r="BT37" s="256"/>
      <c r="BU37" s="256"/>
      <c r="BV37" s="256"/>
      <c r="BW37" s="259">
        <f t="shared" si="176"/>
        <v>3</v>
      </c>
      <c r="BX37" s="256" t="s">
        <v>382</v>
      </c>
      <c r="BY37" s="256">
        <v>0</v>
      </c>
      <c r="BZ37" s="259">
        <f t="shared" si="124"/>
        <v>0</v>
      </c>
    </row>
    <row r="38" spans="1:78">
      <c r="A38" s="18"/>
      <c r="B38" s="57">
        <v>45000</v>
      </c>
      <c r="C38" s="18"/>
      <c r="D38" s="57">
        <v>5381.333333333333</v>
      </c>
      <c r="E38" s="18"/>
      <c r="F38" s="18"/>
      <c r="G38" s="57">
        <f t="shared" si="167"/>
        <v>448.4444444444444</v>
      </c>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225" t="s">
        <v>380</v>
      </c>
      <c r="AM38" s="266">
        <f t="shared" ref="AM38:AR38" si="179">AM39/18</f>
        <v>309</v>
      </c>
      <c r="AN38" s="266">
        <f t="shared" si="179"/>
        <v>621.5</v>
      </c>
      <c r="AO38" s="266">
        <f t="shared" si="179"/>
        <v>1130</v>
      </c>
      <c r="AP38" s="266">
        <f t="shared" si="179"/>
        <v>2446.3333333333335</v>
      </c>
      <c r="AQ38" s="266">
        <f t="shared" si="179"/>
        <v>3363.333333333333</v>
      </c>
      <c r="AR38" s="266">
        <f t="shared" si="179"/>
        <v>4035.9999999999991</v>
      </c>
      <c r="AS38" s="225" t="s">
        <v>380</v>
      </c>
      <c r="AT38" s="224">
        <f t="shared" ref="AT38:AY38" si="180">AT39/18</f>
        <v>95.789999999999992</v>
      </c>
      <c r="AU38" s="224">
        <f t="shared" si="180"/>
        <v>180.23499999999996</v>
      </c>
      <c r="AV38" s="224">
        <f t="shared" si="180"/>
        <v>305.10000000000002</v>
      </c>
      <c r="AW38" s="224">
        <f t="shared" si="180"/>
        <v>489.26666666666665</v>
      </c>
      <c r="AX38" s="224">
        <f t="shared" si="180"/>
        <v>672.66666666666652</v>
      </c>
      <c r="AY38" s="224">
        <f t="shared" si="180"/>
        <v>807.2</v>
      </c>
      <c r="AZ38" s="268"/>
      <c r="BA38" s="224">
        <f t="shared" ref="BA38:BF38" si="181">BA39/18</f>
        <v>213.20999999999998</v>
      </c>
      <c r="BB38" s="224">
        <f t="shared" si="181"/>
        <v>441.26500000000004</v>
      </c>
      <c r="BC38" s="224">
        <f t="shared" si="181"/>
        <v>824.90000000000009</v>
      </c>
      <c r="BD38" s="224">
        <f t="shared" si="181"/>
        <v>1957.0666666666666</v>
      </c>
      <c r="BE38" s="224">
        <f t="shared" si="181"/>
        <v>2690.6666666666661</v>
      </c>
      <c r="BF38" s="224">
        <f t="shared" si="181"/>
        <v>3228.7999999999988</v>
      </c>
      <c r="BG38" s="224">
        <f t="shared" ref="BG38:BL38" si="182">SUM(BG30:BG35)/18</f>
        <v>17.767499999999998</v>
      </c>
      <c r="BH38" s="224">
        <f t="shared" si="182"/>
        <v>36.772083333333327</v>
      </c>
      <c r="BI38" s="224">
        <f t="shared" si="182"/>
        <v>68.74166666666666</v>
      </c>
      <c r="BJ38" s="224">
        <f t="shared" si="182"/>
        <v>163.0888888888889</v>
      </c>
      <c r="BK38" s="224">
        <f t="shared" si="182"/>
        <v>224.22222222222217</v>
      </c>
      <c r="BL38" s="224">
        <f t="shared" si="182"/>
        <v>269.06666666666661</v>
      </c>
      <c r="BM38" s="18"/>
      <c r="BN38" s="257"/>
      <c r="BO38" s="257"/>
      <c r="BP38" s="257"/>
      <c r="BQ38" s="257"/>
      <c r="BR38" s="257"/>
      <c r="BS38" s="257"/>
      <c r="BT38" s="257"/>
      <c r="BU38" s="257"/>
      <c r="BV38" s="257"/>
      <c r="BW38" s="259">
        <f t="shared" si="176"/>
        <v>4</v>
      </c>
      <c r="BX38" s="256" t="s">
        <v>382</v>
      </c>
      <c r="BY38" s="256">
        <v>0</v>
      </c>
      <c r="BZ38" s="259">
        <f t="shared" si="124"/>
        <v>0</v>
      </c>
    </row>
    <row r="39" spans="1:78">
      <c r="A39" s="18"/>
      <c r="B39" s="57">
        <v>52500</v>
      </c>
      <c r="C39" s="18"/>
      <c r="D39" s="57">
        <v>15067.733333333332</v>
      </c>
      <c r="E39" s="18"/>
      <c r="F39" s="18"/>
      <c r="G39" s="57">
        <f t="shared" si="167"/>
        <v>1255.6444444444444</v>
      </c>
      <c r="H39" s="18"/>
      <c r="I39" s="18"/>
      <c r="J39" s="18"/>
      <c r="K39" s="18"/>
      <c r="L39" s="274"/>
      <c r="M39" s="18"/>
      <c r="N39" s="18"/>
      <c r="O39" s="18"/>
      <c r="P39" s="18"/>
      <c r="Q39" s="18"/>
      <c r="R39" s="18"/>
      <c r="S39" s="18" t="s">
        <v>515</v>
      </c>
      <c r="T39" s="18"/>
      <c r="U39" s="18"/>
      <c r="V39" s="18"/>
      <c r="W39" s="18"/>
      <c r="X39" s="18"/>
      <c r="Y39" s="18"/>
      <c r="Z39" s="18"/>
      <c r="AA39" s="18"/>
      <c r="AB39" s="18"/>
      <c r="AC39" s="18"/>
      <c r="AD39" s="18"/>
      <c r="AE39" s="18"/>
      <c r="AF39" s="18"/>
      <c r="AG39" s="18"/>
      <c r="AH39" s="18"/>
      <c r="AI39" s="18"/>
      <c r="AJ39" s="18"/>
      <c r="AK39" s="18"/>
      <c r="AL39" s="225" t="s">
        <v>381</v>
      </c>
      <c r="AM39" s="224">
        <f t="shared" ref="AM39:AR39" si="183">SUM(AM30:AM35)</f>
        <v>5562</v>
      </c>
      <c r="AN39" s="224">
        <f t="shared" si="183"/>
        <v>11187</v>
      </c>
      <c r="AO39" s="224">
        <f t="shared" si="183"/>
        <v>20340</v>
      </c>
      <c r="AP39" s="224">
        <f t="shared" si="183"/>
        <v>44034</v>
      </c>
      <c r="AQ39" s="224">
        <f t="shared" si="183"/>
        <v>60539.999999999993</v>
      </c>
      <c r="AR39" s="224">
        <f t="shared" si="183"/>
        <v>72647.999999999985</v>
      </c>
      <c r="AS39" s="225" t="s">
        <v>381</v>
      </c>
      <c r="AT39" s="224">
        <f t="shared" ref="AT39:AY39" si="184">SUM(AT30:AT35)</f>
        <v>1724.2199999999998</v>
      </c>
      <c r="AU39" s="224">
        <f t="shared" si="184"/>
        <v>3244.2299999999991</v>
      </c>
      <c r="AV39" s="224">
        <f t="shared" si="184"/>
        <v>5491.8</v>
      </c>
      <c r="AW39" s="224">
        <f t="shared" si="184"/>
        <v>8806.7999999999993</v>
      </c>
      <c r="AX39" s="224">
        <f t="shared" si="184"/>
        <v>12107.999999999998</v>
      </c>
      <c r="AY39" s="224">
        <f t="shared" si="184"/>
        <v>14529.6</v>
      </c>
      <c r="AZ39" s="224"/>
      <c r="BA39" s="224">
        <f t="shared" ref="BA39:BF39" si="185">SUM(BA30:BA35)</f>
        <v>3837.7799999999997</v>
      </c>
      <c r="BB39" s="224">
        <f t="shared" si="185"/>
        <v>7942.77</v>
      </c>
      <c r="BC39" s="224">
        <f t="shared" si="185"/>
        <v>14848.2</v>
      </c>
      <c r="BD39" s="224">
        <f t="shared" si="185"/>
        <v>35227.199999999997</v>
      </c>
      <c r="BE39" s="224">
        <f t="shared" si="185"/>
        <v>48431.999999999993</v>
      </c>
      <c r="BF39" s="224">
        <f t="shared" si="185"/>
        <v>58118.39999999998</v>
      </c>
      <c r="BG39" s="225"/>
      <c r="BH39" s="225"/>
      <c r="BI39" s="225"/>
      <c r="BJ39" s="225"/>
      <c r="BK39" s="225"/>
      <c r="BL39" s="225"/>
      <c r="BM39" s="18"/>
      <c r="BN39" s="18"/>
      <c r="BP39" s="18"/>
      <c r="BQ39" s="18"/>
      <c r="BR39" s="18"/>
      <c r="BS39" s="18"/>
      <c r="BT39" s="18"/>
      <c r="BU39" s="18"/>
      <c r="BV39" s="18"/>
      <c r="BW39" s="18"/>
      <c r="BX39" s="18"/>
      <c r="BY39" s="18"/>
      <c r="BZ39" s="18"/>
    </row>
    <row r="40" spans="1:78" ht="27.75" customHeight="1">
      <c r="A40" s="18"/>
      <c r="B40" s="57">
        <v>60000</v>
      </c>
      <c r="C40" s="18"/>
      <c r="D40" s="57">
        <v>19372.8</v>
      </c>
      <c r="E40" s="18"/>
      <c r="F40" s="18"/>
      <c r="G40" s="57">
        <f t="shared" si="167"/>
        <v>1614.3999999999999</v>
      </c>
      <c r="H40" s="18"/>
      <c r="I40" s="18"/>
      <c r="J40" s="18"/>
      <c r="K40" s="18"/>
      <c r="L40" s="274"/>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t="s">
        <v>520</v>
      </c>
      <c r="BA40" s="57">
        <f t="shared" ref="BA40:BL40" si="186">MAX(BA37,BA23,BA14)</f>
        <v>548.25428571428563</v>
      </c>
      <c r="BB40" s="57">
        <f t="shared" si="186"/>
        <v>1134.6814285714286</v>
      </c>
      <c r="BC40" s="57">
        <f t="shared" si="186"/>
        <v>2121.1714285714288</v>
      </c>
      <c r="BD40" s="57">
        <f t="shared" si="186"/>
        <v>5032.4571428571426</v>
      </c>
      <c r="BE40" s="57">
        <f t="shared" si="186"/>
        <v>9040.64</v>
      </c>
      <c r="BF40" s="57">
        <f t="shared" si="186"/>
        <v>11623.68</v>
      </c>
      <c r="BG40" s="57">
        <f t="shared" si="186"/>
        <v>45.687857142857141</v>
      </c>
      <c r="BH40" s="57">
        <f t="shared" si="186"/>
        <v>94.556785714285709</v>
      </c>
      <c r="BI40" s="57">
        <f t="shared" si="186"/>
        <v>176.76428571428571</v>
      </c>
      <c r="BJ40" s="57">
        <f t="shared" si="186"/>
        <v>419.37142857142862</v>
      </c>
      <c r="BK40" s="57">
        <f t="shared" si="186"/>
        <v>753.38666666666666</v>
      </c>
      <c r="BL40" s="57">
        <f t="shared" si="186"/>
        <v>968.64</v>
      </c>
      <c r="BM40" s="18"/>
      <c r="BN40" s="18"/>
      <c r="BP40" s="18"/>
      <c r="BQ40" s="18"/>
      <c r="BR40" s="18"/>
      <c r="BS40" s="18"/>
      <c r="BT40" s="18"/>
      <c r="BU40" s="18"/>
      <c r="BV40" s="18"/>
      <c r="BW40" s="18"/>
      <c r="BX40" s="18"/>
      <c r="BY40" s="18"/>
      <c r="BZ40" s="18"/>
    </row>
    <row r="41" spans="1:78" ht="45" customHeight="1">
      <c r="A41" s="13" t="s">
        <v>524</v>
      </c>
      <c r="B41" s="57">
        <v>22500</v>
      </c>
      <c r="C41" s="18"/>
      <c r="D41" s="57">
        <v>741.06</v>
      </c>
      <c r="E41" s="18"/>
      <c r="F41" s="18"/>
      <c r="G41" s="57">
        <f t="shared" si="167"/>
        <v>61.754999999999995</v>
      </c>
      <c r="H41" s="13"/>
      <c r="I41" s="18"/>
      <c r="J41" s="18"/>
      <c r="K41" s="18"/>
      <c r="L41" s="274"/>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5"/>
      <c r="BE41" s="5"/>
      <c r="BF41" s="5"/>
      <c r="BG41" s="18"/>
      <c r="BH41" s="18"/>
      <c r="BI41" s="18"/>
      <c r="BJ41" s="18"/>
      <c r="BK41" s="18"/>
      <c r="BL41" s="18"/>
      <c r="BM41" s="18"/>
      <c r="BN41" s="18"/>
      <c r="BP41" s="18"/>
      <c r="BQ41" s="18"/>
      <c r="BR41" s="18"/>
      <c r="BS41" s="18"/>
      <c r="BT41" s="18"/>
      <c r="BU41" s="18"/>
      <c r="BV41" s="18"/>
      <c r="BW41" s="18"/>
      <c r="BX41" s="18"/>
      <c r="BY41" s="18"/>
      <c r="BZ41" s="18"/>
    </row>
    <row r="42" spans="1:78">
      <c r="A42" s="18"/>
      <c r="B42" s="57">
        <v>26250</v>
      </c>
      <c r="C42" s="18"/>
      <c r="D42" s="57">
        <v>2093.79</v>
      </c>
      <c r="E42" s="18"/>
      <c r="F42" s="18"/>
      <c r="G42" s="57">
        <f t="shared" si="167"/>
        <v>174.48249999999999</v>
      </c>
      <c r="H42" s="18"/>
      <c r="I42" s="18"/>
      <c r="J42" s="13"/>
      <c r="K42" s="13"/>
      <c r="L42" s="274"/>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5"/>
      <c r="BE42" s="5"/>
      <c r="BF42" s="5"/>
      <c r="BG42" s="18"/>
      <c r="BH42" s="18"/>
      <c r="BI42" s="18"/>
      <c r="BJ42" s="18"/>
      <c r="BK42" s="18"/>
      <c r="BL42" s="18"/>
      <c r="BM42" s="18"/>
      <c r="BN42" s="18"/>
      <c r="BP42" s="18"/>
      <c r="BQ42" s="18"/>
      <c r="BR42" s="18"/>
      <c r="BS42" s="18"/>
      <c r="BT42" s="18"/>
      <c r="BU42" s="18"/>
      <c r="BV42" s="18"/>
      <c r="BW42" s="18"/>
      <c r="BX42" s="18"/>
      <c r="BY42" s="18"/>
      <c r="BZ42" s="18"/>
    </row>
    <row r="43" spans="1:78" ht="120" customHeight="1">
      <c r="A43" s="18"/>
      <c r="B43" s="57">
        <v>30000</v>
      </c>
      <c r="C43" s="18"/>
      <c r="D43" s="57">
        <v>3521.52</v>
      </c>
      <c r="E43" s="18"/>
      <c r="F43" s="18"/>
      <c r="G43" s="57">
        <f t="shared" si="167"/>
        <v>293.45999999999998</v>
      </c>
      <c r="H43" s="282"/>
      <c r="I43" s="13"/>
      <c r="J43" s="18"/>
      <c r="K43" s="18"/>
      <c r="L43" s="18"/>
      <c r="M43" s="13"/>
      <c r="N43" s="18"/>
      <c r="O43" s="18"/>
      <c r="P43" s="18"/>
      <c r="Q43" s="18"/>
      <c r="R43" s="18"/>
      <c r="S43" s="101">
        <v>1</v>
      </c>
      <c r="T43" s="101">
        <v>0</v>
      </c>
      <c r="U43" s="101" t="s">
        <v>340</v>
      </c>
      <c r="V43" s="101">
        <v>1009</v>
      </c>
      <c r="W43" s="101"/>
      <c r="X43" s="101"/>
      <c r="Y43" s="101"/>
      <c r="Z43" s="284">
        <f t="shared" ref="Z43:Z45" si="187">V43+Y43</f>
        <v>1009</v>
      </c>
      <c r="AA43" s="284">
        <f t="shared" ref="AA43:AA45" si="188">Z43*12</f>
        <v>12108</v>
      </c>
      <c r="AB43" s="101">
        <v>3000</v>
      </c>
      <c r="AC43" s="101">
        <v>1</v>
      </c>
      <c r="AD43" s="101">
        <v>0</v>
      </c>
      <c r="AE43" s="101" t="s">
        <v>340</v>
      </c>
      <c r="AF43" s="101">
        <v>1009</v>
      </c>
      <c r="AG43" s="101"/>
      <c r="AH43" s="101"/>
      <c r="AI43" s="101"/>
      <c r="AJ43" s="284">
        <f t="shared" ref="AJ43:AJ45" si="189">AF43+AI43</f>
        <v>1009</v>
      </c>
      <c r="AK43" s="284">
        <f t="shared" ref="AK43:AK45" si="190">AJ43*12</f>
        <v>12108</v>
      </c>
      <c r="AL43" s="101">
        <v>3000</v>
      </c>
      <c r="AM43" s="284">
        <f t="shared" ref="AM43:AM45" si="191">Z$52</f>
        <v>1074</v>
      </c>
      <c r="AN43" s="288">
        <f t="shared" ref="AN43:AN45" si="192">V$52</f>
        <v>2949</v>
      </c>
      <c r="AO43" s="289">
        <f t="shared" ref="AO43:AO45" si="193">R$52</f>
        <v>4824</v>
      </c>
      <c r="AP43" s="290">
        <f t="shared" ref="AP43:AR43" si="194">($AK43/$AL43)*($AL43-AP$4)</f>
        <v>8071.9999999999991</v>
      </c>
      <c r="AQ43" s="290">
        <f t="shared" si="194"/>
        <v>10089.999999999998</v>
      </c>
      <c r="AR43" s="290">
        <f t="shared" si="194"/>
        <v>12107.999999999998</v>
      </c>
      <c r="AS43" s="289">
        <f t="shared" ref="AS43:AS45" si="195">3000</f>
        <v>3000</v>
      </c>
      <c r="AT43" s="290">
        <f t="shared" ref="AT43:AU43" si="196">MIN($AS43,(AM43*AT$6),AT$5)</f>
        <v>332.94</v>
      </c>
      <c r="AU43" s="290">
        <f t="shared" si="196"/>
        <v>855.20999999999992</v>
      </c>
      <c r="AV43" s="290">
        <f t="shared" ref="AV43:AV45" si="197">MIN($AS43,($AO43*AV$6),AV$5)</f>
        <v>1302.48</v>
      </c>
      <c r="AW43" s="290">
        <f t="shared" ref="AW43:AW45" si="198">MIN($AS43,($AP43*AW$6),AW$5)</f>
        <v>1614.3999999999999</v>
      </c>
      <c r="AX43" s="290">
        <f t="shared" ref="AX43:AX45" si="199">MIN(AS43,($AQ43*AX$6),AX$5)</f>
        <v>2017.9999999999998</v>
      </c>
      <c r="AY43" s="290">
        <f t="shared" ref="AY43:AY45" si="200">MIN($AS43,($AR43*AY$6),AY$5)</f>
        <v>2421.6</v>
      </c>
      <c r="AZ43" s="291" t="s">
        <v>365</v>
      </c>
      <c r="BA43" s="290">
        <f t="shared" ref="BA43:BF43" si="201">AM43-AT43</f>
        <v>741.06</v>
      </c>
      <c r="BB43" s="290">
        <f t="shared" si="201"/>
        <v>2093.79</v>
      </c>
      <c r="BC43" s="290">
        <f t="shared" si="201"/>
        <v>3521.52</v>
      </c>
      <c r="BD43" s="290">
        <f t="shared" si="201"/>
        <v>6457.5999999999995</v>
      </c>
      <c r="BE43" s="290">
        <f t="shared" si="201"/>
        <v>8071.9999999999982</v>
      </c>
      <c r="BF43" s="290">
        <f t="shared" si="201"/>
        <v>9686.3999999999978</v>
      </c>
      <c r="BG43" s="293">
        <f t="shared" ref="BG43:BL43" si="202">BA43/12</f>
        <v>61.754999999999995</v>
      </c>
      <c r="BH43" s="293">
        <f t="shared" si="202"/>
        <v>174.48249999999999</v>
      </c>
      <c r="BI43" s="293">
        <f t="shared" si="202"/>
        <v>293.45999999999998</v>
      </c>
      <c r="BJ43" s="293">
        <f t="shared" si="202"/>
        <v>538.13333333333333</v>
      </c>
      <c r="BK43" s="293">
        <f t="shared" si="202"/>
        <v>672.66666666666652</v>
      </c>
      <c r="BL43" s="293">
        <f t="shared" si="202"/>
        <v>807.19999999999982</v>
      </c>
      <c r="BM43" s="18"/>
      <c r="BN43" s="18"/>
      <c r="BP43" s="18"/>
      <c r="BQ43" s="18"/>
      <c r="BR43" s="18"/>
      <c r="BS43" s="18"/>
      <c r="BT43" s="18"/>
      <c r="BU43" s="18"/>
      <c r="BV43" s="18"/>
      <c r="BW43" s="18"/>
      <c r="BX43" s="18"/>
      <c r="BY43" s="18"/>
      <c r="BZ43" s="18"/>
    </row>
    <row r="44" spans="1:78">
      <c r="A44" s="18"/>
      <c r="B44" s="57">
        <v>45000</v>
      </c>
      <c r="C44" s="18"/>
      <c r="D44" s="57">
        <v>5381.333333333333</v>
      </c>
      <c r="E44" s="18"/>
      <c r="F44" s="18"/>
      <c r="G44" s="57">
        <f t="shared" si="167"/>
        <v>448.4444444444444</v>
      </c>
      <c r="H44" s="18"/>
      <c r="I44" s="18"/>
      <c r="J44" s="18"/>
      <c r="K44" s="18"/>
      <c r="L44" s="18"/>
      <c r="M44" s="18"/>
      <c r="N44" s="18"/>
      <c r="O44" s="18"/>
      <c r="P44" s="18"/>
      <c r="Q44" s="18"/>
      <c r="R44" s="18"/>
      <c r="S44" s="101">
        <v>2</v>
      </c>
      <c r="T44" s="101">
        <v>1</v>
      </c>
      <c r="U44" s="101" t="s">
        <v>340</v>
      </c>
      <c r="V44" s="101">
        <v>1009</v>
      </c>
      <c r="W44" s="101"/>
      <c r="X44" s="101"/>
      <c r="Y44" s="101"/>
      <c r="Z44" s="284">
        <f t="shared" si="187"/>
        <v>1009</v>
      </c>
      <c r="AA44" s="284">
        <f t="shared" si="188"/>
        <v>12108</v>
      </c>
      <c r="AB44" s="101">
        <v>3000</v>
      </c>
      <c r="AC44" s="101">
        <v>2</v>
      </c>
      <c r="AD44" s="101">
        <v>1</v>
      </c>
      <c r="AE44" s="101" t="s">
        <v>340</v>
      </c>
      <c r="AF44" s="101">
        <v>1009</v>
      </c>
      <c r="AG44" s="101"/>
      <c r="AH44" s="101"/>
      <c r="AI44" s="101"/>
      <c r="AJ44" s="284">
        <f t="shared" si="189"/>
        <v>1009</v>
      </c>
      <c r="AK44" s="284">
        <f t="shared" si="190"/>
        <v>12108</v>
      </c>
      <c r="AL44" s="101">
        <v>3000</v>
      </c>
      <c r="AM44" s="284">
        <f t="shared" si="191"/>
        <v>1074</v>
      </c>
      <c r="AN44" s="288">
        <f t="shared" si="192"/>
        <v>2949</v>
      </c>
      <c r="AO44" s="289">
        <f t="shared" si="193"/>
        <v>4824</v>
      </c>
      <c r="AP44" s="290">
        <f t="shared" ref="AP44:AR44" si="203">($AK44/$AL44)*($AL44-AP$4)</f>
        <v>8071.9999999999991</v>
      </c>
      <c r="AQ44" s="290">
        <f t="shared" si="203"/>
        <v>10089.999999999998</v>
      </c>
      <c r="AR44" s="290">
        <f t="shared" si="203"/>
        <v>12107.999999999998</v>
      </c>
      <c r="AS44" s="289">
        <f t="shared" si="195"/>
        <v>3000</v>
      </c>
      <c r="AT44" s="290">
        <f t="shared" ref="AT44:AU44" si="204">MIN($AS44,(AM44*AT$6),AT$5)</f>
        <v>332.94</v>
      </c>
      <c r="AU44" s="290">
        <f t="shared" si="204"/>
        <v>855.20999999999992</v>
      </c>
      <c r="AV44" s="290">
        <f t="shared" si="197"/>
        <v>1302.48</v>
      </c>
      <c r="AW44" s="290">
        <f t="shared" si="198"/>
        <v>1614.3999999999999</v>
      </c>
      <c r="AX44" s="290">
        <f t="shared" si="199"/>
        <v>2017.9999999999998</v>
      </c>
      <c r="AY44" s="290">
        <f t="shared" si="200"/>
        <v>2421.6</v>
      </c>
      <c r="AZ44" s="291"/>
      <c r="BA44" s="290">
        <f t="shared" ref="BA44:BF44" si="205">AM44-AT44</f>
        <v>741.06</v>
      </c>
      <c r="BB44" s="290">
        <f t="shared" si="205"/>
        <v>2093.79</v>
      </c>
      <c r="BC44" s="290">
        <f t="shared" si="205"/>
        <v>3521.52</v>
      </c>
      <c r="BD44" s="290">
        <f t="shared" si="205"/>
        <v>6457.5999999999995</v>
      </c>
      <c r="BE44" s="290">
        <f t="shared" si="205"/>
        <v>8071.9999999999982</v>
      </c>
      <c r="BF44" s="290">
        <f t="shared" si="205"/>
        <v>9686.3999999999978</v>
      </c>
      <c r="BG44" s="293">
        <f t="shared" ref="BG44:BL44" si="206">BA44/12</f>
        <v>61.754999999999995</v>
      </c>
      <c r="BH44" s="293">
        <f t="shared" si="206"/>
        <v>174.48249999999999</v>
      </c>
      <c r="BI44" s="293">
        <f t="shared" si="206"/>
        <v>293.45999999999998</v>
      </c>
      <c r="BJ44" s="293">
        <f t="shared" si="206"/>
        <v>538.13333333333333</v>
      </c>
      <c r="BK44" s="293">
        <f t="shared" si="206"/>
        <v>672.66666666666652</v>
      </c>
      <c r="BL44" s="293">
        <f t="shared" si="206"/>
        <v>807.19999999999982</v>
      </c>
      <c r="BM44" s="18"/>
      <c r="BN44" s="18"/>
      <c r="BP44" s="18"/>
      <c r="BQ44" s="18"/>
      <c r="BR44" s="18"/>
      <c r="BS44" s="18"/>
      <c r="BT44" s="18"/>
      <c r="BU44" s="18"/>
      <c r="BV44" s="18"/>
      <c r="BW44" s="18"/>
      <c r="BX44" s="18"/>
      <c r="BY44" s="18"/>
      <c r="BZ44" s="18"/>
    </row>
    <row r="45" spans="1:78">
      <c r="A45" s="18"/>
      <c r="B45" s="57">
        <v>52500</v>
      </c>
      <c r="C45" s="18"/>
      <c r="D45" s="57">
        <v>15067.733333333332</v>
      </c>
      <c r="E45" s="18"/>
      <c r="F45" s="18"/>
      <c r="G45" s="57">
        <f t="shared" si="167"/>
        <v>1255.6444444444444</v>
      </c>
      <c r="H45" s="18"/>
      <c r="I45" s="18"/>
      <c r="J45" s="18"/>
      <c r="K45" s="18"/>
      <c r="L45" s="18"/>
      <c r="M45" s="18"/>
      <c r="N45" s="18"/>
      <c r="O45" s="18"/>
      <c r="P45" s="18"/>
      <c r="Q45" s="18"/>
      <c r="R45" s="18"/>
      <c r="S45" s="101">
        <v>3</v>
      </c>
      <c r="T45" s="284">
        <f>T44+1</f>
        <v>2</v>
      </c>
      <c r="U45" s="101" t="s">
        <v>340</v>
      </c>
      <c r="V45" s="101">
        <v>1009</v>
      </c>
      <c r="W45" s="101"/>
      <c r="X45" s="101"/>
      <c r="Y45" s="101"/>
      <c r="Z45" s="284">
        <f t="shared" si="187"/>
        <v>1009</v>
      </c>
      <c r="AA45" s="284">
        <f t="shared" si="188"/>
        <v>12108</v>
      </c>
      <c r="AB45" s="101">
        <v>3000</v>
      </c>
      <c r="AC45" s="101">
        <v>3</v>
      </c>
      <c r="AD45" s="284">
        <f>AD44+1</f>
        <v>2</v>
      </c>
      <c r="AE45" s="101" t="s">
        <v>340</v>
      </c>
      <c r="AF45" s="101">
        <v>1009</v>
      </c>
      <c r="AG45" s="101"/>
      <c r="AH45" s="101"/>
      <c r="AI45" s="101"/>
      <c r="AJ45" s="284">
        <f t="shared" si="189"/>
        <v>1009</v>
      </c>
      <c r="AK45" s="284">
        <f t="shared" si="190"/>
        <v>12108</v>
      </c>
      <c r="AL45" s="101">
        <v>3000</v>
      </c>
      <c r="AM45" s="284">
        <f t="shared" si="191"/>
        <v>1074</v>
      </c>
      <c r="AN45" s="288">
        <f t="shared" si="192"/>
        <v>2949</v>
      </c>
      <c r="AO45" s="289">
        <f t="shared" si="193"/>
        <v>4824</v>
      </c>
      <c r="AP45" s="290">
        <f t="shared" ref="AP45:AR45" si="207">($AK45/$AL45)*($AL45-AP$4)</f>
        <v>8071.9999999999991</v>
      </c>
      <c r="AQ45" s="290">
        <f t="shared" si="207"/>
        <v>10089.999999999998</v>
      </c>
      <c r="AR45" s="290">
        <f t="shared" si="207"/>
        <v>12107.999999999998</v>
      </c>
      <c r="AS45" s="289">
        <f t="shared" si="195"/>
        <v>3000</v>
      </c>
      <c r="AT45" s="290">
        <f t="shared" ref="AT45:AU45" si="208">MIN($AS45,(AM45*AT$6),AT$5)</f>
        <v>332.94</v>
      </c>
      <c r="AU45" s="290">
        <f t="shared" si="208"/>
        <v>855.20999999999992</v>
      </c>
      <c r="AV45" s="290">
        <f t="shared" si="197"/>
        <v>1302.48</v>
      </c>
      <c r="AW45" s="290">
        <f t="shared" si="198"/>
        <v>1614.3999999999999</v>
      </c>
      <c r="AX45" s="290">
        <f t="shared" si="199"/>
        <v>2017.9999999999998</v>
      </c>
      <c r="AY45" s="290">
        <f t="shared" si="200"/>
        <v>2421.6</v>
      </c>
      <c r="AZ45" s="291"/>
      <c r="BA45" s="290">
        <f t="shared" ref="BA45:BF45" si="209">AM45-AT45</f>
        <v>741.06</v>
      </c>
      <c r="BB45" s="290">
        <f t="shared" si="209"/>
        <v>2093.79</v>
      </c>
      <c r="BC45" s="290">
        <f t="shared" si="209"/>
        <v>3521.52</v>
      </c>
      <c r="BD45" s="290">
        <f t="shared" si="209"/>
        <v>6457.5999999999995</v>
      </c>
      <c r="BE45" s="290">
        <f t="shared" si="209"/>
        <v>8071.9999999999982</v>
      </c>
      <c r="BF45" s="290">
        <f t="shared" si="209"/>
        <v>9686.3999999999978</v>
      </c>
      <c r="BG45" s="293">
        <f t="shared" ref="BG45:BL45" si="210">BA45/12</f>
        <v>61.754999999999995</v>
      </c>
      <c r="BH45" s="293">
        <f t="shared" si="210"/>
        <v>174.48249999999999</v>
      </c>
      <c r="BI45" s="293">
        <f t="shared" si="210"/>
        <v>293.45999999999998</v>
      </c>
      <c r="BJ45" s="293">
        <f t="shared" si="210"/>
        <v>538.13333333333333</v>
      </c>
      <c r="BK45" s="293">
        <f t="shared" si="210"/>
        <v>672.66666666666652</v>
      </c>
      <c r="BL45" s="293">
        <f t="shared" si="210"/>
        <v>807.19999999999982</v>
      </c>
      <c r="BM45" s="18"/>
      <c r="BN45" s="18"/>
      <c r="BP45" s="18"/>
      <c r="BQ45" s="18"/>
      <c r="BR45" s="18"/>
      <c r="BS45" s="18"/>
      <c r="BT45" s="18"/>
      <c r="BU45" s="18"/>
      <c r="BV45" s="18"/>
      <c r="BW45" s="18"/>
      <c r="BX45" s="18"/>
      <c r="BY45" s="18"/>
      <c r="BZ45" s="18"/>
    </row>
    <row r="46" spans="1:78">
      <c r="A46" s="18"/>
      <c r="B46" s="57">
        <v>60000</v>
      </c>
      <c r="C46" s="18"/>
      <c r="D46" s="57">
        <v>19372.8</v>
      </c>
      <c r="E46" s="18"/>
      <c r="F46" s="18"/>
      <c r="G46" s="57">
        <f t="shared" si="167"/>
        <v>1614.3999999999999</v>
      </c>
      <c r="H46" s="18"/>
      <c r="I46" s="18"/>
      <c r="J46" s="18"/>
      <c r="K46" s="18"/>
      <c r="L46" s="18"/>
      <c r="M46" s="18"/>
      <c r="N46" s="18"/>
      <c r="O46" s="18"/>
      <c r="P46" s="18"/>
      <c r="Q46" s="18"/>
      <c r="R46" s="18"/>
      <c r="S46" s="101"/>
      <c r="T46" s="101"/>
      <c r="U46" s="101"/>
      <c r="V46" s="101"/>
      <c r="W46" s="101"/>
      <c r="X46" s="101"/>
      <c r="Y46" s="101"/>
      <c r="Z46" s="101"/>
      <c r="AA46" s="101"/>
      <c r="AB46" s="101"/>
      <c r="AC46" s="101"/>
      <c r="AD46" s="101"/>
      <c r="AE46" s="101"/>
      <c r="AF46" s="101"/>
      <c r="AG46" s="101"/>
      <c r="AH46" s="101"/>
      <c r="AI46" s="101"/>
      <c r="AJ46" s="101"/>
      <c r="AK46" s="101"/>
      <c r="AL46" s="295"/>
      <c r="AM46" s="295"/>
      <c r="AN46" s="295"/>
      <c r="AO46" s="295"/>
      <c r="AP46" s="295"/>
      <c r="AQ46" s="295"/>
      <c r="AR46" s="295"/>
      <c r="AS46" s="296" t="s">
        <v>378</v>
      </c>
      <c r="AT46" s="296">
        <f t="shared" ref="AT46:AY46" si="211">MAX(AT43:AT45)</f>
        <v>332.94</v>
      </c>
      <c r="AU46" s="296">
        <f t="shared" si="211"/>
        <v>855.20999999999992</v>
      </c>
      <c r="AV46" s="296">
        <f t="shared" si="211"/>
        <v>1302.48</v>
      </c>
      <c r="AW46" s="296">
        <f t="shared" si="211"/>
        <v>1614.3999999999999</v>
      </c>
      <c r="AX46" s="296">
        <f t="shared" si="211"/>
        <v>2017.9999999999998</v>
      </c>
      <c r="AY46" s="296">
        <f t="shared" si="211"/>
        <v>2421.6</v>
      </c>
      <c r="AZ46" s="296"/>
      <c r="BA46" s="296">
        <f t="shared" ref="BA46:BL46" si="212">MAX(BA43:BA45)</f>
        <v>741.06</v>
      </c>
      <c r="BB46" s="296">
        <f t="shared" si="212"/>
        <v>2093.79</v>
      </c>
      <c r="BC46" s="296">
        <f t="shared" si="212"/>
        <v>3521.52</v>
      </c>
      <c r="BD46" s="296">
        <f t="shared" si="212"/>
        <v>6457.5999999999995</v>
      </c>
      <c r="BE46" s="296">
        <f t="shared" si="212"/>
        <v>8071.9999999999982</v>
      </c>
      <c r="BF46" s="296">
        <f t="shared" si="212"/>
        <v>9686.3999999999978</v>
      </c>
      <c r="BG46" s="296">
        <f t="shared" si="212"/>
        <v>61.754999999999995</v>
      </c>
      <c r="BH46" s="296">
        <f t="shared" si="212"/>
        <v>174.48249999999999</v>
      </c>
      <c r="BI46" s="296">
        <f t="shared" si="212"/>
        <v>293.45999999999998</v>
      </c>
      <c r="BJ46" s="296">
        <f t="shared" si="212"/>
        <v>538.13333333333333</v>
      </c>
      <c r="BK46" s="296">
        <f t="shared" si="212"/>
        <v>672.66666666666652</v>
      </c>
      <c r="BL46" s="296">
        <f t="shared" si="212"/>
        <v>807.19999999999982</v>
      </c>
      <c r="BM46" s="18"/>
      <c r="BN46" s="18"/>
      <c r="BP46" s="18"/>
      <c r="BQ46" s="18"/>
      <c r="BR46" s="18"/>
      <c r="BS46" s="18"/>
      <c r="BT46" s="18"/>
      <c r="BU46" s="18"/>
      <c r="BV46" s="18"/>
      <c r="BW46" s="18"/>
      <c r="BX46" s="18"/>
      <c r="BY46" s="18"/>
      <c r="BZ46" s="18"/>
    </row>
    <row r="47" spans="1:78" ht="45" customHeight="1">
      <c r="A47" s="11" t="s">
        <v>544</v>
      </c>
      <c r="B47" s="57">
        <v>22500</v>
      </c>
      <c r="C47" s="18"/>
      <c r="D47" s="57">
        <v>619.34400000000005</v>
      </c>
      <c r="E47" s="18"/>
      <c r="F47" s="18"/>
      <c r="G47" s="57">
        <f t="shared" si="167"/>
        <v>51.612000000000002</v>
      </c>
      <c r="H47" s="18"/>
      <c r="I47" s="18"/>
      <c r="J47" s="18"/>
      <c r="K47" s="18"/>
      <c r="L47" s="18"/>
      <c r="M47" s="18"/>
      <c r="N47" s="18"/>
      <c r="O47" s="18"/>
      <c r="P47" s="18"/>
      <c r="Q47" s="18"/>
      <c r="R47" s="18"/>
      <c r="S47" s="101"/>
      <c r="T47" s="101"/>
      <c r="U47" s="101"/>
      <c r="V47" s="101"/>
      <c r="W47" s="101"/>
      <c r="X47" s="101"/>
      <c r="Y47" s="101"/>
      <c r="Z47" s="101"/>
      <c r="AA47" s="101"/>
      <c r="AB47" s="101"/>
      <c r="AC47" s="101"/>
      <c r="AD47" s="101"/>
      <c r="AE47" s="101"/>
      <c r="AF47" s="101"/>
      <c r="AG47" s="101"/>
      <c r="AH47" s="101"/>
      <c r="AI47" s="101"/>
      <c r="AJ47" s="101"/>
      <c r="AK47" s="101"/>
      <c r="AL47" s="101" t="s">
        <v>545</v>
      </c>
      <c r="AM47" s="293">
        <f t="shared" ref="AM47:AR47" si="213">AM49/4</f>
        <v>2273.25</v>
      </c>
      <c r="AN47" s="293">
        <f t="shared" si="213"/>
        <v>5163.875</v>
      </c>
      <c r="AO47" s="293">
        <f t="shared" si="213"/>
        <v>8985.5</v>
      </c>
      <c r="AP47" s="293">
        <f t="shared" si="213"/>
        <v>17674.083333333332</v>
      </c>
      <c r="AQ47" s="293">
        <f t="shared" si="213"/>
        <v>23543.333333333332</v>
      </c>
      <c r="AR47" s="293">
        <f t="shared" si="213"/>
        <v>28251.999999999996</v>
      </c>
      <c r="AS47" s="296" t="s">
        <v>546</v>
      </c>
      <c r="AT47" s="296">
        <f t="shared" ref="AT47:AY47" si="214">(SUM(AT43:AT45))/4</f>
        <v>249.70499999999998</v>
      </c>
      <c r="AU47" s="296">
        <f t="shared" si="214"/>
        <v>641.40749999999991</v>
      </c>
      <c r="AV47" s="296">
        <f t="shared" si="214"/>
        <v>976.86</v>
      </c>
      <c r="AW47" s="296">
        <f t="shared" si="214"/>
        <v>1210.8</v>
      </c>
      <c r="AX47" s="296">
        <f t="shared" si="214"/>
        <v>1513.4999999999998</v>
      </c>
      <c r="AY47" s="296">
        <f t="shared" si="214"/>
        <v>1816.1999999999998</v>
      </c>
      <c r="AZ47" s="296"/>
      <c r="BA47" s="296">
        <f t="shared" ref="BA47:BL47" si="215">(SUM(BA43:BA45))/4</f>
        <v>555.79499999999996</v>
      </c>
      <c r="BB47" s="296">
        <f t="shared" si="215"/>
        <v>1570.3425</v>
      </c>
      <c r="BC47" s="296">
        <f t="shared" si="215"/>
        <v>2641.14</v>
      </c>
      <c r="BD47" s="296">
        <f t="shared" si="215"/>
        <v>4843.2</v>
      </c>
      <c r="BE47" s="296">
        <f t="shared" si="215"/>
        <v>6053.9999999999982</v>
      </c>
      <c r="BF47" s="296">
        <f t="shared" si="215"/>
        <v>7264.7999999999984</v>
      </c>
      <c r="BG47" s="296">
        <f t="shared" si="215"/>
        <v>46.316249999999997</v>
      </c>
      <c r="BH47" s="296">
        <f t="shared" si="215"/>
        <v>130.861875</v>
      </c>
      <c r="BI47" s="296">
        <f t="shared" si="215"/>
        <v>220.09499999999997</v>
      </c>
      <c r="BJ47" s="296">
        <f t="shared" si="215"/>
        <v>403.6</v>
      </c>
      <c r="BK47" s="296">
        <f t="shared" si="215"/>
        <v>504.49999999999989</v>
      </c>
      <c r="BL47" s="296">
        <f t="shared" si="215"/>
        <v>605.39999999999986</v>
      </c>
      <c r="BM47" s="18"/>
      <c r="BN47" s="18"/>
      <c r="BP47" s="18"/>
      <c r="BQ47" s="18"/>
      <c r="BR47" s="18"/>
      <c r="BS47" s="18"/>
      <c r="BT47" s="18"/>
      <c r="BU47" s="18"/>
      <c r="BV47" s="18"/>
      <c r="BW47" s="18"/>
      <c r="BX47" s="18"/>
      <c r="BY47" s="18"/>
      <c r="BZ47" s="18"/>
    </row>
    <row r="48" spans="1:78" ht="15" customHeight="1">
      <c r="A48" s="11"/>
      <c r="B48" s="57">
        <v>26250</v>
      </c>
      <c r="C48" s="18"/>
      <c r="D48" s="57">
        <v>1169.796</v>
      </c>
      <c r="E48" s="18"/>
      <c r="F48" s="18"/>
      <c r="G48" s="57">
        <f t="shared" si="167"/>
        <v>97.483000000000004</v>
      </c>
      <c r="H48" s="18"/>
      <c r="I48" s="18"/>
      <c r="J48" s="18"/>
      <c r="K48" s="18"/>
      <c r="L48" s="18"/>
      <c r="M48" s="18"/>
      <c r="N48" s="18"/>
      <c r="O48" s="13" t="s">
        <v>169</v>
      </c>
      <c r="P48" s="13"/>
      <c r="Q48" s="13"/>
      <c r="R48" s="13"/>
      <c r="S48" s="101"/>
      <c r="T48" s="101"/>
      <c r="U48" s="101"/>
      <c r="V48" s="101"/>
      <c r="W48" s="101"/>
      <c r="X48" s="101"/>
      <c r="Y48" s="101"/>
      <c r="Z48" s="101"/>
      <c r="AA48" s="101"/>
      <c r="AB48" s="101"/>
      <c r="AC48" s="101"/>
      <c r="AD48" s="101"/>
      <c r="AE48" s="101"/>
      <c r="AF48" s="101"/>
      <c r="AG48" s="101"/>
      <c r="AH48" s="101"/>
      <c r="AI48" s="101"/>
      <c r="AJ48" s="101"/>
      <c r="AK48" s="101"/>
      <c r="AL48" s="301" t="s">
        <v>380</v>
      </c>
      <c r="AM48" s="302">
        <f t="shared" ref="AM48:AR48" si="216">AM49/18</f>
        <v>505.16666666666669</v>
      </c>
      <c r="AN48" s="302">
        <f t="shared" si="216"/>
        <v>1147.5277777777778</v>
      </c>
      <c r="AO48" s="302">
        <f t="shared" si="216"/>
        <v>1996.7777777777778</v>
      </c>
      <c r="AP48" s="302">
        <f t="shared" si="216"/>
        <v>3927.5740740740739</v>
      </c>
      <c r="AQ48" s="302">
        <f t="shared" si="216"/>
        <v>5231.8518518518513</v>
      </c>
      <c r="AR48" s="302">
        <f t="shared" si="216"/>
        <v>6278.2222222222217</v>
      </c>
      <c r="AS48" s="301" t="s">
        <v>380</v>
      </c>
      <c r="AT48" s="296">
        <f>(SUM(AT44:AT46))/18</f>
        <v>55.489999999999995</v>
      </c>
      <c r="AU48" s="296">
        <f t="shared" ref="AU48:AY48" si="217">AU49/18</f>
        <v>142.53499999999997</v>
      </c>
      <c r="AV48" s="296">
        <f t="shared" si="217"/>
        <v>217.08</v>
      </c>
      <c r="AW48" s="296">
        <f t="shared" si="217"/>
        <v>269.06666666666666</v>
      </c>
      <c r="AX48" s="296">
        <f t="shared" si="217"/>
        <v>336.33333333333326</v>
      </c>
      <c r="AY48" s="296">
        <f t="shared" si="217"/>
        <v>403.59999999999997</v>
      </c>
      <c r="AZ48" s="305"/>
      <c r="BA48" s="296">
        <f t="shared" ref="BA48:BF48" si="218">BA49/18</f>
        <v>123.50999999999999</v>
      </c>
      <c r="BB48" s="296">
        <f t="shared" si="218"/>
        <v>348.96499999999997</v>
      </c>
      <c r="BC48" s="296">
        <f t="shared" si="218"/>
        <v>586.91999999999996</v>
      </c>
      <c r="BD48" s="296">
        <f t="shared" si="218"/>
        <v>1076.2666666666667</v>
      </c>
      <c r="BE48" s="296">
        <f t="shared" si="218"/>
        <v>1345.333333333333</v>
      </c>
      <c r="BF48" s="296">
        <f t="shared" si="218"/>
        <v>1614.3999999999996</v>
      </c>
      <c r="BG48" s="296">
        <f t="shared" ref="BG48:BL48" si="219">SUM(BG37:BG45)/18</f>
        <v>16.356011904761903</v>
      </c>
      <c r="BH48" s="296">
        <f t="shared" si="219"/>
        <v>41.629619708994703</v>
      </c>
      <c r="BI48" s="296">
        <f t="shared" si="219"/>
        <v>72.369457671957676</v>
      </c>
      <c r="BJ48" s="296">
        <f t="shared" si="219"/>
        <v>145.34620811287476</v>
      </c>
      <c r="BK48" s="296">
        <f t="shared" si="219"/>
        <v>198.45446208112872</v>
      </c>
      <c r="BL48" s="296">
        <f t="shared" si="219"/>
        <v>241.73291005290997</v>
      </c>
      <c r="BM48" s="18"/>
      <c r="BN48" s="18"/>
      <c r="BP48" s="18"/>
      <c r="BQ48" s="18"/>
      <c r="BR48" s="18"/>
      <c r="BS48" s="18"/>
      <c r="BT48" s="18"/>
      <c r="BU48" s="18"/>
      <c r="BV48" s="18"/>
      <c r="BW48" s="18"/>
      <c r="BX48" s="18"/>
      <c r="BY48" s="18"/>
      <c r="BZ48" s="18"/>
    </row>
    <row r="49" spans="1:78" ht="45" customHeight="1">
      <c r="A49" s="11"/>
      <c r="B49" s="57">
        <v>30000</v>
      </c>
      <c r="C49" s="18"/>
      <c r="D49" s="57">
        <v>2265.3360000000002</v>
      </c>
      <c r="E49" s="18"/>
      <c r="F49" s="18"/>
      <c r="G49" s="57">
        <f t="shared" si="167"/>
        <v>188.77800000000002</v>
      </c>
      <c r="H49" s="18"/>
      <c r="I49" s="18"/>
      <c r="J49" s="18"/>
      <c r="K49" s="18"/>
      <c r="L49" s="18"/>
      <c r="M49" s="18"/>
      <c r="N49" s="18"/>
      <c r="O49" s="18"/>
      <c r="P49" s="18"/>
      <c r="Q49" s="18"/>
      <c r="R49" s="18"/>
      <c r="S49" s="101"/>
      <c r="T49" s="101"/>
      <c r="U49" s="101"/>
      <c r="V49" s="101"/>
      <c r="W49" s="101"/>
      <c r="X49" s="101"/>
      <c r="Y49" s="101"/>
      <c r="Z49" s="101"/>
      <c r="AA49" s="101"/>
      <c r="AB49" s="101"/>
      <c r="AC49" s="101"/>
      <c r="AD49" s="101"/>
      <c r="AE49" s="101"/>
      <c r="AF49" s="101"/>
      <c r="AG49" s="101"/>
      <c r="AH49" s="101"/>
      <c r="AI49" s="101"/>
      <c r="AJ49" s="101"/>
      <c r="AK49" s="101"/>
      <c r="AL49" s="301" t="s">
        <v>381</v>
      </c>
      <c r="AM49" s="296">
        <f t="shared" ref="AM49:AR49" si="220">SUM(AM37:AM45)</f>
        <v>9093</v>
      </c>
      <c r="AN49" s="296">
        <f t="shared" si="220"/>
        <v>20655.5</v>
      </c>
      <c r="AO49" s="296">
        <f t="shared" si="220"/>
        <v>35942</v>
      </c>
      <c r="AP49" s="296">
        <f t="shared" si="220"/>
        <v>70696.333333333328</v>
      </c>
      <c r="AQ49" s="296">
        <f t="shared" si="220"/>
        <v>94173.333333333328</v>
      </c>
      <c r="AR49" s="296">
        <f t="shared" si="220"/>
        <v>113007.99999999999</v>
      </c>
      <c r="AS49" s="301" t="s">
        <v>381</v>
      </c>
      <c r="AT49" s="296">
        <f>(SUM(AT45:AT47))/4</f>
        <v>228.89625000000001</v>
      </c>
      <c r="AU49" s="296">
        <f t="shared" ref="AU49:AY49" si="221">SUM(AU43:AU45)</f>
        <v>2565.6299999999997</v>
      </c>
      <c r="AV49" s="296">
        <f t="shared" si="221"/>
        <v>3907.44</v>
      </c>
      <c r="AW49" s="296">
        <f t="shared" si="221"/>
        <v>4843.2</v>
      </c>
      <c r="AX49" s="296">
        <f t="shared" si="221"/>
        <v>6053.9999999999991</v>
      </c>
      <c r="AY49" s="296">
        <f t="shared" si="221"/>
        <v>7264.7999999999993</v>
      </c>
      <c r="AZ49" s="296"/>
      <c r="BA49" s="296">
        <f t="shared" ref="BA49:BF49" si="222">SUM(BA43:BA45)</f>
        <v>2223.1799999999998</v>
      </c>
      <c r="BB49" s="296">
        <f t="shared" si="222"/>
        <v>6281.37</v>
      </c>
      <c r="BC49" s="296">
        <f t="shared" si="222"/>
        <v>10564.56</v>
      </c>
      <c r="BD49" s="296">
        <f t="shared" si="222"/>
        <v>19372.8</v>
      </c>
      <c r="BE49" s="296">
        <f t="shared" si="222"/>
        <v>24215.999999999993</v>
      </c>
      <c r="BF49" s="296">
        <f t="shared" si="222"/>
        <v>29059.199999999993</v>
      </c>
      <c r="BG49" s="301"/>
      <c r="BH49" s="301"/>
      <c r="BI49" s="301"/>
      <c r="BJ49" s="301"/>
      <c r="BK49" s="301"/>
      <c r="BL49" s="301"/>
      <c r="BM49" s="18"/>
      <c r="BN49" s="18"/>
      <c r="BP49" s="18"/>
      <c r="BQ49" s="18"/>
      <c r="BR49" s="18"/>
      <c r="BS49" s="18"/>
      <c r="BT49" s="18"/>
      <c r="BU49" s="18"/>
      <c r="BV49" s="18"/>
      <c r="BW49" s="18"/>
      <c r="BX49" s="18"/>
      <c r="BY49" s="18"/>
      <c r="BZ49" s="18"/>
    </row>
    <row r="50" spans="1:78" ht="75" customHeight="1">
      <c r="A50" s="11"/>
      <c r="B50" s="57">
        <v>45000</v>
      </c>
      <c r="C50" s="13"/>
      <c r="D50" s="241">
        <v>5753.92</v>
      </c>
      <c r="E50" s="13"/>
      <c r="F50" s="13"/>
      <c r="G50" s="57">
        <f t="shared" si="167"/>
        <v>479.49333333333334</v>
      </c>
      <c r="H50" s="18"/>
      <c r="I50" s="18"/>
      <c r="J50" s="18"/>
      <c r="K50" s="18"/>
      <c r="L50" s="18"/>
      <c r="M50" s="18"/>
      <c r="N50" s="18"/>
      <c r="O50" s="140" t="s">
        <v>296</v>
      </c>
      <c r="P50" s="140"/>
      <c r="Q50" s="140"/>
      <c r="R50" s="18"/>
      <c r="S50" s="13" t="s">
        <v>294</v>
      </c>
      <c r="T50" s="13"/>
      <c r="U50" s="13"/>
      <c r="V50" s="18"/>
      <c r="W50" s="13" t="s">
        <v>289</v>
      </c>
      <c r="X50" s="13"/>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5"/>
      <c r="BE50" s="5"/>
      <c r="BF50" s="5"/>
      <c r="BG50" s="18"/>
      <c r="BH50" s="18"/>
      <c r="BI50" s="18"/>
      <c r="BJ50" s="18"/>
      <c r="BK50" s="18"/>
      <c r="BL50" s="18"/>
      <c r="BM50" s="18"/>
      <c r="BN50" s="18"/>
      <c r="BP50" s="18"/>
      <c r="BQ50" s="18"/>
      <c r="BR50" s="18"/>
      <c r="BS50" s="18"/>
      <c r="BT50" s="18"/>
      <c r="BU50" s="18"/>
      <c r="BV50" s="18"/>
      <c r="BW50" s="18"/>
      <c r="BX50" s="18"/>
      <c r="BY50" s="18"/>
      <c r="BZ50" s="18"/>
    </row>
    <row r="51" spans="1:78" ht="30" customHeight="1">
      <c r="A51" s="11"/>
      <c r="B51" s="57">
        <v>52500</v>
      </c>
      <c r="C51" s="18"/>
      <c r="D51" s="57">
        <v>8071.9999999999982</v>
      </c>
      <c r="E51" s="18"/>
      <c r="F51" s="18"/>
      <c r="G51" s="57">
        <f t="shared" si="167"/>
        <v>672.66666666666652</v>
      </c>
      <c r="H51" s="18"/>
      <c r="I51" s="18"/>
      <c r="J51" s="18"/>
      <c r="K51" s="18"/>
      <c r="L51" s="18"/>
      <c r="M51" s="13"/>
      <c r="N51" s="23" t="s">
        <v>366</v>
      </c>
      <c r="O51" s="13" t="s">
        <v>327</v>
      </c>
      <c r="P51" s="13" t="s">
        <v>563</v>
      </c>
      <c r="Q51" s="13" t="s">
        <v>564</v>
      </c>
      <c r="R51" s="13" t="s">
        <v>565</v>
      </c>
      <c r="S51" s="13" t="s">
        <v>327</v>
      </c>
      <c r="T51" s="13" t="s">
        <v>563</v>
      </c>
      <c r="U51" s="13" t="s">
        <v>564</v>
      </c>
      <c r="V51" s="13" t="s">
        <v>565</v>
      </c>
      <c r="W51" s="13" t="s">
        <v>327</v>
      </c>
      <c r="X51" s="13" t="s">
        <v>563</v>
      </c>
      <c r="Y51" s="13" t="s">
        <v>564</v>
      </c>
      <c r="Z51" s="13" t="s">
        <v>565</v>
      </c>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5"/>
      <c r="BE51" s="5"/>
      <c r="BF51" s="5"/>
      <c r="BG51" s="18"/>
      <c r="BH51" s="18"/>
      <c r="BI51" s="18"/>
      <c r="BJ51" s="18"/>
      <c r="BK51" s="18"/>
      <c r="BL51" s="18"/>
      <c r="BM51" s="18"/>
      <c r="BN51" s="18"/>
      <c r="BP51" s="18"/>
      <c r="BQ51" s="18"/>
      <c r="BR51" s="18"/>
      <c r="BS51" s="18"/>
      <c r="BT51" s="18"/>
      <c r="BU51" s="18"/>
      <c r="BV51" s="18"/>
      <c r="BW51" s="18"/>
      <c r="BX51" s="18"/>
      <c r="BY51" s="18"/>
      <c r="BZ51" s="18"/>
    </row>
    <row r="52" spans="1:78">
      <c r="A52" s="11"/>
      <c r="B52" s="57">
        <v>60000</v>
      </c>
      <c r="C52" s="18"/>
      <c r="D52" s="57">
        <v>9686.3999999999978</v>
      </c>
      <c r="E52" s="18"/>
      <c r="F52" s="18"/>
      <c r="G52" s="57">
        <f t="shared" si="167"/>
        <v>807.19999999999982</v>
      </c>
      <c r="H52" s="18"/>
      <c r="I52" s="18"/>
      <c r="J52" s="18"/>
      <c r="K52" s="18"/>
      <c r="L52" s="18"/>
      <c r="M52" s="18" t="s">
        <v>61</v>
      </c>
      <c r="N52" s="209">
        <v>2</v>
      </c>
      <c r="O52" s="18">
        <v>30000</v>
      </c>
      <c r="P52" s="62">
        <f t="shared" ref="P52:P57" si="223">O52/12</f>
        <v>2500</v>
      </c>
      <c r="Q52" s="62">
        <f t="shared" ref="Q52:Q53" si="224">(P52-K83)*0.5+65</f>
        <v>402</v>
      </c>
      <c r="R52" s="62">
        <f t="shared" ref="R52:R54" si="225">Q52*12</f>
        <v>4824</v>
      </c>
      <c r="S52" s="18">
        <v>26250</v>
      </c>
      <c r="T52" s="62">
        <f t="shared" ref="T52:T57" si="226">S52/12</f>
        <v>2187.5</v>
      </c>
      <c r="U52" s="62">
        <f>(T52-$K83)*0.5+65</f>
        <v>245.75</v>
      </c>
      <c r="V52" s="62">
        <f t="shared" ref="V52:V54" si="227">U52*12</f>
        <v>2949</v>
      </c>
      <c r="W52" s="18">
        <v>22500</v>
      </c>
      <c r="X52" s="62">
        <f t="shared" ref="X52:X57" si="228">W52/12</f>
        <v>1875</v>
      </c>
      <c r="Y52" s="62">
        <f>(X52-$K83)*0.5+65</f>
        <v>89.5</v>
      </c>
      <c r="Z52" s="62">
        <f t="shared" ref="Z52:Z54" si="229">Y52*12</f>
        <v>1074</v>
      </c>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5"/>
      <c r="BE52" s="5"/>
      <c r="BF52" s="5"/>
      <c r="BG52" s="18"/>
      <c r="BH52" s="18"/>
      <c r="BI52" s="18"/>
      <c r="BJ52" s="18"/>
      <c r="BK52" s="18"/>
      <c r="BL52" s="18"/>
      <c r="BM52" s="18"/>
      <c r="BN52" s="18"/>
      <c r="BP52" s="18"/>
      <c r="BQ52" s="18"/>
      <c r="BR52" s="18"/>
      <c r="BS52" s="18"/>
      <c r="BT52" s="18"/>
      <c r="BU52" s="18"/>
      <c r="BV52" s="18"/>
      <c r="BW52" s="18"/>
      <c r="BX52" s="18"/>
      <c r="BY52" s="18"/>
      <c r="BZ52" s="18"/>
    </row>
    <row r="53" spans="1:78">
      <c r="A53" s="18"/>
      <c r="B53" s="18"/>
      <c r="C53" s="18"/>
      <c r="D53" s="18"/>
      <c r="E53" s="18"/>
      <c r="F53" s="18"/>
      <c r="G53" s="18"/>
      <c r="H53" s="18"/>
      <c r="I53" s="18"/>
      <c r="J53" s="18"/>
      <c r="K53" s="18"/>
      <c r="L53" s="18"/>
      <c r="M53" s="18" t="s">
        <v>62</v>
      </c>
      <c r="N53" s="209">
        <v>3</v>
      </c>
      <c r="O53" s="18">
        <v>30000</v>
      </c>
      <c r="P53" s="62">
        <f t="shared" si="223"/>
        <v>2500</v>
      </c>
      <c r="Q53" s="62">
        <f t="shared" si="224"/>
        <v>163</v>
      </c>
      <c r="R53" s="62">
        <f t="shared" si="225"/>
        <v>1956</v>
      </c>
      <c r="S53" s="18">
        <v>26250</v>
      </c>
      <c r="T53" s="62">
        <f t="shared" si="226"/>
        <v>2187.5</v>
      </c>
      <c r="U53" s="18">
        <v>65</v>
      </c>
      <c r="V53" s="62">
        <f t="shared" si="227"/>
        <v>780</v>
      </c>
      <c r="W53" s="18">
        <v>22500</v>
      </c>
      <c r="X53" s="62">
        <f t="shared" si="228"/>
        <v>1875</v>
      </c>
      <c r="Y53" s="18">
        <v>65</v>
      </c>
      <c r="Z53" s="62">
        <f t="shared" si="229"/>
        <v>780</v>
      </c>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5"/>
      <c r="BE53" s="5"/>
      <c r="BF53" s="5"/>
      <c r="BG53" s="18"/>
      <c r="BH53" s="18"/>
      <c r="BI53" s="18"/>
      <c r="BJ53" s="18"/>
      <c r="BK53" s="18"/>
      <c r="BL53" s="18"/>
      <c r="BM53" s="18"/>
      <c r="BN53" s="18"/>
      <c r="BP53" s="18"/>
      <c r="BQ53" s="18"/>
      <c r="BR53" s="18"/>
      <c r="BS53" s="18"/>
      <c r="BT53" s="18"/>
      <c r="BU53" s="18"/>
      <c r="BV53" s="18"/>
      <c r="BW53" s="18"/>
      <c r="BX53" s="18"/>
      <c r="BY53" s="18"/>
      <c r="BZ53" s="18"/>
    </row>
    <row r="54" spans="1:78">
      <c r="A54" s="18"/>
      <c r="B54" s="18"/>
      <c r="C54" s="18"/>
      <c r="D54" s="18"/>
      <c r="E54" s="18"/>
      <c r="F54" s="18"/>
      <c r="G54" s="18"/>
      <c r="H54" s="18"/>
      <c r="I54" s="18"/>
      <c r="J54" s="18"/>
      <c r="K54" s="18"/>
      <c r="L54" s="18"/>
      <c r="M54" s="18" t="s">
        <v>63</v>
      </c>
      <c r="N54" s="209">
        <v>4</v>
      </c>
      <c r="O54" s="18">
        <v>30000</v>
      </c>
      <c r="P54" s="62">
        <f t="shared" si="223"/>
        <v>2500</v>
      </c>
      <c r="Q54" s="18">
        <v>65</v>
      </c>
      <c r="R54" s="62">
        <f t="shared" si="225"/>
        <v>780</v>
      </c>
      <c r="S54" s="18">
        <v>26250</v>
      </c>
      <c r="T54" s="62">
        <f t="shared" si="226"/>
        <v>2187.5</v>
      </c>
      <c r="U54" s="18">
        <v>65</v>
      </c>
      <c r="V54" s="62">
        <f t="shared" si="227"/>
        <v>780</v>
      </c>
      <c r="W54" s="18">
        <v>22500</v>
      </c>
      <c r="X54" s="62">
        <f t="shared" si="228"/>
        <v>1875</v>
      </c>
      <c r="Y54" s="18">
        <v>65</v>
      </c>
      <c r="Z54" s="62">
        <f t="shared" si="229"/>
        <v>780</v>
      </c>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5"/>
      <c r="BE54" s="5"/>
      <c r="BF54" s="5"/>
      <c r="BG54" s="18"/>
      <c r="BH54" s="18"/>
      <c r="BI54" s="18"/>
      <c r="BJ54" s="18"/>
      <c r="BK54" s="18"/>
      <c r="BL54" s="18"/>
      <c r="BM54" s="18"/>
      <c r="BN54" s="18"/>
      <c r="BP54" s="18"/>
      <c r="BQ54" s="18"/>
      <c r="BR54" s="18"/>
      <c r="BS54" s="18"/>
      <c r="BT54" s="18"/>
      <c r="BU54" s="18"/>
      <c r="BV54" s="18"/>
      <c r="BW54" s="18"/>
      <c r="BX54" s="18"/>
      <c r="BY54" s="18"/>
      <c r="BZ54" s="18"/>
    </row>
    <row r="55" spans="1:78">
      <c r="A55" s="18"/>
      <c r="B55" s="18"/>
      <c r="C55" s="18"/>
      <c r="D55" s="18"/>
      <c r="E55" s="18"/>
      <c r="F55" s="18"/>
      <c r="G55" s="18"/>
      <c r="H55" s="18"/>
      <c r="I55" s="18"/>
      <c r="J55" s="18"/>
      <c r="K55" s="18"/>
      <c r="L55" s="18"/>
      <c r="M55" s="18" t="s">
        <v>65</v>
      </c>
      <c r="N55" s="209">
        <v>3</v>
      </c>
      <c r="O55" s="18">
        <v>60000</v>
      </c>
      <c r="P55" s="62">
        <f t="shared" si="223"/>
        <v>5000</v>
      </c>
      <c r="Q55" s="18"/>
      <c r="R55" s="18"/>
      <c r="S55" s="18">
        <v>52500</v>
      </c>
      <c r="T55" s="62">
        <f t="shared" si="226"/>
        <v>4375</v>
      </c>
      <c r="U55" s="18"/>
      <c r="V55" s="18"/>
      <c r="W55" s="18">
        <v>45000</v>
      </c>
      <c r="X55" s="62">
        <f t="shared" si="228"/>
        <v>3750</v>
      </c>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5"/>
      <c r="BE55" s="5"/>
      <c r="BF55" s="5"/>
      <c r="BG55" s="18"/>
      <c r="BH55" s="18"/>
      <c r="BI55" s="18"/>
      <c r="BJ55" s="18"/>
      <c r="BK55" s="18"/>
      <c r="BL55" s="18"/>
      <c r="BM55" s="18"/>
      <c r="BN55" s="18"/>
      <c r="BP55" s="18"/>
      <c r="BQ55" s="18"/>
      <c r="BR55" s="18"/>
      <c r="BS55" s="18"/>
      <c r="BT55" s="18"/>
      <c r="BU55" s="18"/>
      <c r="BV55" s="18"/>
      <c r="BW55" s="18"/>
      <c r="BX55" s="18"/>
      <c r="BY55" s="18"/>
      <c r="BZ55" s="18"/>
    </row>
    <row r="56" spans="1:78">
      <c r="A56" s="18"/>
      <c r="B56" s="18"/>
      <c r="C56" s="18"/>
      <c r="D56" s="18"/>
      <c r="E56" s="18"/>
      <c r="F56" s="18"/>
      <c r="G56" s="18"/>
      <c r="H56" s="18"/>
      <c r="I56" s="18"/>
      <c r="J56" s="18"/>
      <c r="K56" s="18"/>
      <c r="L56" s="18"/>
      <c r="M56" s="18" t="s">
        <v>66</v>
      </c>
      <c r="N56" s="209">
        <v>4</v>
      </c>
      <c r="O56" s="18">
        <v>60000</v>
      </c>
      <c r="P56" s="62">
        <f t="shared" si="223"/>
        <v>5000</v>
      </c>
      <c r="Q56" s="18"/>
      <c r="R56" s="18"/>
      <c r="S56" s="18">
        <v>52500</v>
      </c>
      <c r="T56" s="62">
        <f t="shared" si="226"/>
        <v>4375</v>
      </c>
      <c r="U56" s="18"/>
      <c r="V56" s="18"/>
      <c r="W56" s="18">
        <v>45000</v>
      </c>
      <c r="X56" s="62">
        <f t="shared" si="228"/>
        <v>3750</v>
      </c>
      <c r="Y56" s="62">
        <f t="shared" ref="Y56:Y57" si="230">(X56-$K85)*0.5+65</f>
        <v>550.5</v>
      </c>
      <c r="Z56" s="62">
        <f t="shared" ref="Z56:Z57" si="231">Y56*12</f>
        <v>6606</v>
      </c>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5"/>
      <c r="BE56" s="5"/>
      <c r="BF56" s="5"/>
      <c r="BG56" s="18"/>
      <c r="BH56" s="18"/>
      <c r="BI56" s="18"/>
      <c r="BJ56" s="18"/>
      <c r="BK56" s="18"/>
      <c r="BL56" s="18"/>
      <c r="BM56" s="18"/>
      <c r="BN56" s="18"/>
      <c r="BP56" s="18"/>
      <c r="BQ56" s="18"/>
      <c r="BR56" s="18"/>
      <c r="BS56" s="18"/>
      <c r="BT56" s="18"/>
      <c r="BU56" s="18"/>
      <c r="BV56" s="18"/>
      <c r="BW56" s="18"/>
      <c r="BX56" s="18"/>
      <c r="BY56" s="18"/>
      <c r="BZ56" s="18"/>
    </row>
    <row r="57" spans="1:78">
      <c r="A57" s="18"/>
      <c r="B57" s="18"/>
      <c r="C57" s="18"/>
      <c r="D57" s="18"/>
      <c r="E57" s="18"/>
      <c r="F57" s="18"/>
      <c r="G57" s="18"/>
      <c r="H57" s="18"/>
      <c r="I57" s="18"/>
      <c r="J57" s="18"/>
      <c r="K57" s="18"/>
      <c r="L57" s="18"/>
      <c r="M57" s="18" t="s">
        <v>67</v>
      </c>
      <c r="N57" s="209">
        <v>5</v>
      </c>
      <c r="O57" s="18">
        <v>60000</v>
      </c>
      <c r="P57" s="62">
        <f t="shared" si="223"/>
        <v>5000</v>
      </c>
      <c r="Q57" s="18"/>
      <c r="R57" s="18"/>
      <c r="S57" s="18">
        <v>52500</v>
      </c>
      <c r="T57" s="62">
        <f t="shared" si="226"/>
        <v>4375</v>
      </c>
      <c r="U57" s="62">
        <f>(T57-$K86)*0.5+65</f>
        <v>624.5</v>
      </c>
      <c r="V57" s="62">
        <f>U57*12</f>
        <v>7494</v>
      </c>
      <c r="W57" s="18">
        <v>45000</v>
      </c>
      <c r="X57" s="62">
        <f t="shared" si="228"/>
        <v>3750</v>
      </c>
      <c r="Y57" s="62">
        <f t="shared" si="230"/>
        <v>312</v>
      </c>
      <c r="Z57" s="62">
        <f t="shared" si="231"/>
        <v>3744</v>
      </c>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5"/>
      <c r="BE57" s="5"/>
      <c r="BF57" s="5"/>
      <c r="BG57" s="18"/>
      <c r="BH57" s="18"/>
      <c r="BI57" s="18"/>
      <c r="BJ57" s="18"/>
      <c r="BK57" s="18"/>
      <c r="BL57" s="18"/>
      <c r="BM57" s="18"/>
      <c r="BN57" s="18"/>
      <c r="BP57" s="18"/>
      <c r="BQ57" s="18"/>
      <c r="BR57" s="18"/>
      <c r="BS57" s="18"/>
      <c r="BT57" s="18"/>
      <c r="BU57" s="18"/>
      <c r="BV57" s="18"/>
      <c r="BW57" s="18"/>
      <c r="BX57" s="18"/>
      <c r="BY57" s="18"/>
      <c r="BZ57" s="18"/>
    </row>
    <row r="58" spans="1:78">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5"/>
      <c r="BE58" s="5"/>
      <c r="BF58" s="5"/>
      <c r="BG58" s="18"/>
      <c r="BH58" s="18"/>
      <c r="BI58" s="18"/>
      <c r="BJ58" s="18"/>
      <c r="BK58" s="18"/>
      <c r="BL58" s="18"/>
      <c r="BM58" s="18"/>
      <c r="BN58" s="18"/>
      <c r="BP58" s="18"/>
      <c r="BQ58" s="18"/>
      <c r="BR58" s="18"/>
      <c r="BS58" s="18"/>
      <c r="BT58" s="18"/>
      <c r="BU58" s="18"/>
      <c r="BV58" s="18"/>
      <c r="BW58" s="18"/>
      <c r="BX58" s="18"/>
      <c r="BY58" s="18"/>
      <c r="BZ58" s="18"/>
    </row>
    <row r="59" spans="1:78">
      <c r="A59" s="18"/>
      <c r="B59" s="18"/>
      <c r="C59" s="461" t="s">
        <v>566</v>
      </c>
      <c r="D59" s="440"/>
      <c r="E59" s="440"/>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5"/>
      <c r="BE59" s="5"/>
      <c r="BF59" s="5"/>
      <c r="BG59" s="18"/>
      <c r="BH59" s="18"/>
      <c r="BI59" s="18"/>
      <c r="BJ59" s="18"/>
      <c r="BK59" s="18"/>
      <c r="BL59" s="18"/>
      <c r="BM59" s="18"/>
      <c r="BN59" s="18"/>
      <c r="BP59" s="18"/>
      <c r="BQ59" s="18"/>
      <c r="BR59" s="18"/>
      <c r="BS59" s="18"/>
      <c r="BT59" s="18"/>
      <c r="BU59" s="18"/>
      <c r="BV59" s="18"/>
      <c r="BW59" s="18"/>
      <c r="BX59" s="18"/>
      <c r="BY59" s="18"/>
      <c r="BZ59" s="18"/>
    </row>
    <row r="60" spans="1:78">
      <c r="A60" s="18" t="s">
        <v>478</v>
      </c>
      <c r="B60" s="18"/>
      <c r="C60" s="36">
        <f>N7/12</f>
        <v>776</v>
      </c>
      <c r="D60" s="36">
        <f t="shared" ref="D60:D62" si="232">C60*2</f>
        <v>1552</v>
      </c>
      <c r="E60" s="36">
        <f t="shared" ref="E60:E62" si="233">C60*3</f>
        <v>2328</v>
      </c>
      <c r="F60" s="18" t="s">
        <v>478</v>
      </c>
      <c r="G60" s="36">
        <f>C60*2</f>
        <v>1552</v>
      </c>
      <c r="H60" s="36">
        <f>C60+C61</f>
        <v>1401</v>
      </c>
      <c r="I60" s="36">
        <f>C60+C62</f>
        <v>1155</v>
      </c>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5"/>
      <c r="BE60" s="5"/>
      <c r="BF60" s="5"/>
      <c r="BG60" s="18"/>
      <c r="BH60" s="18"/>
      <c r="BI60" s="18"/>
      <c r="BJ60" s="18"/>
      <c r="BK60" s="18"/>
      <c r="BL60" s="18"/>
      <c r="BM60" s="18"/>
      <c r="BN60" s="18"/>
      <c r="BP60" s="18"/>
      <c r="BQ60" s="18"/>
      <c r="BR60" s="18"/>
      <c r="BS60" s="18"/>
      <c r="BT60" s="18"/>
      <c r="BU60" s="18"/>
      <c r="BV60" s="18"/>
      <c r="BW60" s="18"/>
      <c r="BX60" s="18"/>
      <c r="BY60" s="18"/>
      <c r="BZ60" s="18"/>
    </row>
    <row r="61" spans="1:78" ht="39" customHeight="1">
      <c r="A61" s="18" t="s">
        <v>479</v>
      </c>
      <c r="B61" s="18"/>
      <c r="C61" s="36">
        <f>O7/12</f>
        <v>625</v>
      </c>
      <c r="D61" s="36">
        <f t="shared" si="232"/>
        <v>1250</v>
      </c>
      <c r="E61" s="36">
        <f t="shared" si="233"/>
        <v>1875</v>
      </c>
      <c r="F61" s="18" t="s">
        <v>479</v>
      </c>
      <c r="G61" s="18"/>
      <c r="H61" s="36">
        <f>D61*2</f>
        <v>2500</v>
      </c>
      <c r="I61" s="36">
        <f>C61+C62</f>
        <v>1004</v>
      </c>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5"/>
      <c r="BE61" s="5"/>
      <c r="BF61" s="5"/>
      <c r="BG61" s="18"/>
      <c r="BH61" s="18"/>
      <c r="BI61" s="18"/>
      <c r="BJ61" s="18"/>
      <c r="BK61" s="18"/>
      <c r="BL61" s="18"/>
      <c r="BM61" s="18"/>
      <c r="BN61" s="18"/>
      <c r="BP61" s="18"/>
      <c r="BQ61" s="18"/>
      <c r="BR61" s="18"/>
      <c r="BS61" s="18"/>
      <c r="BT61" s="18"/>
      <c r="BU61" s="18"/>
      <c r="BV61" s="18"/>
      <c r="BW61" s="18"/>
      <c r="BX61" s="18"/>
      <c r="BY61" s="18"/>
      <c r="BZ61" s="18"/>
    </row>
    <row r="62" spans="1:78">
      <c r="A62" s="18" t="s">
        <v>480</v>
      </c>
      <c r="B62" s="18"/>
      <c r="C62" s="36">
        <f>P7/12</f>
        <v>379</v>
      </c>
      <c r="D62" s="36">
        <f t="shared" si="232"/>
        <v>758</v>
      </c>
      <c r="E62" s="36">
        <f t="shared" si="233"/>
        <v>1137</v>
      </c>
      <c r="F62" s="18" t="s">
        <v>480</v>
      </c>
      <c r="G62" s="18"/>
      <c r="H62" s="18"/>
      <c r="I62" s="36">
        <f>C62*2</f>
        <v>758</v>
      </c>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5"/>
      <c r="BE62" s="5"/>
      <c r="BF62" s="5"/>
      <c r="BG62" s="18"/>
      <c r="BH62" s="18"/>
      <c r="BI62" s="18"/>
      <c r="BJ62" s="18"/>
      <c r="BK62" s="18"/>
      <c r="BL62" s="18"/>
      <c r="BM62" s="18"/>
      <c r="BN62" s="18"/>
      <c r="BP62" s="18"/>
      <c r="BQ62" s="18"/>
      <c r="BR62" s="18"/>
      <c r="BS62" s="18"/>
      <c r="BT62" s="18"/>
      <c r="BU62" s="18"/>
      <c r="BV62" s="18"/>
      <c r="BW62" s="18"/>
      <c r="BX62" s="18"/>
      <c r="BY62" s="18"/>
      <c r="BZ62" s="18"/>
    </row>
    <row r="63" spans="1:78">
      <c r="A63" s="18" t="s">
        <v>372</v>
      </c>
      <c r="B63" s="18"/>
      <c r="C63" s="306"/>
      <c r="D63" s="18"/>
      <c r="E63" s="18"/>
      <c r="F63" s="300"/>
      <c r="G63" s="300"/>
      <c r="H63" s="300"/>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5"/>
      <c r="BE63" s="5"/>
      <c r="BF63" s="5"/>
      <c r="BG63" s="18"/>
      <c r="BH63" s="18"/>
      <c r="BI63" s="18"/>
      <c r="BJ63" s="18"/>
      <c r="BK63" s="18"/>
      <c r="BL63" s="18"/>
      <c r="BM63" s="18"/>
      <c r="BN63" s="18"/>
      <c r="BP63" s="18"/>
      <c r="BQ63" s="18"/>
      <c r="BR63" s="18"/>
      <c r="BS63" s="18"/>
      <c r="BT63" s="18"/>
      <c r="BU63" s="18"/>
      <c r="BV63" s="18"/>
      <c r="BW63" s="18"/>
      <c r="BX63" s="18"/>
      <c r="BY63" s="18"/>
      <c r="BZ63" s="18"/>
    </row>
    <row r="64" spans="1:78">
      <c r="A64" s="18" t="s">
        <v>374</v>
      </c>
      <c r="B64" s="18"/>
      <c r="C64" s="18">
        <v>598</v>
      </c>
      <c r="D64" s="62">
        <f t="shared" ref="D64:D65" si="234">C64*2</f>
        <v>1196</v>
      </c>
      <c r="E64" s="62">
        <f t="shared" ref="E64:E65" si="235">C64*3</f>
        <v>1794</v>
      </c>
      <c r="F64" s="300">
        <f t="shared" ref="F64:H64" si="236">(C64*1/9)</f>
        <v>66.444444444444443</v>
      </c>
      <c r="G64" s="300">
        <f t="shared" si="236"/>
        <v>132.88888888888889</v>
      </c>
      <c r="H64" s="300">
        <f t="shared" si="236"/>
        <v>199.33333333333334</v>
      </c>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5"/>
      <c r="BE64" s="5"/>
      <c r="BF64" s="5"/>
      <c r="BG64" s="18"/>
      <c r="BH64" s="18"/>
      <c r="BI64" s="18"/>
      <c r="BJ64" s="18"/>
      <c r="BK64" s="18"/>
      <c r="BL64" s="18"/>
      <c r="BM64" s="18"/>
      <c r="BN64" s="18"/>
      <c r="BP64" s="18"/>
      <c r="BQ64" s="18"/>
      <c r="BR64" s="18"/>
      <c r="BS64" s="18"/>
      <c r="BT64" s="18"/>
      <c r="BU64" s="18"/>
      <c r="BV64" s="18"/>
      <c r="BW64" s="18"/>
      <c r="BX64" s="18"/>
      <c r="BY64" s="18"/>
      <c r="BZ64" s="18"/>
    </row>
    <row r="65" spans="1:78">
      <c r="A65" s="18" t="s">
        <v>376</v>
      </c>
      <c r="B65" s="18"/>
      <c r="C65" s="18">
        <v>848</v>
      </c>
      <c r="D65" s="62">
        <f t="shared" si="234"/>
        <v>1696</v>
      </c>
      <c r="E65" s="62">
        <f t="shared" si="235"/>
        <v>2544</v>
      </c>
      <c r="F65" s="300">
        <f t="shared" ref="F65:H65" si="237">(C65*1/9)</f>
        <v>94.222222222222229</v>
      </c>
      <c r="G65" s="300">
        <f t="shared" si="237"/>
        <v>188.44444444444446</v>
      </c>
      <c r="H65" s="300">
        <f t="shared" si="237"/>
        <v>282.66666666666669</v>
      </c>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5"/>
      <c r="BE65" s="5"/>
      <c r="BF65" s="5"/>
      <c r="BG65" s="18"/>
      <c r="BH65" s="18"/>
      <c r="BI65" s="18"/>
      <c r="BJ65" s="18"/>
      <c r="BK65" s="18"/>
      <c r="BL65" s="18"/>
      <c r="BM65" s="18"/>
      <c r="BN65" s="18"/>
      <c r="BP65" s="18"/>
      <c r="BQ65" s="18"/>
      <c r="BR65" s="18"/>
      <c r="BS65" s="18"/>
      <c r="BT65" s="18"/>
      <c r="BU65" s="18"/>
      <c r="BV65" s="18"/>
      <c r="BW65" s="18"/>
      <c r="BX65" s="18"/>
      <c r="BY65" s="18"/>
      <c r="BZ65" s="18"/>
    </row>
    <row r="66" spans="1:78">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5"/>
      <c r="BE66" s="5"/>
      <c r="BF66" s="5"/>
      <c r="BG66" s="18"/>
      <c r="BH66" s="18"/>
      <c r="BI66" s="18"/>
      <c r="BJ66" s="18"/>
      <c r="BK66" s="18"/>
      <c r="BL66" s="18"/>
      <c r="BM66" s="18"/>
      <c r="BN66" s="18"/>
      <c r="BP66" s="18"/>
      <c r="BQ66" s="18"/>
      <c r="BR66" s="18"/>
      <c r="BS66" s="18"/>
      <c r="BT66" s="18"/>
      <c r="BU66" s="18"/>
      <c r="BV66" s="18"/>
      <c r="BW66" s="18"/>
      <c r="BX66" s="18"/>
      <c r="BY66" s="18"/>
      <c r="BZ66" s="18"/>
    </row>
    <row r="67" spans="1:78">
      <c r="A67" s="18" t="s">
        <v>567</v>
      </c>
      <c r="B67" s="18"/>
      <c r="C67" s="18" t="s">
        <v>568</v>
      </c>
      <c r="D67" s="18"/>
      <c r="E67" s="307"/>
      <c r="F67" s="30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5"/>
      <c r="BE67" s="5"/>
      <c r="BF67" s="5"/>
      <c r="BG67" s="18"/>
      <c r="BH67" s="18"/>
      <c r="BI67" s="18"/>
      <c r="BJ67" s="18"/>
      <c r="BK67" s="18"/>
      <c r="BL67" s="18"/>
      <c r="BM67" s="18"/>
      <c r="BN67" s="18"/>
      <c r="BP67" s="18"/>
      <c r="BQ67" s="18"/>
      <c r="BR67" s="18"/>
      <c r="BS67" s="18"/>
      <c r="BT67" s="18"/>
      <c r="BU67" s="18"/>
      <c r="BV67" s="18"/>
      <c r="BW67" s="18"/>
      <c r="BX67" s="18"/>
      <c r="BY67" s="18"/>
      <c r="BZ67" s="18"/>
    </row>
    <row r="68" spans="1:78" ht="15" customHeight="1">
      <c r="A68" s="13" t="s">
        <v>569</v>
      </c>
      <c r="B68" s="18"/>
      <c r="C68" s="311" t="str">
        <f>HYPERLINK("http://www.seattle.gov/council/issues/preschoolforall/default.html","http://www.seattle.gov/council/issues/preschoolforall/default.html")</f>
        <v>http://www.seattle.gov/council/issues/preschoolforall/default.html</v>
      </c>
      <c r="D68" s="58" t="s">
        <v>572</v>
      </c>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5"/>
      <c r="BE68" s="5"/>
      <c r="BF68" s="5"/>
      <c r="BG68" s="18"/>
      <c r="BH68" s="18"/>
      <c r="BI68" s="18"/>
      <c r="BJ68" s="18"/>
      <c r="BK68" s="18"/>
      <c r="BL68" s="18"/>
      <c r="BM68" s="18"/>
      <c r="BN68" s="18"/>
      <c r="BP68" s="18"/>
      <c r="BQ68" s="18"/>
      <c r="BR68" s="18"/>
      <c r="BS68" s="18"/>
      <c r="BT68" s="18"/>
      <c r="BU68" s="18"/>
      <c r="BV68" s="18"/>
      <c r="BW68" s="18"/>
      <c r="BX68" s="18"/>
      <c r="BY68" s="18"/>
      <c r="BZ68" s="18"/>
    </row>
    <row r="69" spans="1:78">
      <c r="A69" s="18" t="s">
        <v>573</v>
      </c>
      <c r="B69" s="18"/>
      <c r="C69" s="22">
        <v>2000</v>
      </c>
      <c r="D69" s="22"/>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5"/>
      <c r="BE69" s="5"/>
      <c r="BF69" s="5"/>
      <c r="BG69" s="18"/>
      <c r="BH69" s="18"/>
      <c r="BI69" s="18"/>
      <c r="BJ69" s="18"/>
      <c r="BK69" s="18"/>
      <c r="BL69" s="18"/>
      <c r="BM69" s="18"/>
      <c r="BN69" s="18"/>
      <c r="BP69" s="18"/>
      <c r="BQ69" s="18"/>
      <c r="BR69" s="18"/>
      <c r="BS69" s="18"/>
      <c r="BT69" s="18"/>
      <c r="BU69" s="18"/>
      <c r="BV69" s="18"/>
      <c r="BW69" s="18"/>
      <c r="BX69" s="18"/>
      <c r="BY69" s="18"/>
      <c r="BZ69" s="18"/>
    </row>
    <row r="70" spans="1:78">
      <c r="A70" s="13" t="s">
        <v>574</v>
      </c>
      <c r="B70" s="18"/>
      <c r="C70" s="312">
        <v>14355310</v>
      </c>
      <c r="D70" s="312"/>
      <c r="E70" s="13"/>
      <c r="F70" s="13"/>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5"/>
      <c r="BE70" s="5"/>
      <c r="BF70" s="5"/>
      <c r="BG70" s="18"/>
      <c r="BH70" s="18"/>
      <c r="BI70" s="18"/>
      <c r="BJ70" s="18"/>
      <c r="BK70" s="18"/>
      <c r="BL70" s="18"/>
      <c r="BM70" s="18"/>
      <c r="BN70" s="18"/>
      <c r="BP70" s="18"/>
      <c r="BQ70" s="18"/>
      <c r="BR70" s="18"/>
      <c r="BS70" s="18"/>
      <c r="BT70" s="18"/>
      <c r="BU70" s="18"/>
      <c r="BV70" s="18"/>
      <c r="BW70" s="18"/>
      <c r="BX70" s="18"/>
      <c r="BY70" s="18"/>
      <c r="BZ70" s="18"/>
    </row>
    <row r="71" spans="1:78">
      <c r="A71" s="18" t="s">
        <v>575</v>
      </c>
      <c r="B71" s="18"/>
      <c r="C71" s="62">
        <f>C70/C69</f>
        <v>7177.6549999999997</v>
      </c>
      <c r="D71" s="22">
        <f t="shared" ref="D71:D72" si="238">C71/12</f>
        <v>598.13791666666668</v>
      </c>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5"/>
      <c r="BE71" s="5"/>
      <c r="BF71" s="5"/>
      <c r="BG71" s="18"/>
      <c r="BH71" s="18"/>
      <c r="BI71" s="18"/>
      <c r="BJ71" s="18"/>
      <c r="BK71" s="18"/>
      <c r="BL71" s="18"/>
      <c r="BM71" s="18"/>
      <c r="BN71" s="18"/>
      <c r="BP71" s="18"/>
      <c r="BQ71" s="18"/>
      <c r="BR71" s="18"/>
      <c r="BS71" s="18"/>
      <c r="BT71" s="18"/>
      <c r="BU71" s="18"/>
      <c r="BV71" s="18"/>
      <c r="BW71" s="18"/>
      <c r="BX71" s="18"/>
      <c r="BY71" s="18"/>
      <c r="BZ71" s="18"/>
    </row>
    <row r="72" spans="1:78">
      <c r="A72" s="18" t="s">
        <v>578</v>
      </c>
      <c r="B72" s="13"/>
      <c r="C72" s="22">
        <v>10173</v>
      </c>
      <c r="D72" s="22">
        <f t="shared" si="238"/>
        <v>847.75</v>
      </c>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5"/>
      <c r="BE72" s="5"/>
      <c r="BF72" s="5"/>
      <c r="BG72" s="18"/>
      <c r="BH72" s="18"/>
      <c r="BI72" s="18"/>
      <c r="BJ72" s="18"/>
      <c r="BK72" s="18"/>
      <c r="BL72" s="18"/>
      <c r="BM72" s="18"/>
      <c r="BN72" s="18"/>
      <c r="BP72" s="18"/>
      <c r="BQ72" s="18"/>
      <c r="BR72" s="18"/>
      <c r="BS72" s="18"/>
      <c r="BT72" s="18"/>
      <c r="BU72" s="18"/>
      <c r="BV72" s="18"/>
      <c r="BW72" s="18"/>
      <c r="BX72" s="18"/>
      <c r="BY72" s="18"/>
      <c r="BZ72" s="18"/>
    </row>
    <row r="73" spans="1:78">
      <c r="A73" s="18"/>
      <c r="B73" s="18"/>
      <c r="C73" s="18"/>
      <c r="D73" s="18"/>
      <c r="E73" s="18"/>
      <c r="F73" s="22" t="s">
        <v>583</v>
      </c>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5"/>
      <c r="BE73" s="5"/>
      <c r="BF73" s="5"/>
      <c r="BG73" s="18"/>
      <c r="BH73" s="18"/>
      <c r="BI73" s="18"/>
      <c r="BJ73" s="18"/>
      <c r="BK73" s="18"/>
      <c r="BL73" s="18"/>
      <c r="BM73" s="18"/>
      <c r="BN73" s="18"/>
      <c r="BP73" s="18"/>
      <c r="BQ73" s="18"/>
      <c r="BR73" s="18"/>
      <c r="BS73" s="18"/>
      <c r="BT73" s="18"/>
      <c r="BU73" s="18"/>
      <c r="BV73" s="18"/>
      <c r="BW73" s="18"/>
      <c r="BX73" s="18"/>
      <c r="BY73" s="18"/>
      <c r="BZ73" s="18"/>
    </row>
    <row r="74" spans="1:78" ht="60" customHeight="1">
      <c r="A74" s="18" t="s">
        <v>584</v>
      </c>
      <c r="B74" s="18"/>
      <c r="C74" s="18"/>
      <c r="D74" s="318"/>
      <c r="E74" s="10" t="s">
        <v>60</v>
      </c>
      <c r="F74" s="10" t="s">
        <v>61</v>
      </c>
      <c r="G74" s="10" t="s">
        <v>62</v>
      </c>
      <c r="H74" s="10" t="s">
        <v>63</v>
      </c>
      <c r="I74" s="10" t="s">
        <v>64</v>
      </c>
      <c r="J74" s="10" t="s">
        <v>65</v>
      </c>
      <c r="K74" s="10" t="s">
        <v>66</v>
      </c>
      <c r="L74" s="10" t="s">
        <v>67</v>
      </c>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5"/>
      <c r="BE74" s="5"/>
      <c r="BF74" s="5"/>
      <c r="BG74" s="18"/>
      <c r="BH74" s="18"/>
      <c r="BI74" s="18"/>
      <c r="BJ74" s="18"/>
      <c r="BK74" s="18"/>
      <c r="BL74" s="18"/>
      <c r="BM74" s="18"/>
      <c r="BN74" s="18"/>
      <c r="BP74" s="18"/>
      <c r="BQ74" s="18"/>
      <c r="BR74" s="18"/>
      <c r="BS74" s="18"/>
      <c r="BT74" s="18"/>
      <c r="BU74" s="18"/>
      <c r="BV74" s="18"/>
      <c r="BW74" s="18"/>
      <c r="BX74" s="18"/>
      <c r="BY74" s="18"/>
      <c r="BZ74" s="18"/>
    </row>
    <row r="75" spans="1:78" ht="90" customHeight="1">
      <c r="A75" s="13" t="s">
        <v>586</v>
      </c>
      <c r="B75" s="18"/>
      <c r="C75" s="13" t="s">
        <v>587</v>
      </c>
      <c r="D75" s="321" t="s">
        <v>588</v>
      </c>
      <c r="E75" s="312">
        <v>0</v>
      </c>
      <c r="F75" s="323">
        <v>0</v>
      </c>
      <c r="G75" s="312">
        <v>0</v>
      </c>
      <c r="H75" s="312">
        <v>0</v>
      </c>
      <c r="I75" s="312">
        <v>0</v>
      </c>
      <c r="J75" s="60">
        <f>(1050/12)*2/18</f>
        <v>9.7222222222222214</v>
      </c>
      <c r="K75" s="312">
        <v>0</v>
      </c>
      <c r="L75" s="312">
        <v>0</v>
      </c>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5"/>
      <c r="BE75" s="5"/>
      <c r="BF75" s="5"/>
      <c r="BG75" s="18"/>
      <c r="BH75" s="18"/>
      <c r="BI75" s="18"/>
      <c r="BJ75" s="18"/>
      <c r="BK75" s="18"/>
      <c r="BL75" s="18"/>
      <c r="BM75" s="18"/>
      <c r="BN75" s="18"/>
      <c r="BP75" s="18"/>
      <c r="BQ75" s="18"/>
      <c r="BR75" s="18"/>
      <c r="BS75" s="18"/>
      <c r="BT75" s="18"/>
      <c r="BU75" s="18"/>
      <c r="BV75" s="18"/>
      <c r="BW75" s="18"/>
      <c r="BX75" s="18"/>
      <c r="BY75" s="18"/>
      <c r="BZ75" s="18"/>
    </row>
    <row r="76" spans="1:78">
      <c r="A76" s="18" t="s">
        <v>594</v>
      </c>
      <c r="B76" s="18"/>
      <c r="C76" s="18" t="s">
        <v>595</v>
      </c>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5"/>
      <c r="BE76" s="5"/>
      <c r="BF76" s="5"/>
      <c r="BG76" s="18"/>
      <c r="BH76" s="18"/>
      <c r="BI76" s="18"/>
      <c r="BJ76" s="18"/>
      <c r="BK76" s="18"/>
      <c r="BL76" s="18"/>
      <c r="BM76" s="18"/>
      <c r="BN76" s="18"/>
      <c r="BP76" s="18"/>
      <c r="BQ76" s="18"/>
      <c r="BR76" s="18"/>
      <c r="BS76" s="18"/>
      <c r="BT76" s="18"/>
      <c r="BU76" s="18"/>
      <c r="BV76" s="18"/>
      <c r="BW76" s="18"/>
      <c r="BX76" s="18"/>
      <c r="BY76" s="18"/>
      <c r="BZ76" s="18"/>
    </row>
    <row r="77" spans="1:78">
      <c r="A77" s="18" t="s">
        <v>598</v>
      </c>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5"/>
      <c r="BE77" s="5"/>
      <c r="BF77" s="5"/>
      <c r="BG77" s="18"/>
      <c r="BH77" s="18"/>
      <c r="BI77" s="18"/>
      <c r="BJ77" s="18"/>
      <c r="BK77" s="18"/>
      <c r="BL77" s="18"/>
      <c r="BM77" s="18"/>
      <c r="BN77" s="18"/>
      <c r="BP77" s="18"/>
      <c r="BQ77" s="18"/>
      <c r="BR77" s="18"/>
      <c r="BS77" s="18"/>
      <c r="BT77" s="18"/>
      <c r="BU77" s="18"/>
      <c r="BV77" s="18"/>
      <c r="BW77" s="18"/>
      <c r="BX77" s="18"/>
      <c r="BY77" s="18"/>
      <c r="BZ77" s="18"/>
    </row>
    <row r="78" spans="1:78">
      <c r="A78" s="18" t="s">
        <v>600</v>
      </c>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5"/>
      <c r="BE78" s="5"/>
      <c r="BF78" s="5"/>
      <c r="BG78" s="18"/>
      <c r="BH78" s="18"/>
      <c r="BI78" s="18"/>
      <c r="BJ78" s="18"/>
      <c r="BK78" s="18"/>
      <c r="BL78" s="18"/>
      <c r="BM78" s="18"/>
      <c r="BN78" s="18"/>
      <c r="BP78" s="18"/>
      <c r="BQ78" s="18"/>
      <c r="BR78" s="18"/>
      <c r="BS78" s="18"/>
      <c r="BT78" s="18"/>
      <c r="BU78" s="18"/>
      <c r="BV78" s="18"/>
      <c r="BW78" s="18"/>
      <c r="BX78" s="18"/>
      <c r="BY78" s="18"/>
      <c r="BZ78" s="18"/>
    </row>
    <row r="79" spans="1:78" ht="15" customHeight="1">
      <c r="A79" s="18"/>
      <c r="B79" s="5"/>
      <c r="C79" s="5" t="s">
        <v>601</v>
      </c>
      <c r="D79" s="5" t="s">
        <v>602</v>
      </c>
      <c r="E79" s="461" t="s">
        <v>603</v>
      </c>
      <c r="F79" s="440"/>
      <c r="G79" s="461" t="s">
        <v>604</v>
      </c>
      <c r="H79" s="440"/>
      <c r="I79" s="461" t="s">
        <v>605</v>
      </c>
      <c r="J79" s="440"/>
      <c r="K79" s="5" t="s">
        <v>606</v>
      </c>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5"/>
      <c r="BE79" s="5"/>
      <c r="BF79" s="5"/>
      <c r="BG79" s="18"/>
      <c r="BH79" s="18"/>
      <c r="BI79" s="18"/>
      <c r="BJ79" s="18"/>
      <c r="BK79" s="18"/>
      <c r="BL79" s="18"/>
      <c r="BM79" s="18"/>
      <c r="BN79" s="18"/>
      <c r="BP79" s="18"/>
      <c r="BQ79" s="18"/>
      <c r="BR79" s="18"/>
      <c r="BS79" s="18"/>
      <c r="BT79" s="18"/>
      <c r="BU79" s="18"/>
      <c r="BV79" s="18"/>
      <c r="BW79" s="18"/>
      <c r="BX79" s="18"/>
      <c r="BY79" s="18"/>
      <c r="BZ79" s="18"/>
    </row>
    <row r="80" spans="1:78">
      <c r="A80" s="18"/>
      <c r="B80" s="5"/>
      <c r="C80" s="331" t="s">
        <v>607</v>
      </c>
      <c r="D80" s="331"/>
      <c r="E80" s="331"/>
      <c r="F80" s="331"/>
      <c r="G80" s="331"/>
      <c r="H80" s="331"/>
      <c r="I80" s="331"/>
      <c r="J80" s="331"/>
      <c r="K80" s="331"/>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5"/>
      <c r="BE80" s="5"/>
      <c r="BF80" s="5"/>
      <c r="BG80" s="18"/>
      <c r="BH80" s="18"/>
      <c r="BI80" s="18"/>
      <c r="BJ80" s="18"/>
      <c r="BK80" s="18"/>
      <c r="BL80" s="18"/>
      <c r="BM80" s="18"/>
      <c r="BN80" s="18"/>
      <c r="BP80" s="18"/>
      <c r="BQ80" s="18"/>
      <c r="BR80" s="18"/>
      <c r="BS80" s="18"/>
      <c r="BT80" s="18"/>
      <c r="BU80" s="18"/>
      <c r="BV80" s="18"/>
      <c r="BW80" s="18"/>
      <c r="BX80" s="18"/>
      <c r="BY80" s="18"/>
      <c r="BZ80" s="18"/>
    </row>
    <row r="81" spans="1:78" ht="45" customHeight="1">
      <c r="A81" s="18"/>
      <c r="B81" s="13" t="s">
        <v>610</v>
      </c>
      <c r="C81" s="13" t="s">
        <v>611</v>
      </c>
      <c r="D81" s="13" t="s">
        <v>612</v>
      </c>
      <c r="E81" s="140" t="s">
        <v>613</v>
      </c>
      <c r="F81" s="140"/>
      <c r="G81" s="140" t="s">
        <v>614</v>
      </c>
      <c r="H81" s="140"/>
      <c r="I81" s="140" t="s">
        <v>615</v>
      </c>
      <c r="J81" s="140"/>
      <c r="K81" s="13" t="s">
        <v>616</v>
      </c>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5"/>
      <c r="BE81" s="5"/>
      <c r="BF81" s="5"/>
      <c r="BG81" s="18"/>
      <c r="BH81" s="18"/>
      <c r="BI81" s="18"/>
      <c r="BJ81" s="18"/>
      <c r="BK81" s="18"/>
      <c r="BL81" s="18"/>
      <c r="BM81" s="18"/>
      <c r="BN81" s="18"/>
      <c r="BP81" s="18"/>
      <c r="BQ81" s="18"/>
      <c r="BR81" s="18"/>
      <c r="BS81" s="18"/>
      <c r="BT81" s="18"/>
      <c r="BU81" s="18"/>
      <c r="BV81" s="18"/>
      <c r="BW81" s="18"/>
      <c r="BX81" s="18"/>
      <c r="BY81" s="18"/>
      <c r="BZ81" s="18"/>
    </row>
    <row r="82" spans="1:78">
      <c r="A82" s="18"/>
      <c r="B82" s="128">
        <v>1</v>
      </c>
      <c r="C82" s="332">
        <v>981</v>
      </c>
      <c r="D82" s="332">
        <v>1962</v>
      </c>
      <c r="E82" s="332">
        <v>0</v>
      </c>
      <c r="F82" s="332">
        <v>805</v>
      </c>
      <c r="G82" s="332">
        <v>806</v>
      </c>
      <c r="H82" s="332">
        <v>1349</v>
      </c>
      <c r="I82" s="332">
        <v>1350</v>
      </c>
      <c r="J82" s="332">
        <v>1962</v>
      </c>
      <c r="K82" s="332">
        <v>1349</v>
      </c>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5"/>
      <c r="BE82" s="5"/>
      <c r="BF82" s="5"/>
      <c r="BG82" s="18"/>
      <c r="BH82" s="18"/>
      <c r="BI82" s="18"/>
      <c r="BJ82" s="18"/>
      <c r="BK82" s="18"/>
      <c r="BL82" s="18"/>
      <c r="BM82" s="18"/>
      <c r="BN82" s="18"/>
      <c r="BP82" s="18"/>
      <c r="BQ82" s="18"/>
      <c r="BR82" s="18"/>
      <c r="BS82" s="18"/>
      <c r="BT82" s="18"/>
      <c r="BU82" s="18"/>
      <c r="BV82" s="18"/>
      <c r="BW82" s="18"/>
      <c r="BX82" s="18"/>
      <c r="BY82" s="18"/>
      <c r="BZ82" s="18"/>
    </row>
    <row r="83" spans="1:78">
      <c r="A83" s="18"/>
      <c r="B83" s="128">
        <v>2</v>
      </c>
      <c r="C83" s="332">
        <v>1328</v>
      </c>
      <c r="D83" s="332">
        <v>2656</v>
      </c>
      <c r="E83" s="332">
        <v>0</v>
      </c>
      <c r="F83" s="332">
        <v>1089</v>
      </c>
      <c r="G83" s="332">
        <v>1090</v>
      </c>
      <c r="H83" s="332">
        <v>1826</v>
      </c>
      <c r="I83" s="332">
        <v>1827</v>
      </c>
      <c r="J83" s="332">
        <v>2656</v>
      </c>
      <c r="K83" s="332">
        <v>1826</v>
      </c>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5"/>
      <c r="BE83" s="5"/>
      <c r="BF83" s="5"/>
      <c r="BG83" s="18"/>
      <c r="BH83" s="18"/>
      <c r="BI83" s="18"/>
      <c r="BJ83" s="18"/>
      <c r="BK83" s="18"/>
      <c r="BL83" s="18"/>
      <c r="BM83" s="18"/>
      <c r="BN83" s="18"/>
      <c r="BP83" s="18"/>
      <c r="BQ83" s="18"/>
      <c r="BR83" s="18"/>
      <c r="BS83" s="18"/>
      <c r="BT83" s="18"/>
      <c r="BU83" s="18"/>
      <c r="BV83" s="18"/>
      <c r="BW83" s="18"/>
      <c r="BX83" s="18"/>
      <c r="BY83" s="18"/>
      <c r="BZ83" s="18"/>
    </row>
    <row r="84" spans="1:78">
      <c r="A84" s="18"/>
      <c r="B84" s="128">
        <v>3</v>
      </c>
      <c r="C84" s="332">
        <v>1675</v>
      </c>
      <c r="D84" s="332">
        <v>3350</v>
      </c>
      <c r="E84" s="332">
        <v>0</v>
      </c>
      <c r="F84" s="332">
        <v>1374</v>
      </c>
      <c r="G84" s="332">
        <v>1375</v>
      </c>
      <c r="H84" s="332">
        <v>2304</v>
      </c>
      <c r="I84" s="332">
        <v>2305</v>
      </c>
      <c r="J84" s="332">
        <v>3350</v>
      </c>
      <c r="K84" s="332">
        <v>2304</v>
      </c>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5"/>
      <c r="BE84" s="5"/>
      <c r="BF84" s="5"/>
      <c r="BG84" s="18"/>
      <c r="BH84" s="18"/>
      <c r="BI84" s="18"/>
      <c r="BJ84" s="18"/>
      <c r="BK84" s="18"/>
      <c r="BL84" s="18"/>
      <c r="BM84" s="18"/>
      <c r="BN84" s="18"/>
      <c r="BP84" s="18"/>
      <c r="BQ84" s="18"/>
      <c r="BR84" s="18"/>
      <c r="BS84" s="18"/>
      <c r="BT84" s="18"/>
      <c r="BU84" s="18"/>
      <c r="BV84" s="18"/>
      <c r="BW84" s="18"/>
      <c r="BX84" s="18"/>
      <c r="BY84" s="18"/>
      <c r="BZ84" s="18"/>
    </row>
    <row r="85" spans="1:78">
      <c r="A85" s="18"/>
      <c r="B85" s="128">
        <v>4</v>
      </c>
      <c r="C85" s="332">
        <v>2021</v>
      </c>
      <c r="D85" s="332">
        <v>4042</v>
      </c>
      <c r="E85" s="332">
        <v>0</v>
      </c>
      <c r="F85" s="332">
        <v>1658</v>
      </c>
      <c r="G85" s="332">
        <v>1659</v>
      </c>
      <c r="H85" s="332">
        <v>2779</v>
      </c>
      <c r="I85" s="332">
        <v>2780</v>
      </c>
      <c r="J85" s="332">
        <v>4042</v>
      </c>
      <c r="K85" s="332">
        <v>2779</v>
      </c>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5"/>
      <c r="BE85" s="5"/>
      <c r="BF85" s="5"/>
      <c r="BG85" s="18"/>
      <c r="BH85" s="18"/>
      <c r="BI85" s="18"/>
      <c r="BJ85" s="18"/>
      <c r="BK85" s="18"/>
      <c r="BL85" s="18"/>
      <c r="BM85" s="18"/>
      <c r="BN85" s="18"/>
      <c r="BP85" s="18"/>
      <c r="BQ85" s="18"/>
      <c r="BR85" s="18"/>
      <c r="BS85" s="18"/>
      <c r="BT85" s="18"/>
      <c r="BU85" s="18"/>
      <c r="BV85" s="18"/>
      <c r="BW85" s="18"/>
      <c r="BX85" s="18"/>
      <c r="BY85" s="18"/>
      <c r="BZ85" s="18"/>
    </row>
    <row r="86" spans="1:78">
      <c r="A86" s="18"/>
      <c r="B86" s="128">
        <v>5</v>
      </c>
      <c r="C86" s="332">
        <v>2368</v>
      </c>
      <c r="D86" s="332">
        <v>4736</v>
      </c>
      <c r="E86" s="332">
        <v>0</v>
      </c>
      <c r="F86" s="332">
        <v>1942</v>
      </c>
      <c r="G86" s="332">
        <v>1943</v>
      </c>
      <c r="H86" s="332">
        <v>3256</v>
      </c>
      <c r="I86" s="332">
        <v>3257</v>
      </c>
      <c r="J86" s="332">
        <v>4736</v>
      </c>
      <c r="K86" s="332">
        <v>3256</v>
      </c>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5"/>
      <c r="BE86" s="5"/>
      <c r="BF86" s="5"/>
      <c r="BG86" s="18"/>
      <c r="BH86" s="18"/>
      <c r="BI86" s="18"/>
      <c r="BJ86" s="18"/>
      <c r="BK86" s="18"/>
      <c r="BL86" s="18"/>
      <c r="BM86" s="18"/>
      <c r="BN86" s="18"/>
      <c r="BP86" s="18"/>
      <c r="BQ86" s="18"/>
      <c r="BR86" s="18"/>
      <c r="BS86" s="18"/>
      <c r="BT86" s="18"/>
      <c r="BU86" s="18"/>
      <c r="BV86" s="18"/>
      <c r="BW86" s="18"/>
      <c r="BX86" s="18"/>
      <c r="BY86" s="18"/>
      <c r="BZ86" s="18"/>
    </row>
    <row r="87" spans="1:78">
      <c r="A87" s="18"/>
      <c r="B87" s="5">
        <v>6</v>
      </c>
      <c r="C87" s="146">
        <v>2715</v>
      </c>
      <c r="D87" s="146">
        <v>5430</v>
      </c>
      <c r="E87" s="146">
        <v>0</v>
      </c>
      <c r="F87" s="146">
        <v>2227</v>
      </c>
      <c r="G87" s="146">
        <v>2228</v>
      </c>
      <c r="H87" s="146">
        <v>3734</v>
      </c>
      <c r="I87" s="146">
        <v>3735</v>
      </c>
      <c r="J87" s="146">
        <v>5430</v>
      </c>
      <c r="K87" s="146">
        <v>3734</v>
      </c>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5"/>
      <c r="BE87" s="5"/>
      <c r="BF87" s="5"/>
      <c r="BG87" s="18"/>
      <c r="BH87" s="18"/>
      <c r="BI87" s="18"/>
      <c r="BJ87" s="18"/>
      <c r="BK87" s="18"/>
      <c r="BL87" s="18"/>
      <c r="BM87" s="18"/>
      <c r="BN87" s="18"/>
      <c r="BP87" s="18"/>
      <c r="BQ87" s="18"/>
      <c r="BR87" s="18"/>
      <c r="BS87" s="18"/>
      <c r="BT87" s="18"/>
      <c r="BU87" s="18"/>
      <c r="BV87" s="18"/>
      <c r="BW87" s="18"/>
      <c r="BX87" s="18"/>
      <c r="BY87" s="18"/>
      <c r="BZ87" s="18"/>
    </row>
    <row r="88" spans="1:78">
      <c r="A88" s="18"/>
      <c r="B88" s="5">
        <v>7</v>
      </c>
      <c r="C88" s="146">
        <v>3061</v>
      </c>
      <c r="D88" s="146">
        <v>6122</v>
      </c>
      <c r="E88" s="146">
        <v>0</v>
      </c>
      <c r="F88" s="146">
        <v>2511</v>
      </c>
      <c r="G88" s="146">
        <v>2512</v>
      </c>
      <c r="H88" s="146">
        <v>4209</v>
      </c>
      <c r="I88" s="146">
        <v>4210</v>
      </c>
      <c r="J88" s="146">
        <v>6122</v>
      </c>
      <c r="K88" s="146">
        <v>4209</v>
      </c>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5"/>
      <c r="BE88" s="5"/>
      <c r="BF88" s="5"/>
      <c r="BG88" s="18"/>
      <c r="BH88" s="18"/>
      <c r="BI88" s="18"/>
      <c r="BJ88" s="18"/>
      <c r="BK88" s="18"/>
      <c r="BL88" s="18"/>
      <c r="BM88" s="18"/>
      <c r="BN88" s="18"/>
      <c r="BP88" s="18"/>
      <c r="BQ88" s="18"/>
      <c r="BR88" s="18"/>
      <c r="BS88" s="18"/>
      <c r="BT88" s="18"/>
      <c r="BU88" s="18"/>
      <c r="BV88" s="18"/>
      <c r="BW88" s="18"/>
      <c r="BX88" s="18"/>
      <c r="BY88" s="18"/>
      <c r="BZ88" s="18"/>
    </row>
    <row r="89" spans="1:78">
      <c r="A89" s="18"/>
      <c r="B89" s="5">
        <v>8</v>
      </c>
      <c r="C89" s="146">
        <v>3408</v>
      </c>
      <c r="D89" s="146">
        <v>6816</v>
      </c>
      <c r="E89" s="146">
        <v>0</v>
      </c>
      <c r="F89" s="146">
        <v>2795</v>
      </c>
      <c r="G89" s="146">
        <v>2796</v>
      </c>
      <c r="H89" s="146">
        <v>4686</v>
      </c>
      <c r="I89" s="146">
        <v>4687</v>
      </c>
      <c r="J89" s="146">
        <v>6816</v>
      </c>
      <c r="K89" s="146">
        <v>4686</v>
      </c>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5"/>
      <c r="BE89" s="5"/>
      <c r="BF89" s="5"/>
      <c r="BG89" s="18"/>
      <c r="BH89" s="18"/>
      <c r="BI89" s="18"/>
      <c r="BJ89" s="18"/>
      <c r="BK89" s="18"/>
      <c r="BL89" s="18"/>
      <c r="BM89" s="18"/>
      <c r="BN89" s="18"/>
      <c r="BP89" s="18"/>
      <c r="BQ89" s="18"/>
      <c r="BR89" s="18"/>
      <c r="BS89" s="18"/>
      <c r="BT89" s="18"/>
      <c r="BU89" s="18"/>
      <c r="BV89" s="18"/>
      <c r="BW89" s="18"/>
      <c r="BX89" s="18"/>
      <c r="BY89" s="18"/>
      <c r="BZ89" s="18"/>
    </row>
    <row r="90" spans="1:78">
      <c r="A90" s="18"/>
      <c r="B90" s="5">
        <v>9</v>
      </c>
      <c r="C90" s="146">
        <v>3755</v>
      </c>
      <c r="D90" s="146">
        <v>7510</v>
      </c>
      <c r="E90" s="146">
        <v>0</v>
      </c>
      <c r="F90" s="146">
        <v>3080</v>
      </c>
      <c r="G90" s="146">
        <v>3081</v>
      </c>
      <c r="H90" s="146">
        <v>5164</v>
      </c>
      <c r="I90" s="146">
        <v>5165</v>
      </c>
      <c r="J90" s="146">
        <v>7510</v>
      </c>
      <c r="K90" s="146">
        <v>5164</v>
      </c>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5"/>
      <c r="BE90" s="5"/>
      <c r="BF90" s="5"/>
      <c r="BG90" s="18"/>
      <c r="BH90" s="18"/>
      <c r="BI90" s="18"/>
      <c r="BJ90" s="18"/>
      <c r="BK90" s="18"/>
      <c r="BL90" s="18"/>
      <c r="BM90" s="18"/>
      <c r="BN90" s="18"/>
      <c r="BP90" s="18"/>
      <c r="BQ90" s="18"/>
      <c r="BR90" s="18"/>
      <c r="BS90" s="18"/>
      <c r="BT90" s="18"/>
      <c r="BU90" s="18"/>
      <c r="BV90" s="18"/>
      <c r="BW90" s="18"/>
      <c r="BX90" s="18"/>
      <c r="BY90" s="18"/>
      <c r="BZ90" s="18"/>
    </row>
    <row r="91" spans="1:78">
      <c r="A91" s="18"/>
      <c r="B91" s="5">
        <v>10</v>
      </c>
      <c r="C91" s="146">
        <v>4101</v>
      </c>
      <c r="D91" s="146">
        <v>8202</v>
      </c>
      <c r="E91" s="146">
        <v>0</v>
      </c>
      <c r="F91" s="146">
        <v>3363</v>
      </c>
      <c r="G91" s="146">
        <v>3364</v>
      </c>
      <c r="H91" s="146">
        <v>5639</v>
      </c>
      <c r="I91" s="146">
        <v>5640</v>
      </c>
      <c r="J91" s="146">
        <v>8202</v>
      </c>
      <c r="K91" s="146">
        <v>5639</v>
      </c>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5"/>
      <c r="BE91" s="5"/>
      <c r="BF91" s="5"/>
      <c r="BG91" s="18"/>
      <c r="BH91" s="18"/>
      <c r="BI91" s="18"/>
      <c r="BJ91" s="18"/>
      <c r="BK91" s="18"/>
      <c r="BL91" s="18"/>
      <c r="BM91" s="18"/>
      <c r="BN91" s="18"/>
      <c r="BP91" s="18"/>
      <c r="BQ91" s="18"/>
      <c r="BR91" s="18"/>
      <c r="BS91" s="18"/>
      <c r="BT91" s="18"/>
      <c r="BU91" s="18"/>
      <c r="BV91" s="18"/>
      <c r="BW91" s="18"/>
      <c r="BX91" s="18"/>
      <c r="BY91" s="18"/>
      <c r="BZ91" s="18"/>
    </row>
    <row r="92" spans="1:78" ht="90" customHeight="1">
      <c r="A92" s="18"/>
      <c r="B92" s="5"/>
      <c r="C92" s="5"/>
      <c r="D92" s="5" t="s">
        <v>629</v>
      </c>
      <c r="E92" s="111" t="s">
        <v>631</v>
      </c>
      <c r="F92" s="111"/>
      <c r="G92" s="111" t="s">
        <v>632</v>
      </c>
      <c r="H92" s="111"/>
      <c r="I92" s="140" t="s">
        <v>633</v>
      </c>
      <c r="J92" s="140"/>
      <c r="K92" s="13"/>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5"/>
      <c r="BE92" s="5"/>
      <c r="BF92" s="5"/>
      <c r="BG92" s="18"/>
      <c r="BH92" s="18"/>
      <c r="BI92" s="18"/>
      <c r="BJ92" s="18"/>
      <c r="BK92" s="18"/>
      <c r="BL92" s="18"/>
      <c r="BM92" s="18"/>
      <c r="BN92" s="18"/>
      <c r="BP92" s="18"/>
      <c r="BQ92" s="18"/>
      <c r="BR92" s="18"/>
      <c r="BS92" s="18"/>
      <c r="BT92" s="18"/>
      <c r="BU92" s="18"/>
      <c r="BV92" s="18"/>
      <c r="BW92" s="18"/>
      <c r="BX92" s="18"/>
      <c r="BY92" s="18"/>
      <c r="BZ92" s="18"/>
    </row>
    <row r="93" spans="1:78">
      <c r="A93" s="18"/>
      <c r="B93" s="5" t="s">
        <v>634</v>
      </c>
      <c r="C93" s="5"/>
      <c r="D93" s="5"/>
      <c r="E93" s="5"/>
      <c r="F93" s="5"/>
      <c r="G93" s="5"/>
      <c r="H93" s="5"/>
      <c r="I93" s="5"/>
      <c r="J93" s="5"/>
      <c r="K93" s="5"/>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5"/>
      <c r="BE93" s="5"/>
      <c r="BF93" s="5"/>
      <c r="BG93" s="18"/>
      <c r="BH93" s="18"/>
      <c r="BI93" s="18"/>
      <c r="BJ93" s="18"/>
      <c r="BK93" s="18"/>
      <c r="BL93" s="18"/>
      <c r="BM93" s="18"/>
      <c r="BN93" s="18"/>
      <c r="BP93" s="18"/>
      <c r="BQ93" s="18"/>
      <c r="BR93" s="18"/>
      <c r="BS93" s="18"/>
      <c r="BT93" s="18"/>
      <c r="BU93" s="18"/>
      <c r="BV93" s="18"/>
      <c r="BW93" s="18"/>
      <c r="BX93" s="18"/>
      <c r="BY93" s="18"/>
      <c r="BZ93" s="18"/>
    </row>
    <row r="94" spans="1:78">
      <c r="A94" s="18"/>
      <c r="B94" s="5" t="s">
        <v>641</v>
      </c>
      <c r="C94" s="5"/>
      <c r="D94" s="5"/>
      <c r="E94" s="5"/>
      <c r="F94" s="5"/>
      <c r="G94" s="5"/>
      <c r="H94" s="5"/>
      <c r="I94" s="5"/>
      <c r="J94" s="5"/>
      <c r="K94" s="5"/>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5"/>
      <c r="BE94" s="5"/>
      <c r="BF94" s="5"/>
      <c r="BG94" s="18"/>
      <c r="BH94" s="18"/>
      <c r="BI94" s="18"/>
      <c r="BJ94" s="18"/>
      <c r="BK94" s="18"/>
      <c r="BL94" s="18"/>
      <c r="BM94" s="18"/>
      <c r="BN94" s="18"/>
      <c r="BP94" s="18"/>
      <c r="BQ94" s="18"/>
      <c r="BR94" s="18"/>
      <c r="BS94" s="18"/>
      <c r="BT94" s="18"/>
      <c r="BU94" s="18"/>
      <c r="BV94" s="18"/>
      <c r="BW94" s="18"/>
      <c r="BX94" s="18"/>
      <c r="BY94" s="18"/>
      <c r="BZ94" s="18"/>
    </row>
    <row r="95" spans="1:78">
      <c r="A95" s="18"/>
      <c r="B95" s="5" t="s">
        <v>642</v>
      </c>
      <c r="C95" s="5"/>
      <c r="D95" s="5"/>
      <c r="E95" s="5"/>
      <c r="F95" s="5"/>
      <c r="G95" s="5"/>
      <c r="H95" s="5"/>
      <c r="I95" s="5"/>
      <c r="J95" s="5"/>
      <c r="K95" s="5"/>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5"/>
      <c r="BE95" s="5"/>
      <c r="BF95" s="5"/>
      <c r="BG95" s="18"/>
      <c r="BH95" s="18"/>
      <c r="BI95" s="18"/>
      <c r="BJ95" s="18"/>
      <c r="BK95" s="18"/>
      <c r="BL95" s="18"/>
      <c r="BM95" s="18"/>
      <c r="BN95" s="18"/>
      <c r="BP95" s="18"/>
      <c r="BQ95" s="18"/>
      <c r="BR95" s="18"/>
      <c r="BS95" s="18"/>
      <c r="BT95" s="18"/>
      <c r="BU95" s="18"/>
      <c r="BV95" s="18"/>
      <c r="BW95" s="18"/>
      <c r="BX95" s="18"/>
      <c r="BY95" s="18"/>
      <c r="BZ95" s="18"/>
    </row>
    <row r="96" spans="1:78">
      <c r="A96" s="18"/>
      <c r="B96" s="5" t="s">
        <v>643</v>
      </c>
      <c r="C96" s="5"/>
      <c r="D96" s="5"/>
      <c r="E96" s="5"/>
      <c r="F96" s="5"/>
      <c r="G96" s="5"/>
      <c r="H96" s="5"/>
      <c r="I96" s="5"/>
      <c r="J96" s="5"/>
      <c r="K96" s="5"/>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5"/>
      <c r="BE96" s="5"/>
      <c r="BF96" s="5"/>
      <c r="BG96" s="18"/>
      <c r="BH96" s="18"/>
      <c r="BI96" s="18"/>
      <c r="BJ96" s="18"/>
      <c r="BK96" s="18"/>
      <c r="BL96" s="18"/>
      <c r="BM96" s="18"/>
      <c r="BN96" s="18"/>
      <c r="BP96" s="18"/>
      <c r="BQ96" s="18"/>
      <c r="BR96" s="18"/>
      <c r="BS96" s="18"/>
      <c r="BT96" s="18"/>
      <c r="BU96" s="18"/>
      <c r="BV96" s="18"/>
      <c r="BW96" s="18"/>
      <c r="BX96" s="18"/>
      <c r="BY96" s="18"/>
      <c r="BZ96" s="18"/>
    </row>
    <row r="97" spans="1:78">
      <c r="A97" s="18"/>
      <c r="B97" s="5" t="s">
        <v>644</v>
      </c>
      <c r="C97" s="5"/>
      <c r="D97" s="5"/>
      <c r="E97" s="5"/>
      <c r="F97" s="5"/>
      <c r="G97" s="5"/>
      <c r="H97" s="5"/>
      <c r="I97" s="5"/>
      <c r="J97" s="5"/>
      <c r="K97" s="5"/>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5"/>
      <c r="BE97" s="5"/>
      <c r="BF97" s="5"/>
      <c r="BG97" s="18"/>
      <c r="BH97" s="18"/>
      <c r="BI97" s="18"/>
      <c r="BJ97" s="18"/>
      <c r="BK97" s="18"/>
      <c r="BL97" s="18"/>
      <c r="BM97" s="18"/>
      <c r="BN97" s="18"/>
      <c r="BP97" s="18"/>
      <c r="BQ97" s="18"/>
      <c r="BR97" s="18"/>
      <c r="BS97" s="18"/>
      <c r="BT97" s="18"/>
      <c r="BU97" s="18"/>
      <c r="BV97" s="18"/>
      <c r="BW97" s="18"/>
      <c r="BX97" s="18"/>
      <c r="BY97" s="18"/>
      <c r="BZ97" s="18"/>
    </row>
    <row r="98" spans="1:78">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5"/>
      <c r="BE98" s="5"/>
      <c r="BF98" s="5"/>
      <c r="BG98" s="18"/>
      <c r="BH98" s="18"/>
      <c r="BI98" s="18"/>
      <c r="BJ98" s="18"/>
      <c r="BK98" s="18"/>
      <c r="BL98" s="18"/>
      <c r="BM98" s="18"/>
      <c r="BN98" s="18"/>
      <c r="BP98" s="18"/>
      <c r="BQ98" s="18"/>
      <c r="BR98" s="18"/>
      <c r="BS98" s="18"/>
      <c r="BT98" s="18"/>
      <c r="BU98" s="18"/>
      <c r="BV98" s="18"/>
      <c r="BW98" s="18"/>
      <c r="BX98" s="18"/>
      <c r="BY98" s="18"/>
      <c r="BZ98" s="18"/>
    </row>
    <row r="99" spans="1:78">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5"/>
      <c r="BE99" s="5"/>
      <c r="BF99" s="5"/>
      <c r="BG99" s="18"/>
      <c r="BH99" s="18"/>
      <c r="BI99" s="18"/>
      <c r="BJ99" s="18"/>
      <c r="BK99" s="18"/>
      <c r="BL99" s="18"/>
      <c r="BM99" s="18"/>
      <c r="BN99" s="18"/>
      <c r="BP99" s="18"/>
      <c r="BQ99" s="18"/>
      <c r="BR99" s="18"/>
      <c r="BS99" s="18"/>
      <c r="BT99" s="18"/>
      <c r="BU99" s="18"/>
      <c r="BV99" s="18"/>
      <c r="BW99" s="18"/>
      <c r="BX99" s="18"/>
      <c r="BY99" s="18"/>
      <c r="BZ99" s="18"/>
    </row>
    <row r="100" spans="1:78">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5"/>
      <c r="BE100" s="5"/>
      <c r="BF100" s="5"/>
      <c r="BG100" s="18"/>
      <c r="BH100" s="18"/>
      <c r="BI100" s="18"/>
      <c r="BJ100" s="18"/>
      <c r="BK100" s="18"/>
      <c r="BL100" s="18"/>
      <c r="BM100" s="18"/>
      <c r="BN100" s="18"/>
      <c r="BP100" s="18"/>
      <c r="BQ100" s="18"/>
      <c r="BR100" s="18"/>
      <c r="BS100" s="18"/>
      <c r="BT100" s="18"/>
      <c r="BU100" s="18"/>
      <c r="BV100" s="18"/>
      <c r="BW100" s="18"/>
      <c r="BX100" s="18"/>
      <c r="BY100" s="18"/>
      <c r="BZ100" s="18"/>
    </row>
    <row r="101" spans="1:78">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5"/>
      <c r="BE101" s="5"/>
      <c r="BF101" s="5"/>
      <c r="BG101" s="18"/>
      <c r="BH101" s="18"/>
      <c r="BI101" s="18"/>
      <c r="BJ101" s="18"/>
      <c r="BK101" s="18"/>
      <c r="BL101" s="18"/>
      <c r="BM101" s="18"/>
      <c r="BN101" s="18"/>
      <c r="BP101" s="18"/>
      <c r="BQ101" s="18"/>
      <c r="BR101" s="18"/>
      <c r="BS101" s="18"/>
      <c r="BT101" s="18"/>
      <c r="BU101" s="18"/>
      <c r="BV101" s="18"/>
      <c r="BW101" s="18"/>
      <c r="BX101" s="18"/>
      <c r="BY101" s="18"/>
      <c r="BZ101" s="18"/>
    </row>
    <row r="102" spans="1:78">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5"/>
      <c r="BE102" s="5"/>
      <c r="BF102" s="5"/>
      <c r="BG102" s="18"/>
      <c r="BH102" s="18"/>
      <c r="BI102" s="18"/>
      <c r="BJ102" s="18"/>
      <c r="BK102" s="18"/>
      <c r="BL102" s="18"/>
      <c r="BM102" s="18"/>
      <c r="BN102" s="18"/>
      <c r="BP102" s="18"/>
      <c r="BQ102" s="18"/>
      <c r="BR102" s="18"/>
      <c r="BS102" s="18"/>
      <c r="BT102" s="18"/>
      <c r="BU102" s="18"/>
      <c r="BV102" s="18"/>
      <c r="BW102" s="18"/>
      <c r="BX102" s="18"/>
      <c r="BY102" s="18"/>
      <c r="BZ102" s="18"/>
    </row>
    <row r="103" spans="1:78">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5"/>
      <c r="BE103" s="5"/>
      <c r="BF103" s="5"/>
      <c r="BG103" s="18"/>
      <c r="BH103" s="18"/>
      <c r="BI103" s="18"/>
      <c r="BJ103" s="18"/>
      <c r="BK103" s="18"/>
      <c r="BL103" s="18"/>
      <c r="BM103" s="18"/>
      <c r="BN103" s="18"/>
      <c r="BP103" s="18"/>
      <c r="BQ103" s="18"/>
      <c r="BR103" s="18"/>
      <c r="BS103" s="18"/>
      <c r="BT103" s="18"/>
      <c r="BU103" s="18"/>
      <c r="BV103" s="18"/>
      <c r="BW103" s="18"/>
      <c r="BX103" s="18"/>
      <c r="BY103" s="18"/>
      <c r="BZ103" s="18"/>
    </row>
    <row r="104" spans="1:78">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5"/>
      <c r="BE104" s="5"/>
      <c r="BF104" s="5"/>
      <c r="BG104" s="18"/>
      <c r="BH104" s="18"/>
      <c r="BI104" s="18"/>
      <c r="BJ104" s="18"/>
      <c r="BK104" s="18"/>
      <c r="BL104" s="18"/>
      <c r="BM104" s="18"/>
      <c r="BN104" s="18"/>
      <c r="BP104" s="18"/>
      <c r="BQ104" s="18"/>
      <c r="BR104" s="18"/>
      <c r="BS104" s="18"/>
      <c r="BT104" s="18"/>
      <c r="BU104" s="18"/>
      <c r="BV104" s="18"/>
      <c r="BW104" s="18"/>
      <c r="BX104" s="18"/>
      <c r="BY104" s="18"/>
      <c r="BZ104" s="18"/>
    </row>
    <row r="105" spans="1:78">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5"/>
      <c r="BE105" s="5"/>
      <c r="BF105" s="5"/>
      <c r="BG105" s="18"/>
      <c r="BH105" s="18"/>
      <c r="BI105" s="18"/>
      <c r="BJ105" s="18"/>
      <c r="BK105" s="18"/>
      <c r="BL105" s="18"/>
      <c r="BM105" s="18"/>
      <c r="BN105" s="18"/>
      <c r="BP105" s="18"/>
      <c r="BQ105" s="18"/>
      <c r="BR105" s="18"/>
      <c r="BS105" s="18"/>
      <c r="BT105" s="18"/>
      <c r="BU105" s="18"/>
      <c r="BV105" s="18"/>
      <c r="BW105" s="18"/>
      <c r="BX105" s="18"/>
      <c r="BY105" s="18"/>
      <c r="BZ105" s="18"/>
    </row>
    <row r="106" spans="1:78">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5"/>
      <c r="BE106" s="5"/>
      <c r="BF106" s="5"/>
      <c r="BG106" s="18"/>
      <c r="BH106" s="18"/>
      <c r="BI106" s="18"/>
      <c r="BJ106" s="18"/>
      <c r="BK106" s="18"/>
      <c r="BL106" s="18"/>
      <c r="BM106" s="18"/>
      <c r="BN106" s="18"/>
      <c r="BP106" s="18"/>
      <c r="BQ106" s="18"/>
      <c r="BR106" s="18"/>
      <c r="BS106" s="18"/>
      <c r="BT106" s="18"/>
      <c r="BU106" s="18"/>
      <c r="BV106" s="18"/>
      <c r="BW106" s="18"/>
      <c r="BX106" s="18"/>
      <c r="BY106" s="18"/>
      <c r="BZ106" s="18"/>
    </row>
    <row r="107" spans="1:78">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5"/>
      <c r="BE107" s="5"/>
      <c r="BF107" s="5"/>
      <c r="BG107" s="18"/>
      <c r="BH107" s="18"/>
      <c r="BI107" s="18"/>
      <c r="BJ107" s="18"/>
      <c r="BK107" s="18"/>
      <c r="BL107" s="18"/>
      <c r="BM107" s="18"/>
      <c r="BN107" s="18"/>
      <c r="BP107" s="18"/>
      <c r="BQ107" s="18"/>
      <c r="BR107" s="18"/>
      <c r="BS107" s="18"/>
      <c r="BT107" s="18"/>
      <c r="BU107" s="18"/>
      <c r="BV107" s="18"/>
      <c r="BW107" s="18"/>
      <c r="BX107" s="18"/>
      <c r="BY107" s="18"/>
      <c r="BZ107" s="18"/>
    </row>
    <row r="108" spans="1:78">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5"/>
      <c r="BE108" s="5"/>
      <c r="BF108" s="5"/>
      <c r="BG108" s="18"/>
      <c r="BH108" s="18"/>
      <c r="BI108" s="18"/>
      <c r="BJ108" s="18"/>
      <c r="BK108" s="18"/>
      <c r="BL108" s="18"/>
      <c r="BM108" s="18"/>
      <c r="BN108" s="18"/>
      <c r="BP108" s="18"/>
      <c r="BQ108" s="18"/>
      <c r="BR108" s="18"/>
      <c r="BS108" s="18"/>
      <c r="BT108" s="18"/>
      <c r="BU108" s="18"/>
      <c r="BV108" s="18"/>
      <c r="BW108" s="18"/>
      <c r="BX108" s="18"/>
      <c r="BY108" s="18"/>
      <c r="BZ108" s="18"/>
    </row>
    <row r="109" spans="1:78">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5"/>
      <c r="BE109" s="5"/>
      <c r="BF109" s="5"/>
      <c r="BG109" s="18"/>
      <c r="BH109" s="18"/>
      <c r="BI109" s="18"/>
      <c r="BJ109" s="18"/>
      <c r="BK109" s="18"/>
      <c r="BL109" s="18"/>
      <c r="BM109" s="18"/>
      <c r="BN109" s="18"/>
      <c r="BP109" s="18"/>
      <c r="BQ109" s="18"/>
      <c r="BR109" s="18"/>
      <c r="BS109" s="18"/>
      <c r="BT109" s="18"/>
      <c r="BU109" s="18"/>
      <c r="BV109" s="18"/>
      <c r="BW109" s="18"/>
      <c r="BX109" s="18"/>
      <c r="BY109" s="18"/>
      <c r="BZ109" s="18"/>
    </row>
    <row r="110" spans="1:78">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5"/>
      <c r="BE110" s="5"/>
      <c r="BF110" s="5"/>
      <c r="BG110" s="18"/>
      <c r="BH110" s="18"/>
      <c r="BI110" s="18"/>
      <c r="BJ110" s="18"/>
      <c r="BK110" s="18"/>
      <c r="BL110" s="18"/>
      <c r="BM110" s="18"/>
      <c r="BN110" s="18"/>
      <c r="BP110" s="18"/>
      <c r="BQ110" s="18"/>
      <c r="BR110" s="18"/>
      <c r="BS110" s="18"/>
      <c r="BT110" s="18"/>
      <c r="BU110" s="18"/>
      <c r="BV110" s="18"/>
      <c r="BW110" s="18"/>
      <c r="BX110" s="18"/>
      <c r="BY110" s="18"/>
      <c r="BZ110" s="18"/>
    </row>
    <row r="111" spans="1:78">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5"/>
      <c r="BE111" s="5"/>
      <c r="BF111" s="5"/>
      <c r="BG111" s="18"/>
      <c r="BH111" s="18"/>
      <c r="BI111" s="18"/>
      <c r="BJ111" s="18"/>
      <c r="BK111" s="18"/>
      <c r="BL111" s="18"/>
      <c r="BM111" s="18"/>
      <c r="BN111" s="18"/>
      <c r="BP111" s="18"/>
      <c r="BQ111" s="18"/>
      <c r="BR111" s="18"/>
      <c r="BS111" s="18"/>
      <c r="BT111" s="18"/>
      <c r="BU111" s="18"/>
      <c r="BV111" s="18"/>
      <c r="BW111" s="18"/>
      <c r="BX111" s="18"/>
      <c r="BY111" s="18"/>
      <c r="BZ111" s="18"/>
    </row>
    <row r="112" spans="1:78">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5"/>
      <c r="BE112" s="5"/>
      <c r="BF112" s="5"/>
      <c r="BG112" s="18"/>
      <c r="BH112" s="18"/>
      <c r="BI112" s="18"/>
      <c r="BJ112" s="18"/>
      <c r="BK112" s="18"/>
      <c r="BL112" s="18"/>
      <c r="BM112" s="18"/>
      <c r="BN112" s="18"/>
      <c r="BP112" s="18"/>
      <c r="BQ112" s="18"/>
      <c r="BR112" s="18"/>
      <c r="BS112" s="18"/>
      <c r="BT112" s="18"/>
      <c r="BU112" s="18"/>
      <c r="BV112" s="18"/>
      <c r="BW112" s="18"/>
      <c r="BX112" s="18"/>
      <c r="BY112" s="18"/>
      <c r="BZ112" s="18"/>
    </row>
    <row r="113" spans="1:78">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5"/>
      <c r="BE113" s="5"/>
      <c r="BF113" s="5"/>
      <c r="BG113" s="18"/>
      <c r="BH113" s="18"/>
      <c r="BI113" s="18"/>
      <c r="BJ113" s="18"/>
      <c r="BK113" s="18"/>
      <c r="BL113" s="18"/>
      <c r="BM113" s="18"/>
      <c r="BN113" s="18"/>
      <c r="BP113" s="18"/>
      <c r="BQ113" s="18"/>
      <c r="BR113" s="18"/>
      <c r="BS113" s="18"/>
      <c r="BT113" s="18"/>
      <c r="BU113" s="18"/>
      <c r="BV113" s="18"/>
      <c r="BW113" s="18"/>
      <c r="BX113" s="18"/>
      <c r="BY113" s="18"/>
      <c r="BZ113" s="18"/>
    </row>
    <row r="114" spans="1:78">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5"/>
      <c r="BE114" s="5"/>
      <c r="BF114" s="5"/>
      <c r="BG114" s="18"/>
      <c r="BH114" s="18"/>
      <c r="BI114" s="18"/>
      <c r="BJ114" s="18"/>
      <c r="BK114" s="18"/>
      <c r="BL114" s="18"/>
      <c r="BM114" s="18"/>
      <c r="BN114" s="18"/>
      <c r="BP114" s="18"/>
      <c r="BQ114" s="18"/>
      <c r="BR114" s="18"/>
      <c r="BS114" s="18"/>
      <c r="BT114" s="18"/>
      <c r="BU114" s="18"/>
      <c r="BV114" s="18"/>
      <c r="BW114" s="18"/>
      <c r="BX114" s="18"/>
      <c r="BY114" s="18"/>
      <c r="BZ114" s="18"/>
    </row>
    <row r="115" spans="1:78">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5"/>
      <c r="BE115" s="5"/>
      <c r="BF115" s="5"/>
      <c r="BG115" s="18"/>
      <c r="BH115" s="18"/>
      <c r="BI115" s="18"/>
      <c r="BJ115" s="18"/>
      <c r="BK115" s="18"/>
      <c r="BL115" s="18"/>
      <c r="BM115" s="18"/>
      <c r="BN115" s="18"/>
      <c r="BP115" s="18"/>
      <c r="BQ115" s="18"/>
      <c r="BR115" s="18"/>
      <c r="BS115" s="18"/>
      <c r="BT115" s="18"/>
      <c r="BU115" s="18"/>
      <c r="BV115" s="18"/>
      <c r="BW115" s="18"/>
      <c r="BX115" s="18"/>
      <c r="BY115" s="18"/>
      <c r="BZ115" s="18"/>
    </row>
    <row r="116" spans="1:78">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5"/>
      <c r="BE116" s="5"/>
      <c r="BF116" s="5"/>
      <c r="BG116" s="18"/>
      <c r="BH116" s="18"/>
      <c r="BI116" s="18"/>
      <c r="BJ116" s="18"/>
      <c r="BK116" s="18"/>
      <c r="BL116" s="18"/>
      <c r="BM116" s="18"/>
      <c r="BN116" s="18"/>
      <c r="BP116" s="18"/>
      <c r="BQ116" s="18"/>
      <c r="BR116" s="18"/>
      <c r="BS116" s="18"/>
      <c r="BT116" s="18"/>
      <c r="BU116" s="18"/>
      <c r="BV116" s="18"/>
      <c r="BW116" s="18"/>
      <c r="BX116" s="18"/>
      <c r="BY116" s="18"/>
      <c r="BZ116" s="18"/>
    </row>
    <row r="117" spans="1:78">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5"/>
      <c r="BE117" s="5"/>
      <c r="BF117" s="5"/>
      <c r="BG117" s="18"/>
      <c r="BH117" s="18"/>
      <c r="BI117" s="18"/>
      <c r="BJ117" s="18"/>
      <c r="BK117" s="18"/>
      <c r="BL117" s="18"/>
      <c r="BM117" s="18"/>
      <c r="BN117" s="18"/>
      <c r="BP117" s="18"/>
      <c r="BQ117" s="18"/>
      <c r="BR117" s="18"/>
      <c r="BS117" s="18"/>
      <c r="BT117" s="18"/>
      <c r="BU117" s="18"/>
      <c r="BV117" s="18"/>
      <c r="BW117" s="18"/>
      <c r="BX117" s="18"/>
      <c r="BY117" s="18"/>
      <c r="BZ117" s="18"/>
    </row>
    <row r="118" spans="1:78">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5"/>
      <c r="BE118" s="5"/>
      <c r="BF118" s="5"/>
      <c r="BG118" s="18"/>
      <c r="BH118" s="18"/>
      <c r="BI118" s="18"/>
      <c r="BJ118" s="18"/>
      <c r="BK118" s="18"/>
      <c r="BL118" s="18"/>
      <c r="BM118" s="18"/>
      <c r="BN118" s="18"/>
      <c r="BP118" s="18"/>
      <c r="BQ118" s="18"/>
      <c r="BR118" s="18"/>
      <c r="BS118" s="18"/>
      <c r="BT118" s="18"/>
      <c r="BU118" s="18"/>
      <c r="BV118" s="18"/>
      <c r="BW118" s="18"/>
      <c r="BX118" s="18"/>
      <c r="BY118" s="18"/>
      <c r="BZ118" s="18"/>
    </row>
    <row r="119" spans="1:78">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5"/>
      <c r="BE119" s="5"/>
      <c r="BF119" s="5"/>
      <c r="BG119" s="18"/>
      <c r="BH119" s="18"/>
      <c r="BI119" s="18"/>
      <c r="BJ119" s="18"/>
      <c r="BK119" s="18"/>
      <c r="BL119" s="18"/>
      <c r="BM119" s="18"/>
      <c r="BN119" s="18"/>
      <c r="BP119" s="18"/>
      <c r="BQ119" s="18"/>
      <c r="BR119" s="18"/>
      <c r="BS119" s="18"/>
      <c r="BT119" s="18"/>
      <c r="BU119" s="18"/>
      <c r="BV119" s="18"/>
      <c r="BW119" s="18"/>
      <c r="BX119" s="18"/>
      <c r="BY119" s="18"/>
      <c r="BZ119" s="18"/>
    </row>
    <row r="120" spans="1:78">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5"/>
      <c r="BE120" s="5"/>
      <c r="BF120" s="5"/>
      <c r="BG120" s="18"/>
      <c r="BH120" s="18"/>
      <c r="BI120" s="18"/>
      <c r="BJ120" s="18"/>
      <c r="BK120" s="18"/>
      <c r="BL120" s="18"/>
      <c r="BM120" s="18"/>
      <c r="BN120" s="18"/>
      <c r="BP120" s="18"/>
      <c r="BQ120" s="18"/>
      <c r="BR120" s="18"/>
      <c r="BS120" s="18"/>
      <c r="BT120" s="18"/>
      <c r="BU120" s="18"/>
      <c r="BV120" s="18"/>
      <c r="BW120" s="18"/>
      <c r="BX120" s="18"/>
      <c r="BY120" s="18"/>
      <c r="BZ120" s="18"/>
    </row>
    <row r="121" spans="1:78">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5"/>
      <c r="BE121" s="5"/>
      <c r="BF121" s="5"/>
      <c r="BG121" s="18"/>
      <c r="BH121" s="18"/>
      <c r="BI121" s="18"/>
      <c r="BJ121" s="18"/>
      <c r="BK121" s="18"/>
      <c r="BL121" s="18"/>
      <c r="BM121" s="18"/>
      <c r="BN121" s="18"/>
      <c r="BP121" s="18"/>
      <c r="BQ121" s="18"/>
      <c r="BR121" s="18"/>
      <c r="BS121" s="18"/>
      <c r="BT121" s="18"/>
      <c r="BU121" s="18"/>
      <c r="BV121" s="18"/>
      <c r="BW121" s="18"/>
      <c r="BX121" s="18"/>
      <c r="BY121" s="18"/>
      <c r="BZ121" s="18"/>
    </row>
    <row r="122" spans="1:78">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5"/>
      <c r="BE122" s="5"/>
      <c r="BF122" s="5"/>
      <c r="BG122" s="18"/>
      <c r="BH122" s="18"/>
      <c r="BI122" s="18"/>
      <c r="BJ122" s="18"/>
      <c r="BK122" s="18"/>
      <c r="BL122" s="18"/>
      <c r="BM122" s="18"/>
      <c r="BN122" s="18"/>
      <c r="BP122" s="18"/>
      <c r="BQ122" s="18"/>
      <c r="BR122" s="18"/>
      <c r="BS122" s="18"/>
      <c r="BT122" s="18"/>
      <c r="BU122" s="18"/>
      <c r="BV122" s="18"/>
      <c r="BW122" s="18"/>
      <c r="BX122" s="18"/>
      <c r="BY122" s="18"/>
      <c r="BZ122" s="18"/>
    </row>
    <row r="123" spans="1:78">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5"/>
      <c r="BE123" s="5"/>
      <c r="BF123" s="5"/>
      <c r="BG123" s="18"/>
      <c r="BH123" s="18"/>
      <c r="BI123" s="18"/>
      <c r="BJ123" s="18"/>
      <c r="BK123" s="18"/>
      <c r="BL123" s="18"/>
      <c r="BM123" s="18"/>
      <c r="BN123" s="18"/>
      <c r="BP123" s="18"/>
      <c r="BQ123" s="18"/>
      <c r="BR123" s="18"/>
      <c r="BS123" s="18"/>
      <c r="BT123" s="18"/>
      <c r="BU123" s="18"/>
      <c r="BV123" s="18"/>
      <c r="BW123" s="18"/>
      <c r="BX123" s="18"/>
      <c r="BY123" s="18"/>
      <c r="BZ123" s="18"/>
    </row>
    <row r="124" spans="1:78">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5"/>
      <c r="BE124" s="5"/>
      <c r="BF124" s="5"/>
      <c r="BG124" s="18"/>
      <c r="BH124" s="18"/>
      <c r="BI124" s="18"/>
      <c r="BJ124" s="18"/>
      <c r="BK124" s="18"/>
      <c r="BL124" s="18"/>
      <c r="BM124" s="18"/>
      <c r="BN124" s="18"/>
      <c r="BP124" s="18"/>
      <c r="BQ124" s="18"/>
      <c r="BR124" s="18"/>
      <c r="BS124" s="18"/>
      <c r="BT124" s="18"/>
      <c r="BU124" s="18"/>
      <c r="BV124" s="18"/>
      <c r="BW124" s="18"/>
      <c r="BX124" s="18"/>
      <c r="BY124" s="18"/>
      <c r="BZ124" s="18"/>
    </row>
    <row r="125" spans="1:78">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5"/>
      <c r="BE125" s="5"/>
      <c r="BF125" s="5"/>
      <c r="BG125" s="18"/>
      <c r="BH125" s="18"/>
      <c r="BI125" s="18"/>
      <c r="BJ125" s="18"/>
      <c r="BK125" s="18"/>
      <c r="BL125" s="18"/>
      <c r="BM125" s="18"/>
      <c r="BN125" s="18"/>
      <c r="BP125" s="18"/>
      <c r="BQ125" s="18"/>
      <c r="BR125" s="18"/>
      <c r="BS125" s="18"/>
      <c r="BT125" s="18"/>
      <c r="BU125" s="18"/>
      <c r="BV125" s="18"/>
      <c r="BW125" s="18"/>
      <c r="BX125" s="18"/>
      <c r="BY125" s="18"/>
      <c r="BZ125" s="18"/>
    </row>
    <row r="126" spans="1:78">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5"/>
      <c r="BE126" s="5"/>
      <c r="BF126" s="5"/>
      <c r="BG126" s="18"/>
      <c r="BH126" s="18"/>
      <c r="BI126" s="18"/>
      <c r="BJ126" s="18"/>
      <c r="BK126" s="18"/>
      <c r="BL126" s="18"/>
      <c r="BM126" s="18"/>
      <c r="BN126" s="18"/>
      <c r="BP126" s="18"/>
      <c r="BQ126" s="18"/>
      <c r="BR126" s="18"/>
      <c r="BS126" s="18"/>
      <c r="BT126" s="18"/>
      <c r="BU126" s="18"/>
      <c r="BV126" s="18"/>
      <c r="BW126" s="18"/>
      <c r="BX126" s="18"/>
      <c r="BY126" s="18"/>
      <c r="BZ126" s="18"/>
    </row>
    <row r="127" spans="1:78">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5"/>
      <c r="BE127" s="5"/>
      <c r="BF127" s="5"/>
      <c r="BG127" s="18"/>
      <c r="BH127" s="18"/>
      <c r="BI127" s="18"/>
      <c r="BJ127" s="18"/>
      <c r="BK127" s="18"/>
      <c r="BL127" s="18"/>
      <c r="BM127" s="18"/>
      <c r="BN127" s="18"/>
      <c r="BP127" s="18"/>
      <c r="BQ127" s="18"/>
      <c r="BR127" s="18"/>
      <c r="BS127" s="18"/>
      <c r="BT127" s="18"/>
      <c r="BU127" s="18"/>
      <c r="BV127" s="18"/>
      <c r="BW127" s="18"/>
      <c r="BX127" s="18"/>
      <c r="BY127" s="18"/>
      <c r="BZ127" s="18"/>
    </row>
    <row r="128" spans="1:78">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5"/>
      <c r="BE128" s="5"/>
      <c r="BF128" s="5"/>
      <c r="BG128" s="18"/>
      <c r="BH128" s="18"/>
      <c r="BI128" s="18"/>
      <c r="BJ128" s="18"/>
      <c r="BK128" s="18"/>
      <c r="BL128" s="18"/>
      <c r="BM128" s="18"/>
      <c r="BN128" s="18"/>
      <c r="BP128" s="18"/>
      <c r="BQ128" s="18"/>
      <c r="BR128" s="18"/>
      <c r="BS128" s="18"/>
      <c r="BT128" s="18"/>
      <c r="BU128" s="18"/>
      <c r="BV128" s="18"/>
      <c r="BW128" s="18"/>
      <c r="BX128" s="18"/>
      <c r="BY128" s="18"/>
      <c r="BZ128" s="18"/>
    </row>
    <row r="129" spans="1:78">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5"/>
      <c r="BE129" s="5"/>
      <c r="BF129" s="5"/>
      <c r="BG129" s="18"/>
      <c r="BH129" s="18"/>
      <c r="BI129" s="18"/>
      <c r="BJ129" s="18"/>
      <c r="BK129" s="18"/>
      <c r="BL129" s="18"/>
      <c r="BM129" s="18"/>
      <c r="BN129" s="18"/>
      <c r="BP129" s="18"/>
      <c r="BQ129" s="18"/>
      <c r="BR129" s="18"/>
      <c r="BS129" s="18"/>
      <c r="BT129" s="18"/>
      <c r="BU129" s="18"/>
      <c r="BV129" s="18"/>
      <c r="BW129" s="18"/>
      <c r="BX129" s="18"/>
      <c r="BY129" s="18"/>
      <c r="BZ129" s="18"/>
    </row>
    <row r="130" spans="1:78">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5"/>
      <c r="BE130" s="5"/>
      <c r="BF130" s="5"/>
      <c r="BG130" s="18"/>
      <c r="BH130" s="18"/>
      <c r="BI130" s="18"/>
      <c r="BJ130" s="18"/>
      <c r="BK130" s="18"/>
      <c r="BL130" s="18"/>
      <c r="BM130" s="18"/>
      <c r="BN130" s="18"/>
      <c r="BP130" s="18"/>
      <c r="BQ130" s="18"/>
      <c r="BR130" s="18"/>
      <c r="BS130" s="18"/>
      <c r="BT130" s="18"/>
      <c r="BU130" s="18"/>
      <c r="BV130" s="18"/>
      <c r="BW130" s="18"/>
      <c r="BX130" s="18"/>
      <c r="BY130" s="18"/>
      <c r="BZ130" s="18"/>
    </row>
    <row r="131" spans="1:78">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5"/>
      <c r="BE131" s="5"/>
      <c r="BF131" s="5"/>
      <c r="BG131" s="18"/>
      <c r="BH131" s="18"/>
      <c r="BI131" s="18"/>
      <c r="BJ131" s="18"/>
      <c r="BK131" s="18"/>
      <c r="BL131" s="18"/>
      <c r="BM131" s="18"/>
      <c r="BN131" s="18"/>
      <c r="BP131" s="18"/>
      <c r="BQ131" s="18"/>
      <c r="BR131" s="18"/>
      <c r="BS131" s="18"/>
      <c r="BT131" s="18"/>
      <c r="BU131" s="18"/>
      <c r="BV131" s="18"/>
      <c r="BW131" s="18"/>
      <c r="BX131" s="18"/>
      <c r="BY131" s="18"/>
      <c r="BZ131" s="18"/>
    </row>
    <row r="132" spans="1:78">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5"/>
      <c r="BE132" s="5"/>
      <c r="BF132" s="5"/>
      <c r="BG132" s="18"/>
      <c r="BH132" s="18"/>
      <c r="BI132" s="18"/>
      <c r="BJ132" s="18"/>
      <c r="BK132" s="18"/>
      <c r="BL132" s="18"/>
      <c r="BM132" s="18"/>
      <c r="BN132" s="18"/>
      <c r="BP132" s="18"/>
      <c r="BQ132" s="18"/>
      <c r="BR132" s="18"/>
      <c r="BS132" s="18"/>
      <c r="BT132" s="18"/>
      <c r="BU132" s="18"/>
      <c r="BV132" s="18"/>
      <c r="BW132" s="18"/>
      <c r="BX132" s="18"/>
      <c r="BY132" s="18"/>
      <c r="BZ132" s="18"/>
    </row>
    <row r="133" spans="1:78">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5"/>
      <c r="BE133" s="5"/>
      <c r="BF133" s="5"/>
      <c r="BG133" s="18"/>
      <c r="BH133" s="18"/>
      <c r="BI133" s="18"/>
      <c r="BJ133" s="18"/>
      <c r="BK133" s="18"/>
      <c r="BL133" s="18"/>
      <c r="BM133" s="18"/>
      <c r="BN133" s="18"/>
      <c r="BP133" s="18"/>
      <c r="BQ133" s="18"/>
      <c r="BR133" s="18"/>
      <c r="BS133" s="18"/>
      <c r="BT133" s="18"/>
      <c r="BU133" s="18"/>
      <c r="BV133" s="18"/>
      <c r="BW133" s="18"/>
      <c r="BX133" s="18"/>
      <c r="BY133" s="18"/>
      <c r="BZ133" s="18"/>
    </row>
    <row r="134" spans="1:78">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5"/>
      <c r="BE134" s="5"/>
      <c r="BF134" s="5"/>
      <c r="BG134" s="18"/>
      <c r="BH134" s="18"/>
      <c r="BI134" s="18"/>
      <c r="BJ134" s="18"/>
      <c r="BK134" s="18"/>
      <c r="BL134" s="18"/>
      <c r="BM134" s="18"/>
      <c r="BN134" s="18"/>
      <c r="BP134" s="18"/>
      <c r="BQ134" s="18"/>
      <c r="BR134" s="18"/>
      <c r="BS134" s="18"/>
      <c r="BT134" s="18"/>
      <c r="BU134" s="18"/>
      <c r="BV134" s="18"/>
      <c r="BW134" s="18"/>
      <c r="BX134" s="18"/>
      <c r="BY134" s="18"/>
      <c r="BZ134" s="18"/>
    </row>
    <row r="135" spans="1:78">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5"/>
      <c r="BE135" s="5"/>
      <c r="BF135" s="5"/>
      <c r="BG135" s="18"/>
      <c r="BH135" s="18"/>
      <c r="BI135" s="18"/>
      <c r="BJ135" s="18"/>
      <c r="BK135" s="18"/>
      <c r="BL135" s="18"/>
      <c r="BM135" s="18"/>
      <c r="BN135" s="18"/>
      <c r="BP135" s="18"/>
      <c r="BQ135" s="18"/>
      <c r="BR135" s="18"/>
      <c r="BS135" s="18"/>
      <c r="BT135" s="18"/>
      <c r="BU135" s="18"/>
      <c r="BV135" s="18"/>
      <c r="BW135" s="18"/>
      <c r="BX135" s="18"/>
      <c r="BY135" s="18"/>
      <c r="BZ135" s="18"/>
    </row>
    <row r="136" spans="1:78">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5"/>
      <c r="BE136" s="5"/>
      <c r="BF136" s="5"/>
      <c r="BG136" s="18"/>
      <c r="BH136" s="18"/>
      <c r="BI136" s="18"/>
      <c r="BJ136" s="18"/>
      <c r="BK136" s="18"/>
      <c r="BL136" s="18"/>
      <c r="BM136" s="18"/>
      <c r="BN136" s="18"/>
      <c r="BP136" s="18"/>
      <c r="BQ136" s="18"/>
      <c r="BR136" s="18"/>
      <c r="BS136" s="18"/>
      <c r="BT136" s="18"/>
      <c r="BU136" s="18"/>
      <c r="BV136" s="18"/>
      <c r="BW136" s="18"/>
      <c r="BX136" s="18"/>
      <c r="BY136" s="18"/>
      <c r="BZ136" s="18"/>
    </row>
    <row r="137" spans="1:78">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5"/>
      <c r="BE137" s="5"/>
      <c r="BF137" s="5"/>
      <c r="BG137" s="18"/>
      <c r="BH137" s="18"/>
      <c r="BI137" s="18"/>
      <c r="BJ137" s="18"/>
      <c r="BK137" s="18"/>
      <c r="BL137" s="18"/>
      <c r="BM137" s="18"/>
      <c r="BN137" s="18"/>
      <c r="BP137" s="18"/>
      <c r="BQ137" s="18"/>
      <c r="BR137" s="18"/>
      <c r="BS137" s="18"/>
      <c r="BT137" s="18"/>
      <c r="BU137" s="18"/>
      <c r="BV137" s="18"/>
      <c r="BW137" s="18"/>
      <c r="BX137" s="18"/>
      <c r="BY137" s="18"/>
      <c r="BZ137" s="18"/>
    </row>
    <row r="138" spans="1:78">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5"/>
      <c r="BE138" s="5"/>
      <c r="BF138" s="5"/>
      <c r="BG138" s="18"/>
      <c r="BH138" s="18"/>
      <c r="BI138" s="18"/>
      <c r="BJ138" s="18"/>
      <c r="BK138" s="18"/>
      <c r="BL138" s="18"/>
      <c r="BM138" s="18"/>
      <c r="BN138" s="18"/>
      <c r="BP138" s="18"/>
      <c r="BQ138" s="18"/>
      <c r="BR138" s="18"/>
      <c r="BS138" s="18"/>
      <c r="BT138" s="18"/>
      <c r="BU138" s="18"/>
      <c r="BV138" s="18"/>
      <c r="BW138" s="18"/>
      <c r="BX138" s="18"/>
      <c r="BY138" s="18"/>
      <c r="BZ138" s="18"/>
    </row>
    <row r="139" spans="1:78">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5"/>
      <c r="BE139" s="5"/>
      <c r="BF139" s="5"/>
      <c r="BG139" s="18"/>
      <c r="BH139" s="18"/>
      <c r="BI139" s="18"/>
      <c r="BJ139" s="18"/>
      <c r="BK139" s="18"/>
      <c r="BL139" s="18"/>
      <c r="BM139" s="18"/>
      <c r="BN139" s="18"/>
      <c r="BP139" s="18"/>
      <c r="BQ139" s="18"/>
      <c r="BR139" s="18"/>
      <c r="BS139" s="18"/>
      <c r="BT139" s="18"/>
      <c r="BU139" s="18"/>
      <c r="BV139" s="18"/>
      <c r="BW139" s="18"/>
      <c r="BX139" s="18"/>
      <c r="BY139" s="18"/>
      <c r="BZ139" s="18"/>
    </row>
    <row r="140" spans="1:78">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5"/>
      <c r="BE140" s="5"/>
      <c r="BF140" s="5"/>
      <c r="BG140" s="18"/>
      <c r="BH140" s="18"/>
      <c r="BI140" s="18"/>
      <c r="BJ140" s="18"/>
      <c r="BK140" s="18"/>
      <c r="BL140" s="18"/>
      <c r="BM140" s="18"/>
      <c r="BN140" s="18"/>
      <c r="BP140" s="18"/>
      <c r="BQ140" s="18"/>
      <c r="BR140" s="18"/>
      <c r="BS140" s="18"/>
      <c r="BT140" s="18"/>
      <c r="BU140" s="18"/>
      <c r="BV140" s="18"/>
      <c r="BW140" s="18"/>
      <c r="BX140" s="18"/>
      <c r="BY140" s="18"/>
      <c r="BZ140" s="18"/>
    </row>
    <row r="141" spans="1:78">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5"/>
      <c r="BE141" s="5"/>
      <c r="BF141" s="5"/>
      <c r="BG141" s="18"/>
      <c r="BH141" s="18"/>
      <c r="BI141" s="18"/>
      <c r="BJ141" s="18"/>
      <c r="BK141" s="18"/>
      <c r="BL141" s="18"/>
      <c r="BM141" s="18"/>
      <c r="BN141" s="18"/>
      <c r="BP141" s="18"/>
      <c r="BQ141" s="18"/>
      <c r="BR141" s="18"/>
      <c r="BS141" s="18"/>
      <c r="BT141" s="18"/>
      <c r="BU141" s="18"/>
      <c r="BV141" s="18"/>
      <c r="BW141" s="18"/>
      <c r="BX141" s="18"/>
      <c r="BY141" s="18"/>
      <c r="BZ141" s="18"/>
    </row>
    <row r="142" spans="1:78">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5"/>
      <c r="BE142" s="5"/>
      <c r="BF142" s="5"/>
      <c r="BG142" s="18"/>
      <c r="BH142" s="18"/>
      <c r="BI142" s="18"/>
      <c r="BJ142" s="18"/>
      <c r="BK142" s="18"/>
      <c r="BL142" s="18"/>
      <c r="BM142" s="18"/>
      <c r="BN142" s="18"/>
      <c r="BP142" s="18"/>
      <c r="BQ142" s="18"/>
      <c r="BR142" s="18"/>
      <c r="BS142" s="18"/>
      <c r="BT142" s="18"/>
      <c r="BU142" s="18"/>
      <c r="BV142" s="18"/>
      <c r="BW142" s="18"/>
      <c r="BX142" s="18"/>
      <c r="BY142" s="18"/>
      <c r="BZ142" s="18"/>
    </row>
    <row r="143" spans="1:78">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5"/>
      <c r="BE143" s="5"/>
      <c r="BF143" s="5"/>
      <c r="BG143" s="18"/>
      <c r="BH143" s="18"/>
      <c r="BI143" s="18"/>
      <c r="BJ143" s="18"/>
      <c r="BK143" s="18"/>
      <c r="BL143" s="18"/>
      <c r="BM143" s="18"/>
      <c r="BN143" s="18"/>
      <c r="BP143" s="18"/>
      <c r="BQ143" s="18"/>
      <c r="BR143" s="18"/>
      <c r="BS143" s="18"/>
      <c r="BT143" s="18"/>
      <c r="BU143" s="18"/>
      <c r="BV143" s="18"/>
      <c r="BW143" s="18"/>
      <c r="BX143" s="18"/>
      <c r="BY143" s="18"/>
      <c r="BZ143" s="18"/>
    </row>
    <row r="144" spans="1:78">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5"/>
      <c r="BE144" s="5"/>
      <c r="BF144" s="5"/>
      <c r="BG144" s="18"/>
      <c r="BH144" s="18"/>
      <c r="BI144" s="18"/>
      <c r="BJ144" s="18"/>
      <c r="BK144" s="18"/>
      <c r="BL144" s="18"/>
      <c r="BM144" s="18"/>
      <c r="BN144" s="18"/>
      <c r="BP144" s="18"/>
      <c r="BQ144" s="18"/>
      <c r="BR144" s="18"/>
      <c r="BS144" s="18"/>
      <c r="BT144" s="18"/>
      <c r="BU144" s="18"/>
      <c r="BV144" s="18"/>
      <c r="BW144" s="18"/>
      <c r="BX144" s="18"/>
      <c r="BY144" s="18"/>
      <c r="BZ144" s="18"/>
    </row>
    <row r="145" spans="1:78">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5"/>
      <c r="BE145" s="5"/>
      <c r="BF145" s="5"/>
      <c r="BG145" s="18"/>
      <c r="BH145" s="18"/>
      <c r="BI145" s="18"/>
      <c r="BJ145" s="18"/>
      <c r="BK145" s="18"/>
      <c r="BL145" s="18"/>
      <c r="BM145" s="18"/>
      <c r="BN145" s="18"/>
      <c r="BP145" s="18"/>
      <c r="BQ145" s="18"/>
      <c r="BR145" s="18"/>
      <c r="BS145" s="18"/>
      <c r="BT145" s="18"/>
      <c r="BU145" s="18"/>
      <c r="BV145" s="18"/>
      <c r="BW145" s="18"/>
      <c r="BX145" s="18"/>
      <c r="BY145" s="18"/>
      <c r="BZ145" s="18"/>
    </row>
    <row r="146" spans="1:78">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5"/>
      <c r="BE146" s="5"/>
      <c r="BF146" s="5"/>
      <c r="BG146" s="18"/>
      <c r="BH146" s="18"/>
      <c r="BI146" s="18"/>
      <c r="BJ146" s="18"/>
      <c r="BK146" s="18"/>
      <c r="BL146" s="18"/>
      <c r="BM146" s="18"/>
      <c r="BN146" s="18"/>
      <c r="BP146" s="18"/>
      <c r="BQ146" s="18"/>
      <c r="BR146" s="18"/>
      <c r="BS146" s="18"/>
      <c r="BT146" s="18"/>
      <c r="BU146" s="18"/>
      <c r="BV146" s="18"/>
      <c r="BW146" s="18"/>
      <c r="BX146" s="18"/>
      <c r="BY146" s="18"/>
      <c r="BZ146" s="18"/>
    </row>
    <row r="147" spans="1:78">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5"/>
      <c r="BE147" s="5"/>
      <c r="BF147" s="5"/>
      <c r="BG147" s="18"/>
      <c r="BH147" s="18"/>
      <c r="BI147" s="18"/>
      <c r="BJ147" s="18"/>
      <c r="BK147" s="18"/>
      <c r="BL147" s="18"/>
      <c r="BM147" s="18"/>
      <c r="BN147" s="18"/>
      <c r="BP147" s="18"/>
      <c r="BQ147" s="18"/>
      <c r="BR147" s="18"/>
      <c r="BS147" s="18"/>
      <c r="BT147" s="18"/>
      <c r="BU147" s="18"/>
      <c r="BV147" s="18"/>
      <c r="BW147" s="18"/>
      <c r="BX147" s="18"/>
      <c r="BY147" s="18"/>
      <c r="BZ147" s="18"/>
    </row>
    <row r="148" spans="1:78">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5"/>
      <c r="BE148" s="5"/>
      <c r="BF148" s="5"/>
      <c r="BG148" s="18"/>
      <c r="BH148" s="18"/>
      <c r="BI148" s="18"/>
      <c r="BJ148" s="18"/>
      <c r="BK148" s="18"/>
      <c r="BL148" s="18"/>
      <c r="BM148" s="18"/>
      <c r="BN148" s="18"/>
      <c r="BP148" s="18"/>
      <c r="BQ148" s="18"/>
      <c r="BR148" s="18"/>
      <c r="BS148" s="18"/>
      <c r="BT148" s="18"/>
      <c r="BU148" s="18"/>
      <c r="BV148" s="18"/>
      <c r="BW148" s="18"/>
      <c r="BX148" s="18"/>
      <c r="BY148" s="18"/>
      <c r="BZ148" s="18"/>
    </row>
    <row r="149" spans="1:78">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5"/>
      <c r="BE149" s="5"/>
      <c r="BF149" s="5"/>
      <c r="BG149" s="18"/>
      <c r="BH149" s="18"/>
      <c r="BI149" s="18"/>
      <c r="BJ149" s="18"/>
      <c r="BK149" s="18"/>
      <c r="BL149" s="18"/>
      <c r="BM149" s="18"/>
      <c r="BN149" s="18"/>
      <c r="BP149" s="18"/>
      <c r="BQ149" s="18"/>
      <c r="BR149" s="18"/>
      <c r="BS149" s="18"/>
      <c r="BT149" s="18"/>
      <c r="BU149" s="18"/>
      <c r="BV149" s="18"/>
      <c r="BW149" s="18"/>
      <c r="BX149" s="18"/>
      <c r="BY149" s="18"/>
      <c r="BZ149" s="18"/>
    </row>
    <row r="150" spans="1:78">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5"/>
      <c r="BE150" s="5"/>
      <c r="BF150" s="5"/>
      <c r="BG150" s="18"/>
      <c r="BH150" s="18"/>
      <c r="BI150" s="18"/>
      <c r="BJ150" s="18"/>
      <c r="BK150" s="18"/>
      <c r="BL150" s="18"/>
      <c r="BM150" s="18"/>
      <c r="BN150" s="18"/>
      <c r="BP150" s="18"/>
      <c r="BQ150" s="18"/>
      <c r="BR150" s="18"/>
      <c r="BS150" s="18"/>
      <c r="BT150" s="18"/>
      <c r="BU150" s="18"/>
      <c r="BV150" s="18"/>
      <c r="BW150" s="18"/>
      <c r="BX150" s="18"/>
      <c r="BY150" s="18"/>
      <c r="BZ150" s="18"/>
    </row>
    <row r="151" spans="1:78">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5"/>
      <c r="BE151" s="5"/>
      <c r="BF151" s="5"/>
      <c r="BG151" s="18"/>
      <c r="BH151" s="18"/>
      <c r="BI151" s="18"/>
      <c r="BJ151" s="18"/>
      <c r="BK151" s="18"/>
      <c r="BL151" s="18"/>
      <c r="BM151" s="18"/>
      <c r="BN151" s="18"/>
      <c r="BP151" s="18"/>
      <c r="BQ151" s="18"/>
      <c r="BR151" s="18"/>
      <c r="BS151" s="18"/>
      <c r="BT151" s="18"/>
      <c r="BU151" s="18"/>
      <c r="BV151" s="18"/>
      <c r="BW151" s="18"/>
      <c r="BX151" s="18"/>
      <c r="BY151" s="18"/>
      <c r="BZ151" s="18"/>
    </row>
    <row r="152" spans="1:78">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5"/>
      <c r="BE152" s="5"/>
      <c r="BF152" s="5"/>
      <c r="BG152" s="18"/>
      <c r="BH152" s="18"/>
      <c r="BI152" s="18"/>
      <c r="BJ152" s="18"/>
      <c r="BK152" s="18"/>
      <c r="BL152" s="18"/>
      <c r="BM152" s="18"/>
      <c r="BN152" s="18"/>
      <c r="BP152" s="18"/>
      <c r="BQ152" s="18"/>
      <c r="BR152" s="18"/>
      <c r="BS152" s="18"/>
      <c r="BT152" s="18"/>
      <c r="BU152" s="18"/>
      <c r="BV152" s="18"/>
      <c r="BW152" s="18"/>
      <c r="BX152" s="18"/>
      <c r="BY152" s="18"/>
      <c r="BZ152" s="18"/>
    </row>
    <row r="153" spans="1:78">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5"/>
      <c r="BE153" s="5"/>
      <c r="BF153" s="5"/>
      <c r="BG153" s="18"/>
      <c r="BH153" s="18"/>
      <c r="BI153" s="18"/>
      <c r="BJ153" s="18"/>
      <c r="BK153" s="18"/>
      <c r="BL153" s="18"/>
      <c r="BM153" s="18"/>
      <c r="BN153" s="18"/>
      <c r="BP153" s="18"/>
      <c r="BQ153" s="18"/>
      <c r="BR153" s="18"/>
      <c r="BS153" s="18"/>
      <c r="BT153" s="18"/>
      <c r="BU153" s="18"/>
      <c r="BV153" s="18"/>
      <c r="BW153" s="18"/>
      <c r="BX153" s="18"/>
      <c r="BY153" s="18"/>
      <c r="BZ153" s="18"/>
    </row>
    <row r="154" spans="1:78">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5"/>
      <c r="BE154" s="5"/>
      <c r="BF154" s="5"/>
      <c r="BG154" s="18"/>
      <c r="BH154" s="18"/>
      <c r="BI154" s="18"/>
      <c r="BJ154" s="18"/>
      <c r="BK154" s="18"/>
      <c r="BL154" s="18"/>
      <c r="BM154" s="18"/>
      <c r="BN154" s="18"/>
      <c r="BP154" s="18"/>
      <c r="BQ154" s="18"/>
      <c r="BR154" s="18"/>
      <c r="BS154" s="18"/>
      <c r="BT154" s="18"/>
      <c r="BU154" s="18"/>
      <c r="BV154" s="18"/>
      <c r="BW154" s="18"/>
      <c r="BX154" s="18"/>
      <c r="BY154" s="18"/>
      <c r="BZ154" s="18"/>
    </row>
    <row r="155" spans="1:78">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5"/>
      <c r="BE155" s="5"/>
      <c r="BF155" s="5"/>
      <c r="BG155" s="18"/>
      <c r="BH155" s="18"/>
      <c r="BI155" s="18"/>
      <c r="BJ155" s="18"/>
      <c r="BK155" s="18"/>
      <c r="BL155" s="18"/>
      <c r="BM155" s="18"/>
      <c r="BN155" s="18"/>
      <c r="BP155" s="18"/>
      <c r="BQ155" s="18"/>
      <c r="BR155" s="18"/>
      <c r="BS155" s="18"/>
      <c r="BT155" s="18"/>
      <c r="BU155" s="18"/>
      <c r="BV155" s="18"/>
      <c r="BW155" s="18"/>
      <c r="BX155" s="18"/>
      <c r="BY155" s="18"/>
      <c r="BZ155" s="18"/>
    </row>
    <row r="156" spans="1:78">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5"/>
      <c r="BE156" s="5"/>
      <c r="BF156" s="5"/>
      <c r="BG156" s="18"/>
      <c r="BH156" s="18"/>
      <c r="BI156" s="18"/>
      <c r="BJ156" s="18"/>
      <c r="BK156" s="18"/>
      <c r="BL156" s="18"/>
      <c r="BM156" s="18"/>
      <c r="BN156" s="18"/>
      <c r="BP156" s="18"/>
      <c r="BQ156" s="18"/>
      <c r="BR156" s="18"/>
      <c r="BS156" s="18"/>
      <c r="BT156" s="18"/>
      <c r="BU156" s="18"/>
      <c r="BV156" s="18"/>
      <c r="BW156" s="18"/>
      <c r="BX156" s="18"/>
      <c r="BY156" s="18"/>
      <c r="BZ156" s="18"/>
    </row>
    <row r="157" spans="1:78">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5"/>
      <c r="BE157" s="5"/>
      <c r="BF157" s="5"/>
      <c r="BG157" s="18"/>
      <c r="BH157" s="18"/>
      <c r="BI157" s="18"/>
      <c r="BJ157" s="18"/>
      <c r="BK157" s="18"/>
      <c r="BL157" s="18"/>
      <c r="BM157" s="18"/>
      <c r="BN157" s="18"/>
      <c r="BP157" s="18"/>
      <c r="BQ157" s="18"/>
      <c r="BR157" s="18"/>
      <c r="BS157" s="18"/>
      <c r="BT157" s="18"/>
      <c r="BU157" s="18"/>
      <c r="BV157" s="18"/>
      <c r="BW157" s="18"/>
      <c r="BX157" s="18"/>
      <c r="BY157" s="18"/>
      <c r="BZ157" s="18"/>
    </row>
    <row r="158" spans="1:78">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5"/>
      <c r="BE158" s="5"/>
      <c r="BF158" s="5"/>
      <c r="BG158" s="18"/>
      <c r="BH158" s="18"/>
      <c r="BI158" s="18"/>
      <c r="BJ158" s="18"/>
      <c r="BK158" s="18"/>
      <c r="BL158" s="18"/>
      <c r="BM158" s="18"/>
      <c r="BN158" s="18"/>
      <c r="BP158" s="18"/>
      <c r="BQ158" s="18"/>
      <c r="BR158" s="18"/>
      <c r="BS158" s="18"/>
      <c r="BT158" s="18"/>
      <c r="BU158" s="18"/>
      <c r="BV158" s="18"/>
      <c r="BW158" s="18"/>
      <c r="BX158" s="18"/>
      <c r="BY158" s="18"/>
      <c r="BZ158" s="18"/>
    </row>
    <row r="159" spans="1:78">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5"/>
      <c r="BE159" s="5"/>
      <c r="BF159" s="5"/>
      <c r="BG159" s="18"/>
      <c r="BH159" s="18"/>
      <c r="BI159" s="18"/>
      <c r="BJ159" s="18"/>
      <c r="BK159" s="18"/>
      <c r="BL159" s="18"/>
      <c r="BM159" s="18"/>
      <c r="BN159" s="18"/>
      <c r="BP159" s="18"/>
      <c r="BQ159" s="18"/>
      <c r="BR159" s="18"/>
      <c r="BS159" s="18"/>
      <c r="BT159" s="18"/>
      <c r="BU159" s="18"/>
      <c r="BV159" s="18"/>
      <c r="BW159" s="18"/>
      <c r="BX159" s="18"/>
      <c r="BY159" s="18"/>
      <c r="BZ159" s="18"/>
    </row>
    <row r="160" spans="1:78">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5"/>
      <c r="BE160" s="5"/>
      <c r="BF160" s="5"/>
      <c r="BG160" s="18"/>
      <c r="BH160" s="18"/>
      <c r="BI160" s="18"/>
      <c r="BJ160" s="18"/>
      <c r="BK160" s="18"/>
      <c r="BL160" s="18"/>
      <c r="BM160" s="18"/>
      <c r="BN160" s="18"/>
      <c r="BP160" s="18"/>
      <c r="BQ160" s="18"/>
      <c r="BR160" s="18"/>
      <c r="BS160" s="18"/>
      <c r="BT160" s="18"/>
      <c r="BU160" s="18"/>
      <c r="BV160" s="18"/>
      <c r="BW160" s="18"/>
      <c r="BX160" s="18"/>
      <c r="BY160" s="18"/>
      <c r="BZ160" s="18"/>
    </row>
    <row r="161" spans="1:78">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5"/>
      <c r="BE161" s="5"/>
      <c r="BF161" s="5"/>
      <c r="BG161" s="18"/>
      <c r="BH161" s="18"/>
      <c r="BI161" s="18"/>
      <c r="BJ161" s="18"/>
      <c r="BK161" s="18"/>
      <c r="BL161" s="18"/>
      <c r="BM161" s="18"/>
      <c r="BN161" s="18"/>
      <c r="BP161" s="18"/>
      <c r="BQ161" s="18"/>
      <c r="BR161" s="18"/>
      <c r="BS161" s="18"/>
      <c r="BT161" s="18"/>
      <c r="BU161" s="18"/>
      <c r="BV161" s="18"/>
      <c r="BW161" s="18"/>
      <c r="BX161" s="18"/>
      <c r="BY161" s="18"/>
      <c r="BZ161" s="18"/>
    </row>
    <row r="162" spans="1:78">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5"/>
      <c r="BE162" s="5"/>
      <c r="BF162" s="5"/>
      <c r="BG162" s="18"/>
      <c r="BH162" s="18"/>
      <c r="BI162" s="18"/>
      <c r="BJ162" s="18"/>
      <c r="BK162" s="18"/>
      <c r="BL162" s="18"/>
      <c r="BM162" s="18"/>
      <c r="BN162" s="18"/>
      <c r="BP162" s="18"/>
      <c r="BQ162" s="18"/>
      <c r="BR162" s="18"/>
      <c r="BS162" s="18"/>
      <c r="BT162" s="18"/>
      <c r="BU162" s="18"/>
      <c r="BV162" s="18"/>
      <c r="BW162" s="18"/>
      <c r="BX162" s="18"/>
      <c r="BY162" s="18"/>
      <c r="BZ162" s="18"/>
    </row>
    <row r="163" spans="1:78">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5"/>
      <c r="BE163" s="5"/>
      <c r="BF163" s="5"/>
      <c r="BG163" s="18"/>
      <c r="BH163" s="18"/>
      <c r="BI163" s="18"/>
      <c r="BJ163" s="18"/>
      <c r="BK163" s="18"/>
      <c r="BL163" s="18"/>
      <c r="BM163" s="18"/>
      <c r="BN163" s="18"/>
      <c r="BP163" s="18"/>
      <c r="BQ163" s="18"/>
      <c r="BR163" s="18"/>
      <c r="BS163" s="18"/>
      <c r="BT163" s="18"/>
      <c r="BU163" s="18"/>
      <c r="BV163" s="18"/>
      <c r="BW163" s="18"/>
      <c r="BX163" s="18"/>
      <c r="BY163" s="18"/>
      <c r="BZ163" s="18"/>
    </row>
    <row r="164" spans="1:78">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5"/>
      <c r="BE164" s="5"/>
      <c r="BF164" s="5"/>
      <c r="BG164" s="18"/>
      <c r="BH164" s="18"/>
      <c r="BI164" s="18"/>
      <c r="BJ164" s="18"/>
      <c r="BK164" s="18"/>
      <c r="BL164" s="18"/>
      <c r="BM164" s="18"/>
      <c r="BN164" s="18"/>
      <c r="BP164" s="18"/>
      <c r="BQ164" s="18"/>
      <c r="BR164" s="18"/>
      <c r="BS164" s="18"/>
      <c r="BT164" s="18"/>
      <c r="BU164" s="18"/>
      <c r="BV164" s="18"/>
      <c r="BW164" s="18"/>
      <c r="BX164" s="18"/>
      <c r="BY164" s="18"/>
      <c r="BZ164" s="18"/>
    </row>
    <row r="165" spans="1:78">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5"/>
      <c r="BE165" s="5"/>
      <c r="BF165" s="5"/>
      <c r="BG165" s="18"/>
      <c r="BH165" s="18"/>
      <c r="BI165" s="18"/>
      <c r="BJ165" s="18"/>
      <c r="BK165" s="18"/>
      <c r="BL165" s="18"/>
      <c r="BM165" s="18"/>
      <c r="BN165" s="18"/>
      <c r="BP165" s="18"/>
      <c r="BQ165" s="18"/>
      <c r="BR165" s="18"/>
      <c r="BS165" s="18"/>
      <c r="BT165" s="18"/>
      <c r="BU165" s="18"/>
      <c r="BV165" s="18"/>
      <c r="BW165" s="18"/>
      <c r="BX165" s="18"/>
      <c r="BY165" s="18"/>
      <c r="BZ165" s="18"/>
    </row>
    <row r="166" spans="1:78">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5"/>
      <c r="BE166" s="5"/>
      <c r="BF166" s="5"/>
      <c r="BG166" s="18"/>
      <c r="BH166" s="18"/>
      <c r="BI166" s="18"/>
      <c r="BJ166" s="18"/>
      <c r="BK166" s="18"/>
      <c r="BL166" s="18"/>
      <c r="BM166" s="18"/>
      <c r="BN166" s="18"/>
      <c r="BP166" s="18"/>
      <c r="BQ166" s="18"/>
      <c r="BR166" s="18"/>
      <c r="BS166" s="18"/>
      <c r="BT166" s="18"/>
      <c r="BU166" s="18"/>
      <c r="BV166" s="18"/>
      <c r="BW166" s="18"/>
      <c r="BX166" s="18"/>
      <c r="BY166" s="18"/>
      <c r="BZ166" s="18"/>
    </row>
    <row r="167" spans="1:78">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5"/>
      <c r="BE167" s="5"/>
      <c r="BF167" s="5"/>
      <c r="BG167" s="18"/>
      <c r="BH167" s="18"/>
      <c r="BI167" s="18"/>
      <c r="BJ167" s="18"/>
      <c r="BK167" s="18"/>
      <c r="BL167" s="18"/>
      <c r="BM167" s="18"/>
      <c r="BN167" s="18"/>
      <c r="BP167" s="18"/>
      <c r="BQ167" s="18"/>
      <c r="BR167" s="18"/>
      <c r="BS167" s="18"/>
      <c r="BT167" s="18"/>
      <c r="BU167" s="18"/>
      <c r="BV167" s="18"/>
      <c r="BW167" s="18"/>
      <c r="BX167" s="18"/>
      <c r="BY167" s="18"/>
      <c r="BZ167" s="18"/>
    </row>
    <row r="168" spans="1:78">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5"/>
      <c r="BE168" s="5"/>
      <c r="BF168" s="5"/>
      <c r="BG168" s="18"/>
      <c r="BH168" s="18"/>
      <c r="BI168" s="18"/>
      <c r="BJ168" s="18"/>
      <c r="BK168" s="18"/>
      <c r="BL168" s="18"/>
      <c r="BM168" s="18"/>
      <c r="BN168" s="18"/>
      <c r="BP168" s="18"/>
      <c r="BQ168" s="18"/>
      <c r="BR168" s="18"/>
      <c r="BS168" s="18"/>
      <c r="BT168" s="18"/>
      <c r="BU168" s="18"/>
      <c r="BV168" s="18"/>
      <c r="BW168" s="18"/>
      <c r="BX168" s="18"/>
      <c r="BY168" s="18"/>
      <c r="BZ168" s="18"/>
    </row>
    <row r="169" spans="1:78">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5"/>
      <c r="BE169" s="5"/>
      <c r="BF169" s="5"/>
      <c r="BG169" s="18"/>
      <c r="BH169" s="18"/>
      <c r="BI169" s="18"/>
      <c r="BJ169" s="18"/>
      <c r="BK169" s="18"/>
      <c r="BL169" s="18"/>
      <c r="BM169" s="18"/>
      <c r="BN169" s="18"/>
      <c r="BP169" s="18"/>
      <c r="BQ169" s="18"/>
      <c r="BR169" s="18"/>
      <c r="BS169" s="18"/>
      <c r="BT169" s="18"/>
      <c r="BU169" s="18"/>
      <c r="BV169" s="18"/>
      <c r="BW169" s="18"/>
      <c r="BX169" s="18"/>
      <c r="BY169" s="18"/>
      <c r="BZ169" s="18"/>
    </row>
    <row r="170" spans="1:78">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5"/>
      <c r="BE170" s="5"/>
      <c r="BF170" s="5"/>
      <c r="BG170" s="18"/>
      <c r="BH170" s="18"/>
      <c r="BI170" s="18"/>
      <c r="BJ170" s="18"/>
      <c r="BK170" s="18"/>
      <c r="BL170" s="18"/>
      <c r="BM170" s="18"/>
      <c r="BN170" s="18"/>
      <c r="BP170" s="18"/>
      <c r="BQ170" s="18"/>
      <c r="BR170" s="18"/>
      <c r="BS170" s="18"/>
      <c r="BT170" s="18"/>
      <c r="BU170" s="18"/>
      <c r="BV170" s="18"/>
      <c r="BW170" s="18"/>
      <c r="BX170" s="18"/>
      <c r="BY170" s="18"/>
      <c r="BZ170" s="18"/>
    </row>
    <row r="171" spans="1:78">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5"/>
      <c r="BE171" s="5"/>
      <c r="BF171" s="5"/>
      <c r="BG171" s="18"/>
      <c r="BH171" s="18"/>
      <c r="BI171" s="18"/>
      <c r="BJ171" s="18"/>
      <c r="BK171" s="18"/>
      <c r="BL171" s="18"/>
      <c r="BM171" s="18"/>
      <c r="BN171" s="18"/>
      <c r="BP171" s="18"/>
      <c r="BQ171" s="18"/>
      <c r="BR171" s="18"/>
      <c r="BS171" s="18"/>
      <c r="BT171" s="18"/>
      <c r="BU171" s="18"/>
      <c r="BV171" s="18"/>
      <c r="BW171" s="18"/>
      <c r="BX171" s="18"/>
      <c r="BY171" s="18"/>
      <c r="BZ171" s="18"/>
    </row>
    <row r="172" spans="1:78">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5"/>
      <c r="BE172" s="5"/>
      <c r="BF172" s="5"/>
      <c r="BG172" s="18"/>
      <c r="BH172" s="18"/>
      <c r="BI172" s="18"/>
      <c r="BJ172" s="18"/>
      <c r="BK172" s="18"/>
      <c r="BL172" s="18"/>
      <c r="BM172" s="18"/>
      <c r="BN172" s="18"/>
      <c r="BP172" s="18"/>
      <c r="BQ172" s="18"/>
      <c r="BR172" s="18"/>
      <c r="BS172" s="18"/>
      <c r="BT172" s="18"/>
      <c r="BU172" s="18"/>
      <c r="BV172" s="18"/>
      <c r="BW172" s="18"/>
      <c r="BX172" s="18"/>
      <c r="BY172" s="18"/>
      <c r="BZ172" s="18"/>
    </row>
    <row r="173" spans="1:78">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5"/>
      <c r="BE173" s="5"/>
      <c r="BF173" s="5"/>
      <c r="BG173" s="18"/>
      <c r="BH173" s="18"/>
      <c r="BI173" s="18"/>
      <c r="BJ173" s="18"/>
      <c r="BK173" s="18"/>
      <c r="BL173" s="18"/>
      <c r="BM173" s="18"/>
      <c r="BN173" s="18"/>
      <c r="BP173" s="18"/>
      <c r="BQ173" s="18"/>
      <c r="BR173" s="18"/>
      <c r="BS173" s="18"/>
      <c r="BT173" s="18"/>
      <c r="BU173" s="18"/>
      <c r="BV173" s="18"/>
      <c r="BW173" s="18"/>
      <c r="BX173" s="18"/>
      <c r="BY173" s="18"/>
      <c r="BZ173" s="18"/>
    </row>
    <row r="174" spans="1:78">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5"/>
      <c r="BE174" s="5"/>
      <c r="BF174" s="5"/>
      <c r="BG174" s="18"/>
      <c r="BH174" s="18"/>
      <c r="BI174" s="18"/>
      <c r="BJ174" s="18"/>
      <c r="BK174" s="18"/>
      <c r="BL174" s="18"/>
      <c r="BM174" s="18"/>
      <c r="BN174" s="18"/>
      <c r="BP174" s="18"/>
      <c r="BQ174" s="18"/>
      <c r="BR174" s="18"/>
      <c r="BS174" s="18"/>
      <c r="BT174" s="18"/>
      <c r="BU174" s="18"/>
      <c r="BV174" s="18"/>
      <c r="BW174" s="18"/>
      <c r="BX174" s="18"/>
      <c r="BY174" s="18"/>
      <c r="BZ174" s="18"/>
    </row>
    <row r="175" spans="1:78">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5"/>
      <c r="BE175" s="5"/>
      <c r="BF175" s="5"/>
      <c r="BG175" s="18"/>
      <c r="BH175" s="18"/>
      <c r="BI175" s="18"/>
      <c r="BJ175" s="18"/>
      <c r="BK175" s="18"/>
      <c r="BL175" s="18"/>
      <c r="BM175" s="18"/>
      <c r="BN175" s="18"/>
      <c r="BP175" s="18"/>
      <c r="BQ175" s="18"/>
      <c r="BR175" s="18"/>
      <c r="BS175" s="18"/>
      <c r="BT175" s="18"/>
      <c r="BU175" s="18"/>
      <c r="BV175" s="18"/>
      <c r="BW175" s="18"/>
      <c r="BX175" s="18"/>
      <c r="BY175" s="18"/>
      <c r="BZ175" s="18"/>
    </row>
    <row r="176" spans="1:78">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5"/>
      <c r="BE176" s="5"/>
      <c r="BF176" s="5"/>
      <c r="BG176" s="18"/>
      <c r="BH176" s="18"/>
      <c r="BI176" s="18"/>
      <c r="BJ176" s="18"/>
      <c r="BK176" s="18"/>
      <c r="BL176" s="18"/>
      <c r="BM176" s="18"/>
      <c r="BN176" s="18"/>
      <c r="BP176" s="18"/>
      <c r="BQ176" s="18"/>
      <c r="BR176" s="18"/>
      <c r="BS176" s="18"/>
      <c r="BT176" s="18"/>
      <c r="BU176" s="18"/>
      <c r="BV176" s="18"/>
      <c r="BW176" s="18"/>
      <c r="BX176" s="18"/>
      <c r="BY176" s="18"/>
      <c r="BZ176" s="18"/>
    </row>
    <row r="177" spans="1:78">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5"/>
      <c r="BE177" s="5"/>
      <c r="BF177" s="5"/>
      <c r="BG177" s="18"/>
      <c r="BH177" s="18"/>
      <c r="BI177" s="18"/>
      <c r="BJ177" s="18"/>
      <c r="BK177" s="18"/>
      <c r="BL177" s="18"/>
      <c r="BM177" s="18"/>
      <c r="BN177" s="18"/>
      <c r="BP177" s="18"/>
      <c r="BQ177" s="18"/>
      <c r="BR177" s="18"/>
      <c r="BS177" s="18"/>
      <c r="BT177" s="18"/>
      <c r="BU177" s="18"/>
      <c r="BV177" s="18"/>
      <c r="BW177" s="18"/>
      <c r="BX177" s="18"/>
      <c r="BY177" s="18"/>
      <c r="BZ177" s="18"/>
    </row>
    <row r="178" spans="1:78">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5"/>
      <c r="BE178" s="5"/>
      <c r="BF178" s="5"/>
      <c r="BG178" s="18"/>
      <c r="BH178" s="18"/>
      <c r="BI178" s="18"/>
      <c r="BJ178" s="18"/>
      <c r="BK178" s="18"/>
      <c r="BL178" s="18"/>
      <c r="BM178" s="18"/>
      <c r="BN178" s="18"/>
      <c r="BP178" s="18"/>
      <c r="BQ178" s="18"/>
      <c r="BR178" s="18"/>
      <c r="BS178" s="18"/>
      <c r="BT178" s="18"/>
      <c r="BU178" s="18"/>
      <c r="BV178" s="18"/>
      <c r="BW178" s="18"/>
      <c r="BX178" s="18"/>
      <c r="BY178" s="18"/>
      <c r="BZ178" s="18"/>
    </row>
    <row r="179" spans="1:78">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5"/>
      <c r="BE179" s="5"/>
      <c r="BF179" s="5"/>
      <c r="BG179" s="18"/>
      <c r="BH179" s="18"/>
      <c r="BI179" s="18"/>
      <c r="BJ179" s="18"/>
      <c r="BK179" s="18"/>
      <c r="BL179" s="18"/>
      <c r="BM179" s="18"/>
      <c r="BN179" s="18"/>
      <c r="BP179" s="18"/>
      <c r="BQ179" s="18"/>
      <c r="BR179" s="18"/>
      <c r="BS179" s="18"/>
      <c r="BT179" s="18"/>
      <c r="BU179" s="18"/>
      <c r="BV179" s="18"/>
      <c r="BW179" s="18"/>
      <c r="BX179" s="18"/>
      <c r="BY179" s="18"/>
      <c r="BZ179" s="18"/>
    </row>
    <row r="180" spans="1:78">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5"/>
      <c r="BE180" s="5"/>
      <c r="BF180" s="5"/>
      <c r="BG180" s="18"/>
      <c r="BH180" s="18"/>
      <c r="BI180" s="18"/>
      <c r="BJ180" s="18"/>
      <c r="BK180" s="18"/>
      <c r="BL180" s="18"/>
      <c r="BM180" s="18"/>
      <c r="BN180" s="18"/>
      <c r="BP180" s="18"/>
      <c r="BQ180" s="18"/>
      <c r="BR180" s="18"/>
      <c r="BS180" s="18"/>
      <c r="BT180" s="18"/>
      <c r="BU180" s="18"/>
      <c r="BV180" s="18"/>
      <c r="BW180" s="18"/>
      <c r="BX180" s="18"/>
      <c r="BY180" s="18"/>
      <c r="BZ180" s="18"/>
    </row>
    <row r="181" spans="1:78">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5"/>
      <c r="BE181" s="5"/>
      <c r="BF181" s="5"/>
      <c r="BG181" s="18"/>
      <c r="BH181" s="18"/>
      <c r="BI181" s="18"/>
      <c r="BJ181" s="18"/>
      <c r="BK181" s="18"/>
      <c r="BL181" s="18"/>
      <c r="BM181" s="18"/>
      <c r="BN181" s="18"/>
      <c r="BP181" s="18"/>
      <c r="BQ181" s="18"/>
      <c r="BR181" s="18"/>
      <c r="BS181" s="18"/>
      <c r="BT181" s="18"/>
      <c r="BU181" s="18"/>
      <c r="BV181" s="18"/>
      <c r="BW181" s="18"/>
      <c r="BX181" s="18"/>
      <c r="BY181" s="18"/>
      <c r="BZ181" s="18"/>
    </row>
    <row r="182" spans="1:78">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5"/>
      <c r="BE182" s="5"/>
      <c r="BF182" s="5"/>
      <c r="BG182" s="18"/>
      <c r="BH182" s="18"/>
      <c r="BI182" s="18"/>
      <c r="BJ182" s="18"/>
      <c r="BK182" s="18"/>
      <c r="BL182" s="18"/>
      <c r="BM182" s="18"/>
      <c r="BN182" s="18"/>
      <c r="BP182" s="18"/>
      <c r="BQ182" s="18"/>
      <c r="BR182" s="18"/>
      <c r="BS182" s="18"/>
      <c r="BT182" s="18"/>
      <c r="BU182" s="18"/>
      <c r="BV182" s="18"/>
      <c r="BW182" s="18"/>
      <c r="BX182" s="18"/>
      <c r="BY182" s="18"/>
      <c r="BZ182" s="18"/>
    </row>
    <row r="183" spans="1:78">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5"/>
      <c r="BE183" s="5"/>
      <c r="BF183" s="5"/>
      <c r="BG183" s="18"/>
      <c r="BH183" s="18"/>
      <c r="BI183" s="18"/>
      <c r="BJ183" s="18"/>
      <c r="BK183" s="18"/>
      <c r="BL183" s="18"/>
      <c r="BM183" s="18"/>
      <c r="BN183" s="18"/>
      <c r="BP183" s="18"/>
      <c r="BQ183" s="18"/>
      <c r="BR183" s="18"/>
      <c r="BS183" s="18"/>
      <c r="BT183" s="18"/>
      <c r="BU183" s="18"/>
      <c r="BV183" s="18"/>
      <c r="BW183" s="18"/>
      <c r="BX183" s="18"/>
      <c r="BY183" s="18"/>
      <c r="BZ183" s="18"/>
    </row>
    <row r="184" spans="1:78">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5"/>
      <c r="BE184" s="5"/>
      <c r="BF184" s="5"/>
      <c r="BG184" s="18"/>
      <c r="BH184" s="18"/>
      <c r="BI184" s="18"/>
      <c r="BJ184" s="18"/>
      <c r="BK184" s="18"/>
      <c r="BL184" s="18"/>
      <c r="BM184" s="18"/>
      <c r="BN184" s="18"/>
      <c r="BP184" s="18"/>
      <c r="BQ184" s="18"/>
      <c r="BR184" s="18"/>
      <c r="BS184" s="18"/>
      <c r="BT184" s="18"/>
      <c r="BU184" s="18"/>
      <c r="BV184" s="18"/>
      <c r="BW184" s="18"/>
      <c r="BX184" s="18"/>
      <c r="BY184" s="18"/>
      <c r="BZ184" s="18"/>
    </row>
    <row r="185" spans="1:78">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5"/>
      <c r="BE185" s="5"/>
      <c r="BF185" s="5"/>
      <c r="BG185" s="18"/>
      <c r="BH185" s="18"/>
      <c r="BI185" s="18"/>
      <c r="BJ185" s="18"/>
      <c r="BK185" s="18"/>
      <c r="BL185" s="18"/>
      <c r="BM185" s="18"/>
      <c r="BN185" s="18"/>
      <c r="BP185" s="18"/>
      <c r="BQ185" s="18"/>
      <c r="BR185" s="18"/>
      <c r="BS185" s="18"/>
      <c r="BT185" s="18"/>
      <c r="BU185" s="18"/>
      <c r="BV185" s="18"/>
      <c r="BW185" s="18"/>
      <c r="BX185" s="18"/>
      <c r="BY185" s="18"/>
      <c r="BZ185" s="18"/>
    </row>
    <row r="186" spans="1:78">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5"/>
      <c r="BE186" s="5"/>
      <c r="BF186" s="5"/>
      <c r="BG186" s="18"/>
      <c r="BH186" s="18"/>
      <c r="BI186" s="18"/>
      <c r="BJ186" s="18"/>
      <c r="BK186" s="18"/>
      <c r="BL186" s="18"/>
      <c r="BM186" s="18"/>
      <c r="BN186" s="18"/>
      <c r="BP186" s="18"/>
      <c r="BQ186" s="18"/>
      <c r="BR186" s="18"/>
      <c r="BS186" s="18"/>
      <c r="BT186" s="18"/>
      <c r="BU186" s="18"/>
      <c r="BV186" s="18"/>
      <c r="BW186" s="18"/>
      <c r="BX186" s="18"/>
      <c r="BY186" s="18"/>
      <c r="BZ186" s="18"/>
    </row>
    <row r="187" spans="1:78">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5"/>
      <c r="BE187" s="5"/>
      <c r="BF187" s="5"/>
      <c r="BG187" s="18"/>
      <c r="BH187" s="18"/>
      <c r="BI187" s="18"/>
      <c r="BJ187" s="18"/>
      <c r="BK187" s="18"/>
      <c r="BL187" s="18"/>
      <c r="BM187" s="18"/>
      <c r="BN187" s="18"/>
      <c r="BP187" s="18"/>
      <c r="BQ187" s="18"/>
      <c r="BR187" s="18"/>
      <c r="BS187" s="18"/>
      <c r="BT187" s="18"/>
      <c r="BU187" s="18"/>
      <c r="BV187" s="18"/>
      <c r="BW187" s="18"/>
      <c r="BX187" s="18"/>
      <c r="BY187" s="18"/>
      <c r="BZ187" s="18"/>
    </row>
    <row r="188" spans="1:78">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5"/>
      <c r="BE188" s="5"/>
      <c r="BF188" s="5"/>
      <c r="BG188" s="18"/>
      <c r="BH188" s="18"/>
      <c r="BI188" s="18"/>
      <c r="BJ188" s="18"/>
      <c r="BK188" s="18"/>
      <c r="BL188" s="18"/>
      <c r="BM188" s="18"/>
      <c r="BN188" s="18"/>
      <c r="BP188" s="18"/>
      <c r="BQ188" s="18"/>
      <c r="BR188" s="18"/>
      <c r="BS188" s="18"/>
      <c r="BT188" s="18"/>
      <c r="BU188" s="18"/>
      <c r="BV188" s="18"/>
      <c r="BW188" s="18"/>
      <c r="BX188" s="18"/>
      <c r="BY188" s="18"/>
      <c r="BZ188" s="18"/>
    </row>
    <row r="189" spans="1:78">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5"/>
      <c r="BE189" s="5"/>
      <c r="BF189" s="5"/>
      <c r="BG189" s="18"/>
      <c r="BH189" s="18"/>
      <c r="BI189" s="18"/>
      <c r="BJ189" s="18"/>
      <c r="BK189" s="18"/>
      <c r="BL189" s="18"/>
      <c r="BM189" s="18"/>
      <c r="BN189" s="18"/>
      <c r="BP189" s="18"/>
      <c r="BQ189" s="18"/>
      <c r="BR189" s="18"/>
      <c r="BS189" s="18"/>
      <c r="BT189" s="18"/>
      <c r="BU189" s="18"/>
      <c r="BV189" s="18"/>
      <c r="BW189" s="18"/>
      <c r="BX189" s="18"/>
      <c r="BY189" s="18"/>
      <c r="BZ189" s="18"/>
    </row>
    <row r="190" spans="1:78">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5"/>
      <c r="BE190" s="5"/>
      <c r="BF190" s="5"/>
      <c r="BG190" s="18"/>
      <c r="BH190" s="18"/>
      <c r="BI190" s="18"/>
      <c r="BJ190" s="18"/>
      <c r="BK190" s="18"/>
      <c r="BL190" s="18"/>
      <c r="BM190" s="18"/>
      <c r="BN190" s="18"/>
      <c r="BP190" s="18"/>
      <c r="BQ190" s="18"/>
      <c r="BR190" s="18"/>
      <c r="BS190" s="18"/>
      <c r="BT190" s="18"/>
      <c r="BU190" s="18"/>
      <c r="BV190" s="18"/>
      <c r="BW190" s="18"/>
      <c r="BX190" s="18"/>
      <c r="BY190" s="18"/>
      <c r="BZ190" s="18"/>
    </row>
    <row r="191" spans="1:78">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5"/>
      <c r="BE191" s="5"/>
      <c r="BF191" s="5"/>
      <c r="BG191" s="18"/>
      <c r="BH191" s="18"/>
      <c r="BI191" s="18"/>
      <c r="BJ191" s="18"/>
      <c r="BK191" s="18"/>
      <c r="BL191" s="18"/>
      <c r="BM191" s="18"/>
      <c r="BN191" s="18"/>
      <c r="BP191" s="18"/>
      <c r="BQ191" s="18"/>
      <c r="BR191" s="18"/>
      <c r="BS191" s="18"/>
      <c r="BT191" s="18"/>
      <c r="BU191" s="18"/>
      <c r="BV191" s="18"/>
      <c r="BW191" s="18"/>
      <c r="BX191" s="18"/>
      <c r="BY191" s="18"/>
      <c r="BZ191" s="18"/>
    </row>
    <row r="192" spans="1:78">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5"/>
      <c r="BE192" s="5"/>
      <c r="BF192" s="5"/>
      <c r="BG192" s="18"/>
      <c r="BH192" s="18"/>
      <c r="BI192" s="18"/>
      <c r="BJ192" s="18"/>
      <c r="BK192" s="18"/>
      <c r="BL192" s="18"/>
      <c r="BM192" s="18"/>
      <c r="BN192" s="18"/>
      <c r="BP192" s="18"/>
      <c r="BQ192" s="18"/>
      <c r="BR192" s="18"/>
      <c r="BS192" s="18"/>
      <c r="BT192" s="18"/>
      <c r="BU192" s="18"/>
      <c r="BV192" s="18"/>
      <c r="BW192" s="18"/>
      <c r="BX192" s="18"/>
      <c r="BY192" s="18"/>
      <c r="BZ192" s="18"/>
    </row>
    <row r="193" spans="1:78">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5"/>
      <c r="BE193" s="5"/>
      <c r="BF193" s="5"/>
      <c r="BG193" s="18"/>
      <c r="BH193" s="18"/>
      <c r="BI193" s="18"/>
      <c r="BJ193" s="18"/>
      <c r="BK193" s="18"/>
      <c r="BL193" s="18"/>
      <c r="BM193" s="18"/>
      <c r="BN193" s="18"/>
      <c r="BP193" s="18"/>
      <c r="BQ193" s="18"/>
      <c r="BR193" s="18"/>
      <c r="BS193" s="18"/>
      <c r="BT193" s="18"/>
      <c r="BU193" s="18"/>
      <c r="BV193" s="18"/>
      <c r="BW193" s="18"/>
      <c r="BX193" s="18"/>
      <c r="BY193" s="18"/>
      <c r="BZ193" s="18"/>
    </row>
    <row r="194" spans="1:78">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5"/>
      <c r="BE194" s="5"/>
      <c r="BF194" s="5"/>
      <c r="BG194" s="18"/>
      <c r="BH194" s="18"/>
      <c r="BI194" s="18"/>
      <c r="BJ194" s="18"/>
      <c r="BK194" s="18"/>
      <c r="BL194" s="18"/>
      <c r="BM194" s="18"/>
      <c r="BN194" s="18"/>
      <c r="BP194" s="18"/>
      <c r="BQ194" s="18"/>
      <c r="BR194" s="18"/>
      <c r="BS194" s="18"/>
      <c r="BT194" s="18"/>
      <c r="BU194" s="18"/>
      <c r="BV194" s="18"/>
      <c r="BW194" s="18"/>
      <c r="BX194" s="18"/>
      <c r="BY194" s="18"/>
      <c r="BZ194" s="18"/>
    </row>
    <row r="195" spans="1:78">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5"/>
      <c r="BE195" s="5"/>
      <c r="BF195" s="5"/>
      <c r="BG195" s="18"/>
      <c r="BH195" s="18"/>
      <c r="BI195" s="18"/>
      <c r="BJ195" s="18"/>
      <c r="BK195" s="18"/>
      <c r="BL195" s="18"/>
      <c r="BM195" s="18"/>
      <c r="BN195" s="18"/>
      <c r="BP195" s="18"/>
      <c r="BQ195" s="18"/>
      <c r="BR195" s="18"/>
      <c r="BS195" s="18"/>
      <c r="BT195" s="18"/>
      <c r="BU195" s="18"/>
      <c r="BV195" s="18"/>
      <c r="BW195" s="18"/>
      <c r="BX195" s="18"/>
      <c r="BY195" s="18"/>
      <c r="BZ195" s="18"/>
    </row>
    <row r="196" spans="1:78">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5"/>
      <c r="BE196" s="5"/>
      <c r="BF196" s="5"/>
      <c r="BG196" s="18"/>
      <c r="BH196" s="18"/>
      <c r="BI196" s="18"/>
      <c r="BJ196" s="18"/>
      <c r="BK196" s="18"/>
      <c r="BL196" s="18"/>
      <c r="BM196" s="18"/>
      <c r="BN196" s="18"/>
      <c r="BP196" s="18"/>
      <c r="BQ196" s="18"/>
      <c r="BR196" s="18"/>
      <c r="BS196" s="18"/>
      <c r="BT196" s="18"/>
      <c r="BU196" s="18"/>
      <c r="BV196" s="18"/>
      <c r="BW196" s="18"/>
      <c r="BX196" s="18"/>
      <c r="BY196" s="18"/>
      <c r="BZ196" s="18"/>
    </row>
    <row r="197" spans="1:78">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5"/>
      <c r="BE197" s="5"/>
      <c r="BF197" s="5"/>
      <c r="BG197" s="18"/>
      <c r="BH197" s="18"/>
      <c r="BI197" s="18"/>
      <c r="BJ197" s="18"/>
      <c r="BK197" s="18"/>
      <c r="BL197" s="18"/>
      <c r="BM197" s="18"/>
      <c r="BN197" s="18"/>
      <c r="BP197" s="18"/>
      <c r="BQ197" s="18"/>
      <c r="BR197" s="18"/>
      <c r="BS197" s="18"/>
      <c r="BT197" s="18"/>
      <c r="BU197" s="18"/>
      <c r="BV197" s="18"/>
      <c r="BW197" s="18"/>
      <c r="BX197" s="18"/>
      <c r="BY197" s="18"/>
      <c r="BZ197" s="18"/>
    </row>
    <row r="198" spans="1:78">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5"/>
      <c r="BE198" s="5"/>
      <c r="BF198" s="5"/>
      <c r="BG198" s="18"/>
      <c r="BH198" s="18"/>
      <c r="BI198" s="18"/>
      <c r="BJ198" s="18"/>
      <c r="BK198" s="18"/>
      <c r="BL198" s="18"/>
      <c r="BM198" s="18"/>
      <c r="BN198" s="18"/>
      <c r="BP198" s="18"/>
      <c r="BQ198" s="18"/>
      <c r="BR198" s="18"/>
      <c r="BS198" s="18"/>
      <c r="BT198" s="18"/>
      <c r="BU198" s="18"/>
      <c r="BV198" s="18"/>
      <c r="BW198" s="18"/>
      <c r="BX198" s="18"/>
      <c r="BY198" s="18"/>
      <c r="BZ198" s="18"/>
    </row>
    <row r="199" spans="1:78">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5"/>
      <c r="BE199" s="5"/>
      <c r="BF199" s="5"/>
      <c r="BG199" s="18"/>
      <c r="BH199" s="18"/>
      <c r="BI199" s="18"/>
      <c r="BJ199" s="18"/>
      <c r="BK199" s="18"/>
      <c r="BL199" s="18"/>
      <c r="BM199" s="18"/>
      <c r="BN199" s="18"/>
      <c r="BP199" s="18"/>
      <c r="BQ199" s="18"/>
      <c r="BR199" s="18"/>
      <c r="BS199" s="18"/>
      <c r="BT199" s="18"/>
      <c r="BU199" s="18"/>
      <c r="BV199" s="18"/>
      <c r="BW199" s="18"/>
      <c r="BX199" s="18"/>
      <c r="BY199" s="18"/>
      <c r="BZ199" s="18"/>
    </row>
    <row r="200" spans="1:78">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5"/>
      <c r="BE200" s="5"/>
      <c r="BF200" s="5"/>
      <c r="BG200" s="18"/>
      <c r="BH200" s="18"/>
      <c r="BI200" s="18"/>
      <c r="BJ200" s="18"/>
      <c r="BK200" s="18"/>
      <c r="BL200" s="18"/>
      <c r="BM200" s="18"/>
      <c r="BN200" s="18"/>
      <c r="BP200" s="18"/>
      <c r="BQ200" s="18"/>
      <c r="BR200" s="18"/>
      <c r="BS200" s="18"/>
      <c r="BT200" s="18"/>
      <c r="BU200" s="18"/>
      <c r="BV200" s="18"/>
      <c r="BW200" s="18"/>
      <c r="BX200" s="18"/>
      <c r="BY200" s="18"/>
      <c r="BZ200" s="18"/>
    </row>
    <row r="201" spans="1:78">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5"/>
      <c r="BE201" s="5"/>
      <c r="BF201" s="5"/>
      <c r="BG201" s="18"/>
      <c r="BH201" s="18"/>
      <c r="BI201" s="18"/>
      <c r="BJ201" s="18"/>
      <c r="BK201" s="18"/>
      <c r="BL201" s="18"/>
      <c r="BM201" s="18"/>
      <c r="BN201" s="18"/>
      <c r="BP201" s="18"/>
      <c r="BQ201" s="18"/>
      <c r="BR201" s="18"/>
      <c r="BS201" s="18"/>
      <c r="BT201" s="18"/>
      <c r="BU201" s="18"/>
      <c r="BV201" s="18"/>
      <c r="BW201" s="18"/>
      <c r="BX201" s="18"/>
      <c r="BY201" s="18"/>
      <c r="BZ201" s="18"/>
    </row>
    <row r="202" spans="1:78">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5"/>
      <c r="BE202" s="5"/>
      <c r="BF202" s="5"/>
      <c r="BG202" s="18"/>
      <c r="BH202" s="18"/>
      <c r="BI202" s="18"/>
      <c r="BJ202" s="18"/>
      <c r="BK202" s="18"/>
      <c r="BL202" s="18"/>
      <c r="BM202" s="18"/>
      <c r="BN202" s="18"/>
      <c r="BP202" s="18"/>
      <c r="BQ202" s="18"/>
      <c r="BR202" s="18"/>
      <c r="BS202" s="18"/>
      <c r="BT202" s="18"/>
      <c r="BU202" s="18"/>
      <c r="BV202" s="18"/>
      <c r="BW202" s="18"/>
      <c r="BX202" s="18"/>
      <c r="BY202" s="18"/>
      <c r="BZ202" s="18"/>
    </row>
    <row r="203" spans="1:78">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5"/>
      <c r="BE203" s="5"/>
      <c r="BF203" s="5"/>
      <c r="BG203" s="18"/>
      <c r="BH203" s="18"/>
      <c r="BI203" s="18"/>
      <c r="BJ203" s="18"/>
      <c r="BK203" s="18"/>
      <c r="BL203" s="18"/>
      <c r="BM203" s="18"/>
      <c r="BN203" s="18"/>
      <c r="BP203" s="18"/>
      <c r="BQ203" s="18"/>
      <c r="BR203" s="18"/>
      <c r="BS203" s="18"/>
      <c r="BT203" s="18"/>
      <c r="BU203" s="18"/>
      <c r="BV203" s="18"/>
      <c r="BW203" s="18"/>
      <c r="BX203" s="18"/>
      <c r="BY203" s="18"/>
      <c r="BZ203" s="18"/>
    </row>
    <row r="204" spans="1:78">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5"/>
      <c r="BE204" s="5"/>
      <c r="BF204" s="5"/>
      <c r="BG204" s="18"/>
      <c r="BH204" s="18"/>
      <c r="BI204" s="18"/>
      <c r="BJ204" s="18"/>
      <c r="BK204" s="18"/>
      <c r="BL204" s="18"/>
      <c r="BM204" s="18"/>
      <c r="BN204" s="18"/>
      <c r="BP204" s="18"/>
      <c r="BQ204" s="18"/>
      <c r="BR204" s="18"/>
      <c r="BS204" s="18"/>
      <c r="BT204" s="18"/>
      <c r="BU204" s="18"/>
      <c r="BV204" s="18"/>
      <c r="BW204" s="18"/>
      <c r="BX204" s="18"/>
      <c r="BY204" s="18"/>
      <c r="BZ204" s="18"/>
    </row>
    <row r="205" spans="1:78">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5"/>
      <c r="BE205" s="5"/>
      <c r="BF205" s="5"/>
      <c r="BG205" s="18"/>
      <c r="BH205" s="18"/>
      <c r="BI205" s="18"/>
      <c r="BJ205" s="18"/>
      <c r="BK205" s="18"/>
      <c r="BL205" s="18"/>
      <c r="BM205" s="18"/>
      <c r="BN205" s="18"/>
      <c r="BP205" s="18"/>
      <c r="BQ205" s="18"/>
      <c r="BR205" s="18"/>
      <c r="BS205" s="18"/>
      <c r="BT205" s="18"/>
      <c r="BU205" s="18"/>
      <c r="BV205" s="18"/>
      <c r="BW205" s="18"/>
      <c r="BX205" s="18"/>
      <c r="BY205" s="18"/>
      <c r="BZ205" s="18"/>
    </row>
    <row r="206" spans="1:78">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5"/>
      <c r="BE206" s="5"/>
      <c r="BF206" s="5"/>
      <c r="BG206" s="18"/>
      <c r="BH206" s="18"/>
      <c r="BI206" s="18"/>
      <c r="BJ206" s="18"/>
      <c r="BK206" s="18"/>
      <c r="BL206" s="18"/>
      <c r="BM206" s="18"/>
      <c r="BN206" s="18"/>
      <c r="BP206" s="18"/>
      <c r="BQ206" s="18"/>
      <c r="BR206" s="18"/>
      <c r="BS206" s="18"/>
      <c r="BT206" s="18"/>
      <c r="BU206" s="18"/>
      <c r="BV206" s="18"/>
      <c r="BW206" s="18"/>
      <c r="BX206" s="18"/>
      <c r="BY206" s="18"/>
      <c r="BZ206" s="18"/>
    </row>
    <row r="207" spans="1:78">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5"/>
      <c r="BE207" s="5"/>
      <c r="BF207" s="5"/>
      <c r="BG207" s="18"/>
      <c r="BH207" s="18"/>
      <c r="BI207" s="18"/>
      <c r="BJ207" s="18"/>
      <c r="BK207" s="18"/>
      <c r="BL207" s="18"/>
      <c r="BM207" s="18"/>
      <c r="BN207" s="18"/>
      <c r="BP207" s="18"/>
      <c r="BQ207" s="18"/>
      <c r="BR207" s="18"/>
      <c r="BS207" s="18"/>
      <c r="BT207" s="18"/>
      <c r="BU207" s="18"/>
      <c r="BV207" s="18"/>
      <c r="BW207" s="18"/>
      <c r="BX207" s="18"/>
      <c r="BY207" s="18"/>
      <c r="BZ207" s="18"/>
    </row>
    <row r="208" spans="1:78">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5"/>
      <c r="BE208" s="5"/>
      <c r="BF208" s="5"/>
      <c r="BG208" s="18"/>
      <c r="BH208" s="18"/>
      <c r="BI208" s="18"/>
      <c r="BJ208" s="18"/>
      <c r="BK208" s="18"/>
      <c r="BL208" s="18"/>
      <c r="BM208" s="18"/>
      <c r="BN208" s="18"/>
      <c r="BP208" s="18"/>
      <c r="BQ208" s="18"/>
      <c r="BR208" s="18"/>
      <c r="BS208" s="18"/>
      <c r="BT208" s="18"/>
      <c r="BU208" s="18"/>
      <c r="BV208" s="18"/>
      <c r="BW208" s="18"/>
      <c r="BX208" s="18"/>
      <c r="BY208" s="18"/>
      <c r="BZ208" s="18"/>
    </row>
    <row r="209" spans="1:78">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5"/>
      <c r="BE209" s="5"/>
      <c r="BF209" s="5"/>
      <c r="BG209" s="18"/>
      <c r="BH209" s="18"/>
      <c r="BI209" s="18"/>
      <c r="BJ209" s="18"/>
      <c r="BK209" s="18"/>
      <c r="BL209" s="18"/>
      <c r="BM209" s="18"/>
      <c r="BN209" s="18"/>
      <c r="BP209" s="18"/>
      <c r="BQ209" s="18"/>
      <c r="BR209" s="18"/>
      <c r="BS209" s="18"/>
      <c r="BT209" s="18"/>
      <c r="BU209" s="18"/>
      <c r="BV209" s="18"/>
      <c r="BW209" s="18"/>
      <c r="BX209" s="18"/>
      <c r="BY209" s="18"/>
      <c r="BZ209" s="18"/>
    </row>
    <row r="210" spans="1:78">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5"/>
      <c r="BE210" s="5"/>
      <c r="BF210" s="5"/>
      <c r="BG210" s="18"/>
      <c r="BH210" s="18"/>
      <c r="BI210" s="18"/>
      <c r="BJ210" s="18"/>
      <c r="BK210" s="18"/>
      <c r="BL210" s="18"/>
      <c r="BM210" s="18"/>
      <c r="BN210" s="18"/>
      <c r="BP210" s="18"/>
      <c r="BQ210" s="18"/>
      <c r="BR210" s="18"/>
      <c r="BS210" s="18"/>
      <c r="BT210" s="18"/>
      <c r="BU210" s="18"/>
      <c r="BV210" s="18"/>
      <c r="BW210" s="18"/>
      <c r="BX210" s="18"/>
      <c r="BY210" s="18"/>
      <c r="BZ210" s="18"/>
    </row>
    <row r="211" spans="1:78">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5"/>
      <c r="BE211" s="5"/>
      <c r="BF211" s="5"/>
      <c r="BG211" s="18"/>
      <c r="BH211" s="18"/>
      <c r="BI211" s="18"/>
      <c r="BJ211" s="18"/>
      <c r="BK211" s="18"/>
      <c r="BL211" s="18"/>
      <c r="BM211" s="18"/>
      <c r="BN211" s="18"/>
      <c r="BP211" s="18"/>
      <c r="BQ211" s="18"/>
      <c r="BR211" s="18"/>
      <c r="BS211" s="18"/>
      <c r="BT211" s="18"/>
      <c r="BU211" s="18"/>
      <c r="BV211" s="18"/>
      <c r="BW211" s="18"/>
      <c r="BX211" s="18"/>
      <c r="BY211" s="18"/>
      <c r="BZ211" s="18"/>
    </row>
    <row r="212" spans="1:78">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5"/>
      <c r="BE212" s="5"/>
      <c r="BF212" s="5"/>
      <c r="BG212" s="18"/>
      <c r="BH212" s="18"/>
      <c r="BI212" s="18"/>
      <c r="BJ212" s="18"/>
      <c r="BK212" s="18"/>
      <c r="BL212" s="18"/>
      <c r="BM212" s="18"/>
      <c r="BN212" s="18"/>
      <c r="BP212" s="18"/>
      <c r="BQ212" s="18"/>
      <c r="BR212" s="18"/>
      <c r="BS212" s="18"/>
      <c r="BT212" s="18"/>
      <c r="BU212" s="18"/>
      <c r="BV212" s="18"/>
      <c r="BW212" s="18"/>
      <c r="BX212" s="18"/>
      <c r="BY212" s="18"/>
      <c r="BZ212" s="18"/>
    </row>
    <row r="213" spans="1:78">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5"/>
      <c r="BE213" s="5"/>
      <c r="BF213" s="5"/>
      <c r="BG213" s="18"/>
      <c r="BH213" s="18"/>
      <c r="BI213" s="18"/>
      <c r="BJ213" s="18"/>
      <c r="BK213" s="18"/>
      <c r="BL213" s="18"/>
      <c r="BM213" s="18"/>
      <c r="BN213" s="18"/>
      <c r="BP213" s="18"/>
      <c r="BQ213" s="18"/>
      <c r="BR213" s="18"/>
      <c r="BS213" s="18"/>
      <c r="BT213" s="18"/>
      <c r="BU213" s="18"/>
      <c r="BV213" s="18"/>
      <c r="BW213" s="18"/>
      <c r="BX213" s="18"/>
      <c r="BY213" s="18"/>
      <c r="BZ213" s="18"/>
    </row>
    <row r="214" spans="1:78">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5"/>
      <c r="BE214" s="5"/>
      <c r="BF214" s="5"/>
      <c r="BG214" s="18"/>
      <c r="BH214" s="18"/>
      <c r="BI214" s="18"/>
      <c r="BJ214" s="18"/>
      <c r="BK214" s="18"/>
      <c r="BL214" s="18"/>
      <c r="BM214" s="18"/>
      <c r="BN214" s="18"/>
      <c r="BP214" s="18"/>
      <c r="BQ214" s="18"/>
      <c r="BR214" s="18"/>
      <c r="BS214" s="18"/>
      <c r="BT214" s="18"/>
      <c r="BU214" s="18"/>
      <c r="BV214" s="18"/>
      <c r="BW214" s="18"/>
      <c r="BX214" s="18"/>
      <c r="BY214" s="18"/>
      <c r="BZ214" s="18"/>
    </row>
    <row r="215" spans="1:78">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5"/>
      <c r="BE215" s="5"/>
      <c r="BF215" s="5"/>
      <c r="BG215" s="18"/>
      <c r="BH215" s="18"/>
      <c r="BI215" s="18"/>
      <c r="BJ215" s="18"/>
      <c r="BK215" s="18"/>
      <c r="BL215" s="18"/>
      <c r="BM215" s="18"/>
      <c r="BN215" s="18"/>
      <c r="BP215" s="18"/>
      <c r="BQ215" s="18"/>
      <c r="BR215" s="18"/>
      <c r="BS215" s="18"/>
      <c r="BT215" s="18"/>
      <c r="BU215" s="18"/>
      <c r="BV215" s="18"/>
      <c r="BW215" s="18"/>
      <c r="BX215" s="18"/>
      <c r="BY215" s="18"/>
      <c r="BZ215" s="18"/>
    </row>
    <row r="216" spans="1:78">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5"/>
      <c r="BE216" s="5"/>
      <c r="BF216" s="5"/>
      <c r="BG216" s="18"/>
      <c r="BH216" s="18"/>
      <c r="BI216" s="18"/>
      <c r="BJ216" s="18"/>
      <c r="BK216" s="18"/>
      <c r="BL216" s="18"/>
      <c r="BM216" s="18"/>
      <c r="BN216" s="18"/>
      <c r="BP216" s="18"/>
      <c r="BQ216" s="18"/>
      <c r="BR216" s="18"/>
      <c r="BS216" s="18"/>
      <c r="BT216" s="18"/>
      <c r="BU216" s="18"/>
      <c r="BV216" s="18"/>
      <c r="BW216" s="18"/>
      <c r="BX216" s="18"/>
      <c r="BY216" s="18"/>
      <c r="BZ216" s="18"/>
    </row>
    <row r="217" spans="1:78">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5"/>
      <c r="BE217" s="5"/>
      <c r="BF217" s="5"/>
      <c r="BG217" s="18"/>
      <c r="BH217" s="18"/>
      <c r="BI217" s="18"/>
      <c r="BJ217" s="18"/>
      <c r="BK217" s="18"/>
      <c r="BL217" s="18"/>
      <c r="BM217" s="18"/>
      <c r="BN217" s="18"/>
      <c r="BP217" s="18"/>
      <c r="BQ217" s="18"/>
      <c r="BR217" s="18"/>
      <c r="BS217" s="18"/>
      <c r="BT217" s="18"/>
      <c r="BU217" s="18"/>
      <c r="BV217" s="18"/>
      <c r="BW217" s="18"/>
      <c r="BX217" s="18"/>
      <c r="BY217" s="18"/>
      <c r="BZ217" s="18"/>
    </row>
    <row r="218" spans="1:78">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5"/>
      <c r="BE218" s="5"/>
      <c r="BF218" s="5"/>
      <c r="BG218" s="18"/>
      <c r="BH218" s="18"/>
      <c r="BI218" s="18"/>
      <c r="BJ218" s="18"/>
      <c r="BK218" s="18"/>
      <c r="BL218" s="18"/>
      <c r="BM218" s="18"/>
      <c r="BN218" s="18"/>
      <c r="BP218" s="18"/>
      <c r="BQ218" s="18"/>
      <c r="BR218" s="18"/>
      <c r="BS218" s="18"/>
      <c r="BT218" s="18"/>
      <c r="BU218" s="18"/>
      <c r="BV218" s="18"/>
      <c r="BW218" s="18"/>
      <c r="BX218" s="18"/>
      <c r="BY218" s="18"/>
      <c r="BZ218" s="18"/>
    </row>
    <row r="219" spans="1:78">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5"/>
      <c r="BE219" s="5"/>
      <c r="BF219" s="5"/>
      <c r="BG219" s="18"/>
      <c r="BH219" s="18"/>
      <c r="BI219" s="18"/>
      <c r="BJ219" s="18"/>
      <c r="BK219" s="18"/>
      <c r="BL219" s="18"/>
      <c r="BM219" s="18"/>
      <c r="BN219" s="18"/>
      <c r="BP219" s="18"/>
      <c r="BQ219" s="18"/>
      <c r="BR219" s="18"/>
      <c r="BS219" s="18"/>
      <c r="BT219" s="18"/>
      <c r="BU219" s="18"/>
      <c r="BV219" s="18"/>
      <c r="BW219" s="18"/>
      <c r="BX219" s="18"/>
      <c r="BY219" s="18"/>
      <c r="BZ219" s="18"/>
    </row>
    <row r="220" spans="1:78">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5"/>
      <c r="BE220" s="5"/>
      <c r="BF220" s="5"/>
      <c r="BG220" s="18"/>
      <c r="BH220" s="18"/>
      <c r="BI220" s="18"/>
      <c r="BJ220" s="18"/>
      <c r="BK220" s="18"/>
      <c r="BL220" s="18"/>
      <c r="BM220" s="18"/>
      <c r="BN220" s="18"/>
      <c r="BP220" s="18"/>
      <c r="BQ220" s="18"/>
      <c r="BR220" s="18"/>
      <c r="BS220" s="18"/>
      <c r="BT220" s="18"/>
      <c r="BU220" s="18"/>
      <c r="BV220" s="18"/>
      <c r="BW220" s="18"/>
      <c r="BX220" s="18"/>
      <c r="BY220" s="18"/>
      <c r="BZ220" s="18"/>
    </row>
    <row r="221" spans="1:78">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5"/>
      <c r="BE221" s="5"/>
      <c r="BF221" s="5"/>
      <c r="BG221" s="18"/>
      <c r="BH221" s="18"/>
      <c r="BI221" s="18"/>
      <c r="BJ221" s="18"/>
      <c r="BK221" s="18"/>
      <c r="BL221" s="18"/>
      <c r="BM221" s="18"/>
      <c r="BN221" s="18"/>
      <c r="BP221" s="18"/>
      <c r="BQ221" s="18"/>
      <c r="BR221" s="18"/>
      <c r="BS221" s="18"/>
      <c r="BT221" s="18"/>
      <c r="BU221" s="18"/>
      <c r="BV221" s="18"/>
      <c r="BW221" s="18"/>
      <c r="BX221" s="18"/>
      <c r="BY221" s="18"/>
      <c r="BZ221" s="18"/>
    </row>
    <row r="222" spans="1:78">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5"/>
      <c r="BE222" s="5"/>
      <c r="BF222" s="5"/>
      <c r="BG222" s="18"/>
      <c r="BH222" s="18"/>
      <c r="BI222" s="18"/>
      <c r="BJ222" s="18"/>
      <c r="BK222" s="18"/>
      <c r="BL222" s="18"/>
      <c r="BM222" s="18"/>
      <c r="BN222" s="18"/>
      <c r="BP222" s="18"/>
      <c r="BQ222" s="18"/>
      <c r="BR222" s="18"/>
      <c r="BS222" s="18"/>
      <c r="BT222" s="18"/>
      <c r="BU222" s="18"/>
      <c r="BV222" s="18"/>
      <c r="BW222" s="18"/>
      <c r="BX222" s="18"/>
      <c r="BY222" s="18"/>
      <c r="BZ222" s="18"/>
    </row>
    <row r="223" spans="1:78">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5"/>
      <c r="BE223" s="5"/>
      <c r="BF223" s="5"/>
      <c r="BG223" s="18"/>
      <c r="BH223" s="18"/>
      <c r="BI223" s="18"/>
      <c r="BJ223" s="18"/>
      <c r="BK223" s="18"/>
      <c r="BL223" s="18"/>
      <c r="BM223" s="18"/>
      <c r="BN223" s="18"/>
      <c r="BP223" s="18"/>
      <c r="BQ223" s="18"/>
      <c r="BR223" s="18"/>
      <c r="BS223" s="18"/>
      <c r="BT223" s="18"/>
      <c r="BU223" s="18"/>
      <c r="BV223" s="18"/>
      <c r="BW223" s="18"/>
      <c r="BX223" s="18"/>
      <c r="BY223" s="18"/>
      <c r="BZ223" s="18"/>
    </row>
    <row r="224" spans="1:78">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5"/>
      <c r="BE224" s="5"/>
      <c r="BF224" s="5"/>
      <c r="BG224" s="18"/>
      <c r="BH224" s="18"/>
      <c r="BI224" s="18"/>
      <c r="BJ224" s="18"/>
      <c r="BK224" s="18"/>
      <c r="BL224" s="18"/>
      <c r="BM224" s="18"/>
      <c r="BN224" s="18"/>
      <c r="BP224" s="18"/>
      <c r="BQ224" s="18"/>
      <c r="BR224" s="18"/>
      <c r="BS224" s="18"/>
      <c r="BT224" s="18"/>
      <c r="BU224" s="18"/>
      <c r="BV224" s="18"/>
      <c r="BW224" s="18"/>
      <c r="BX224" s="18"/>
      <c r="BY224" s="18"/>
      <c r="BZ224" s="18"/>
    </row>
    <row r="225" spans="1:78">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5"/>
      <c r="BE225" s="5"/>
      <c r="BF225" s="5"/>
      <c r="BG225" s="18"/>
      <c r="BH225" s="18"/>
      <c r="BI225" s="18"/>
      <c r="BJ225" s="18"/>
      <c r="BK225" s="18"/>
      <c r="BL225" s="18"/>
      <c r="BM225" s="18"/>
      <c r="BN225" s="18"/>
      <c r="BP225" s="18"/>
      <c r="BQ225" s="18"/>
      <c r="BR225" s="18"/>
      <c r="BS225" s="18"/>
      <c r="BT225" s="18"/>
      <c r="BU225" s="18"/>
      <c r="BV225" s="18"/>
      <c r="BW225" s="18"/>
      <c r="BX225" s="18"/>
      <c r="BY225" s="18"/>
      <c r="BZ225" s="18"/>
    </row>
    <row r="226" spans="1:78">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5"/>
      <c r="BE226" s="5"/>
      <c r="BF226" s="5"/>
      <c r="BG226" s="18"/>
      <c r="BH226" s="18"/>
      <c r="BI226" s="18"/>
      <c r="BJ226" s="18"/>
      <c r="BK226" s="18"/>
      <c r="BL226" s="18"/>
      <c r="BM226" s="18"/>
      <c r="BN226" s="18"/>
      <c r="BP226" s="18"/>
      <c r="BQ226" s="18"/>
      <c r="BR226" s="18"/>
      <c r="BS226" s="18"/>
      <c r="BT226" s="18"/>
      <c r="BU226" s="18"/>
      <c r="BV226" s="18"/>
      <c r="BW226" s="18"/>
      <c r="BX226" s="18"/>
      <c r="BY226" s="18"/>
      <c r="BZ226" s="18"/>
    </row>
    <row r="227" spans="1:78">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5"/>
      <c r="BE227" s="5"/>
      <c r="BF227" s="5"/>
      <c r="BG227" s="18"/>
      <c r="BH227" s="18"/>
      <c r="BI227" s="18"/>
      <c r="BJ227" s="18"/>
      <c r="BK227" s="18"/>
      <c r="BL227" s="18"/>
      <c r="BM227" s="18"/>
      <c r="BN227" s="18"/>
      <c r="BP227" s="18"/>
      <c r="BQ227" s="18"/>
      <c r="BR227" s="18"/>
      <c r="BS227" s="18"/>
      <c r="BT227" s="18"/>
      <c r="BU227" s="18"/>
      <c r="BV227" s="18"/>
      <c r="BW227" s="18"/>
      <c r="BX227" s="18"/>
      <c r="BY227" s="18"/>
      <c r="BZ227" s="18"/>
    </row>
    <row r="228" spans="1:78">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5"/>
      <c r="BE228" s="5"/>
      <c r="BF228" s="5"/>
      <c r="BG228" s="18"/>
      <c r="BH228" s="18"/>
      <c r="BI228" s="18"/>
      <c r="BJ228" s="18"/>
      <c r="BK228" s="18"/>
      <c r="BL228" s="18"/>
      <c r="BM228" s="18"/>
      <c r="BN228" s="18"/>
      <c r="BP228" s="18"/>
      <c r="BQ228" s="18"/>
      <c r="BR228" s="18"/>
      <c r="BS228" s="18"/>
      <c r="BT228" s="18"/>
      <c r="BU228" s="18"/>
      <c r="BV228" s="18"/>
      <c r="BW228" s="18"/>
      <c r="BX228" s="18"/>
      <c r="BY228" s="18"/>
      <c r="BZ228" s="18"/>
    </row>
    <row r="229" spans="1:78">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5"/>
      <c r="BE229" s="5"/>
      <c r="BF229" s="5"/>
      <c r="BG229" s="18"/>
      <c r="BH229" s="18"/>
      <c r="BI229" s="18"/>
      <c r="BJ229" s="18"/>
      <c r="BK229" s="18"/>
      <c r="BL229" s="18"/>
      <c r="BM229" s="18"/>
      <c r="BN229" s="18"/>
      <c r="BP229" s="18"/>
      <c r="BQ229" s="18"/>
      <c r="BR229" s="18"/>
      <c r="BS229" s="18"/>
      <c r="BT229" s="18"/>
      <c r="BU229" s="18"/>
      <c r="BV229" s="18"/>
      <c r="BW229" s="18"/>
      <c r="BX229" s="18"/>
      <c r="BY229" s="18"/>
      <c r="BZ229" s="18"/>
    </row>
    <row r="230" spans="1:78">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5"/>
      <c r="BE230" s="5"/>
      <c r="BF230" s="5"/>
      <c r="BG230" s="18"/>
      <c r="BH230" s="18"/>
      <c r="BI230" s="18"/>
      <c r="BJ230" s="18"/>
      <c r="BK230" s="18"/>
      <c r="BL230" s="18"/>
      <c r="BM230" s="18"/>
      <c r="BN230" s="18"/>
      <c r="BP230" s="18"/>
      <c r="BQ230" s="18"/>
      <c r="BR230" s="18"/>
      <c r="BS230" s="18"/>
      <c r="BT230" s="18"/>
      <c r="BU230" s="18"/>
      <c r="BV230" s="18"/>
      <c r="BW230" s="18"/>
      <c r="BX230" s="18"/>
      <c r="BY230" s="18"/>
      <c r="BZ230" s="18"/>
    </row>
    <row r="231" spans="1:78">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5"/>
      <c r="BE231" s="5"/>
      <c r="BF231" s="5"/>
      <c r="BG231" s="18"/>
      <c r="BH231" s="18"/>
      <c r="BI231" s="18"/>
      <c r="BJ231" s="18"/>
      <c r="BK231" s="18"/>
      <c r="BL231" s="18"/>
      <c r="BM231" s="18"/>
      <c r="BN231" s="18"/>
      <c r="BP231" s="18"/>
      <c r="BQ231" s="18"/>
      <c r="BR231" s="18"/>
      <c r="BS231" s="18"/>
      <c r="BT231" s="18"/>
      <c r="BU231" s="18"/>
      <c r="BV231" s="18"/>
      <c r="BW231" s="18"/>
      <c r="BX231" s="18"/>
      <c r="BY231" s="18"/>
      <c r="BZ231" s="18"/>
    </row>
    <row r="232" spans="1:78">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5"/>
      <c r="BE232" s="5"/>
      <c r="BF232" s="5"/>
      <c r="BG232" s="18"/>
      <c r="BH232" s="18"/>
      <c r="BI232" s="18"/>
      <c r="BJ232" s="18"/>
      <c r="BK232" s="18"/>
      <c r="BL232" s="18"/>
      <c r="BM232" s="18"/>
      <c r="BN232" s="18"/>
      <c r="BP232" s="18"/>
      <c r="BQ232" s="18"/>
      <c r="BR232" s="18"/>
      <c r="BS232" s="18"/>
      <c r="BT232" s="18"/>
      <c r="BU232" s="18"/>
      <c r="BV232" s="18"/>
      <c r="BW232" s="18"/>
      <c r="BX232" s="18"/>
      <c r="BY232" s="18"/>
      <c r="BZ232" s="18"/>
    </row>
    <row r="233" spans="1:78">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5"/>
      <c r="BE233" s="5"/>
      <c r="BF233" s="5"/>
      <c r="BG233" s="18"/>
      <c r="BH233" s="18"/>
      <c r="BI233" s="18"/>
      <c r="BJ233" s="18"/>
      <c r="BK233" s="18"/>
      <c r="BL233" s="18"/>
      <c r="BM233" s="18"/>
      <c r="BN233" s="18"/>
      <c r="BP233" s="18"/>
      <c r="BQ233" s="18"/>
      <c r="BR233" s="18"/>
      <c r="BS233" s="18"/>
      <c r="BT233" s="18"/>
      <c r="BU233" s="18"/>
      <c r="BV233" s="18"/>
      <c r="BW233" s="18"/>
      <c r="BX233" s="18"/>
      <c r="BY233" s="18"/>
      <c r="BZ233" s="18"/>
    </row>
    <row r="234" spans="1:78">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5"/>
      <c r="BE234" s="5"/>
      <c r="BF234" s="5"/>
      <c r="BG234" s="18"/>
      <c r="BH234" s="18"/>
      <c r="BI234" s="18"/>
      <c r="BJ234" s="18"/>
      <c r="BK234" s="18"/>
      <c r="BL234" s="18"/>
      <c r="BM234" s="18"/>
      <c r="BN234" s="18"/>
      <c r="BP234" s="18"/>
      <c r="BQ234" s="18"/>
      <c r="BR234" s="18"/>
      <c r="BS234" s="18"/>
      <c r="BT234" s="18"/>
      <c r="BU234" s="18"/>
      <c r="BV234" s="18"/>
      <c r="BW234" s="18"/>
      <c r="BX234" s="18"/>
      <c r="BY234" s="18"/>
      <c r="BZ234" s="18"/>
    </row>
    <row r="235" spans="1:78">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5"/>
      <c r="BE235" s="5"/>
      <c r="BF235" s="5"/>
      <c r="BG235" s="18"/>
      <c r="BH235" s="18"/>
      <c r="BI235" s="18"/>
      <c r="BJ235" s="18"/>
      <c r="BK235" s="18"/>
      <c r="BL235" s="18"/>
      <c r="BM235" s="18"/>
      <c r="BN235" s="18"/>
      <c r="BP235" s="18"/>
      <c r="BQ235" s="18"/>
      <c r="BR235" s="18"/>
      <c r="BS235" s="18"/>
      <c r="BT235" s="18"/>
      <c r="BU235" s="18"/>
      <c r="BV235" s="18"/>
      <c r="BW235" s="18"/>
      <c r="BX235" s="18"/>
      <c r="BY235" s="18"/>
      <c r="BZ235" s="18"/>
    </row>
    <row r="236" spans="1:78">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5"/>
      <c r="BE236" s="5"/>
      <c r="BF236" s="5"/>
      <c r="BG236" s="18"/>
      <c r="BH236" s="18"/>
      <c r="BI236" s="18"/>
      <c r="BJ236" s="18"/>
      <c r="BK236" s="18"/>
      <c r="BL236" s="18"/>
      <c r="BM236" s="18"/>
      <c r="BN236" s="18"/>
      <c r="BP236" s="18"/>
      <c r="BQ236" s="18"/>
      <c r="BR236" s="18"/>
      <c r="BS236" s="18"/>
      <c r="BT236" s="18"/>
      <c r="BU236" s="18"/>
      <c r="BV236" s="18"/>
      <c r="BW236" s="18"/>
      <c r="BX236" s="18"/>
      <c r="BY236" s="18"/>
      <c r="BZ236" s="18"/>
    </row>
    <row r="237" spans="1:78">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5"/>
      <c r="BE237" s="5"/>
      <c r="BF237" s="5"/>
      <c r="BG237" s="18"/>
      <c r="BH237" s="18"/>
      <c r="BI237" s="18"/>
      <c r="BJ237" s="18"/>
      <c r="BK237" s="18"/>
      <c r="BL237" s="18"/>
      <c r="BM237" s="18"/>
      <c r="BN237" s="18"/>
      <c r="BP237" s="18"/>
      <c r="BQ237" s="18"/>
      <c r="BR237" s="18"/>
      <c r="BS237" s="18"/>
      <c r="BT237" s="18"/>
      <c r="BU237" s="18"/>
      <c r="BV237" s="18"/>
      <c r="BW237" s="18"/>
      <c r="BX237" s="18"/>
      <c r="BY237" s="18"/>
      <c r="BZ237" s="18"/>
    </row>
    <row r="238" spans="1:78">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5"/>
      <c r="BE238" s="5"/>
      <c r="BF238" s="5"/>
      <c r="BG238" s="18"/>
      <c r="BH238" s="18"/>
      <c r="BI238" s="18"/>
      <c r="BJ238" s="18"/>
      <c r="BK238" s="18"/>
      <c r="BL238" s="18"/>
      <c r="BM238" s="18"/>
      <c r="BN238" s="18"/>
      <c r="BP238" s="18"/>
      <c r="BQ238" s="18"/>
      <c r="BR238" s="18"/>
      <c r="BS238" s="18"/>
      <c r="BT238" s="18"/>
      <c r="BU238" s="18"/>
      <c r="BV238" s="18"/>
      <c r="BW238" s="18"/>
      <c r="BX238" s="18"/>
      <c r="BY238" s="18"/>
      <c r="BZ238" s="18"/>
    </row>
    <row r="239" spans="1:78">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5"/>
      <c r="BE239" s="5"/>
      <c r="BF239" s="5"/>
      <c r="BG239" s="18"/>
      <c r="BH239" s="18"/>
      <c r="BI239" s="18"/>
      <c r="BJ239" s="18"/>
      <c r="BK239" s="18"/>
      <c r="BL239" s="18"/>
      <c r="BM239" s="18"/>
      <c r="BN239" s="18"/>
      <c r="BP239" s="18"/>
      <c r="BQ239" s="18"/>
      <c r="BR239" s="18"/>
      <c r="BS239" s="18"/>
      <c r="BT239" s="18"/>
      <c r="BU239" s="18"/>
      <c r="BV239" s="18"/>
      <c r="BW239" s="18"/>
      <c r="BX239" s="18"/>
      <c r="BY239" s="18"/>
      <c r="BZ239" s="18"/>
    </row>
    <row r="240" spans="1:78">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5"/>
      <c r="BE240" s="5"/>
      <c r="BF240" s="5"/>
      <c r="BG240" s="18"/>
      <c r="BH240" s="18"/>
      <c r="BI240" s="18"/>
      <c r="BJ240" s="18"/>
      <c r="BK240" s="18"/>
      <c r="BL240" s="18"/>
      <c r="BM240" s="18"/>
      <c r="BN240" s="18"/>
      <c r="BP240" s="18"/>
      <c r="BQ240" s="18"/>
      <c r="BR240" s="18"/>
      <c r="BS240" s="18"/>
      <c r="BT240" s="18"/>
      <c r="BU240" s="18"/>
      <c r="BV240" s="18"/>
      <c r="BW240" s="18"/>
      <c r="BX240" s="18"/>
      <c r="BY240" s="18"/>
      <c r="BZ240" s="18"/>
    </row>
    <row r="241" spans="1:78">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5"/>
      <c r="BE241" s="5"/>
      <c r="BF241" s="5"/>
      <c r="BG241" s="18"/>
      <c r="BH241" s="18"/>
      <c r="BI241" s="18"/>
      <c r="BJ241" s="18"/>
      <c r="BK241" s="18"/>
      <c r="BL241" s="18"/>
      <c r="BM241" s="18"/>
      <c r="BN241" s="18"/>
      <c r="BP241" s="18"/>
      <c r="BQ241" s="18"/>
      <c r="BR241" s="18"/>
      <c r="BS241" s="18"/>
      <c r="BT241" s="18"/>
      <c r="BU241" s="18"/>
      <c r="BV241" s="18"/>
      <c r="BW241" s="18"/>
      <c r="BX241" s="18"/>
      <c r="BY241" s="18"/>
      <c r="BZ241" s="18"/>
    </row>
    <row r="242" spans="1:78">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5"/>
      <c r="BE242" s="5"/>
      <c r="BF242" s="5"/>
      <c r="BG242" s="18"/>
      <c r="BH242" s="18"/>
      <c r="BI242" s="18"/>
      <c r="BJ242" s="18"/>
      <c r="BK242" s="18"/>
      <c r="BL242" s="18"/>
      <c r="BM242" s="18"/>
      <c r="BN242" s="18"/>
      <c r="BP242" s="18"/>
      <c r="BQ242" s="18"/>
      <c r="BR242" s="18"/>
      <c r="BS242" s="18"/>
      <c r="BT242" s="18"/>
      <c r="BU242" s="18"/>
      <c r="BV242" s="18"/>
      <c r="BW242" s="18"/>
      <c r="BX242" s="18"/>
      <c r="BY242" s="18"/>
      <c r="BZ242" s="18"/>
    </row>
    <row r="243" spans="1:78">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5"/>
      <c r="BE243" s="5"/>
      <c r="BF243" s="5"/>
      <c r="BG243" s="18"/>
      <c r="BH243" s="18"/>
      <c r="BI243" s="18"/>
      <c r="BJ243" s="18"/>
      <c r="BK243" s="18"/>
      <c r="BL243" s="18"/>
      <c r="BM243" s="18"/>
      <c r="BN243" s="18"/>
      <c r="BP243" s="18"/>
      <c r="BQ243" s="18"/>
      <c r="BR243" s="18"/>
      <c r="BS243" s="18"/>
      <c r="BT243" s="18"/>
      <c r="BU243" s="18"/>
      <c r="BV243" s="18"/>
      <c r="BW243" s="18"/>
      <c r="BX243" s="18"/>
      <c r="BY243" s="18"/>
      <c r="BZ243" s="18"/>
    </row>
    <row r="244" spans="1:78">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5"/>
      <c r="BE244" s="5"/>
      <c r="BF244" s="5"/>
      <c r="BG244" s="18"/>
      <c r="BH244" s="18"/>
      <c r="BI244" s="18"/>
      <c r="BJ244" s="18"/>
      <c r="BK244" s="18"/>
      <c r="BL244" s="18"/>
      <c r="BM244" s="18"/>
      <c r="BN244" s="18"/>
      <c r="BP244" s="18"/>
      <c r="BQ244" s="18"/>
      <c r="BR244" s="18"/>
      <c r="BS244" s="18"/>
      <c r="BT244" s="18"/>
      <c r="BU244" s="18"/>
      <c r="BV244" s="18"/>
      <c r="BW244" s="18"/>
      <c r="BX244" s="18"/>
      <c r="BY244" s="18"/>
      <c r="BZ244" s="18"/>
    </row>
    <row r="245" spans="1:78">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5"/>
      <c r="BE245" s="5"/>
      <c r="BF245" s="5"/>
      <c r="BG245" s="18"/>
      <c r="BH245" s="18"/>
      <c r="BI245" s="18"/>
      <c r="BJ245" s="18"/>
      <c r="BK245" s="18"/>
      <c r="BL245" s="18"/>
      <c r="BM245" s="18"/>
      <c r="BN245" s="18"/>
      <c r="BP245" s="18"/>
      <c r="BQ245" s="18"/>
      <c r="BR245" s="18"/>
      <c r="BS245" s="18"/>
      <c r="BT245" s="18"/>
      <c r="BU245" s="18"/>
      <c r="BV245" s="18"/>
      <c r="BW245" s="18"/>
      <c r="BX245" s="18"/>
      <c r="BY245" s="18"/>
      <c r="BZ245" s="18"/>
    </row>
    <row r="246" spans="1:78">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5"/>
      <c r="BE246" s="5"/>
      <c r="BF246" s="5"/>
      <c r="BG246" s="18"/>
      <c r="BH246" s="18"/>
      <c r="BI246" s="18"/>
      <c r="BJ246" s="18"/>
      <c r="BK246" s="18"/>
      <c r="BL246" s="18"/>
      <c r="BM246" s="18"/>
      <c r="BN246" s="18"/>
      <c r="BP246" s="18"/>
      <c r="BQ246" s="18"/>
      <c r="BR246" s="18"/>
      <c r="BS246" s="18"/>
      <c r="BT246" s="18"/>
      <c r="BU246" s="18"/>
      <c r="BV246" s="18"/>
      <c r="BW246" s="18"/>
      <c r="BX246" s="18"/>
      <c r="BY246" s="18"/>
      <c r="BZ246" s="18"/>
    </row>
    <row r="247" spans="1:78">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5"/>
      <c r="BE247" s="5"/>
      <c r="BF247" s="5"/>
      <c r="BG247" s="18"/>
      <c r="BH247" s="18"/>
      <c r="BI247" s="18"/>
      <c r="BJ247" s="18"/>
      <c r="BK247" s="18"/>
      <c r="BL247" s="18"/>
      <c r="BM247" s="18"/>
      <c r="BN247" s="18"/>
      <c r="BP247" s="18"/>
      <c r="BQ247" s="18"/>
      <c r="BR247" s="18"/>
      <c r="BS247" s="18"/>
      <c r="BT247" s="18"/>
      <c r="BU247" s="18"/>
      <c r="BV247" s="18"/>
      <c r="BW247" s="18"/>
      <c r="BX247" s="18"/>
      <c r="BY247" s="18"/>
      <c r="BZ247" s="18"/>
    </row>
    <row r="248" spans="1:78">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5"/>
      <c r="BE248" s="5"/>
      <c r="BF248" s="5"/>
      <c r="BG248" s="18"/>
      <c r="BH248" s="18"/>
      <c r="BI248" s="18"/>
      <c r="BJ248" s="18"/>
      <c r="BK248" s="18"/>
      <c r="BL248" s="18"/>
      <c r="BM248" s="18"/>
      <c r="BN248" s="18"/>
      <c r="BP248" s="18"/>
      <c r="BQ248" s="18"/>
      <c r="BR248" s="18"/>
      <c r="BS248" s="18"/>
      <c r="BT248" s="18"/>
      <c r="BU248" s="18"/>
      <c r="BV248" s="18"/>
      <c r="BW248" s="18"/>
      <c r="BX248" s="18"/>
      <c r="BY248" s="18"/>
      <c r="BZ248" s="18"/>
    </row>
    <row r="249" spans="1:78">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5"/>
      <c r="BE249" s="5"/>
      <c r="BF249" s="5"/>
      <c r="BG249" s="18"/>
      <c r="BH249" s="18"/>
      <c r="BI249" s="18"/>
      <c r="BJ249" s="18"/>
      <c r="BK249" s="18"/>
      <c r="BL249" s="18"/>
      <c r="BM249" s="18"/>
      <c r="BN249" s="18"/>
      <c r="BP249" s="18"/>
      <c r="BQ249" s="18"/>
      <c r="BR249" s="18"/>
      <c r="BS249" s="18"/>
      <c r="BT249" s="18"/>
      <c r="BU249" s="18"/>
      <c r="BV249" s="18"/>
      <c r="BW249" s="18"/>
      <c r="BX249" s="18"/>
      <c r="BY249" s="18"/>
      <c r="BZ249" s="18"/>
    </row>
    <row r="250" spans="1:78">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5"/>
      <c r="BE250" s="5"/>
      <c r="BF250" s="5"/>
      <c r="BG250" s="18"/>
      <c r="BH250" s="18"/>
      <c r="BI250" s="18"/>
      <c r="BJ250" s="18"/>
      <c r="BK250" s="18"/>
      <c r="BL250" s="18"/>
      <c r="BM250" s="18"/>
      <c r="BN250" s="18"/>
      <c r="BP250" s="18"/>
      <c r="BQ250" s="18"/>
      <c r="BR250" s="18"/>
      <c r="BS250" s="18"/>
      <c r="BT250" s="18"/>
      <c r="BU250" s="18"/>
      <c r="BV250" s="18"/>
      <c r="BW250" s="18"/>
      <c r="BX250" s="18"/>
      <c r="BY250" s="18"/>
      <c r="BZ250" s="18"/>
    </row>
    <row r="251" spans="1:78">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5"/>
      <c r="BE251" s="5"/>
      <c r="BF251" s="5"/>
      <c r="BG251" s="18"/>
      <c r="BH251" s="18"/>
      <c r="BI251" s="18"/>
      <c r="BJ251" s="18"/>
      <c r="BK251" s="18"/>
      <c r="BL251" s="18"/>
      <c r="BM251" s="18"/>
      <c r="BN251" s="18"/>
      <c r="BP251" s="18"/>
      <c r="BQ251" s="18"/>
      <c r="BR251" s="18"/>
      <c r="BS251" s="18"/>
      <c r="BT251" s="18"/>
      <c r="BU251" s="18"/>
      <c r="BV251" s="18"/>
      <c r="BW251" s="18"/>
      <c r="BX251" s="18"/>
      <c r="BY251" s="18"/>
      <c r="BZ251" s="18"/>
    </row>
    <row r="252" spans="1:78">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5"/>
      <c r="BE252" s="5"/>
      <c r="BF252" s="5"/>
      <c r="BG252" s="18"/>
      <c r="BH252" s="18"/>
      <c r="BI252" s="18"/>
      <c r="BJ252" s="18"/>
      <c r="BK252" s="18"/>
      <c r="BL252" s="18"/>
      <c r="BM252" s="18"/>
      <c r="BN252" s="18"/>
      <c r="BP252" s="18"/>
      <c r="BQ252" s="18"/>
      <c r="BR252" s="18"/>
      <c r="BS252" s="18"/>
      <c r="BT252" s="18"/>
      <c r="BU252" s="18"/>
      <c r="BV252" s="18"/>
      <c r="BW252" s="18"/>
      <c r="BX252" s="18"/>
      <c r="BY252" s="18"/>
      <c r="BZ252" s="18"/>
    </row>
    <row r="253" spans="1:78">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5"/>
      <c r="BE253" s="5"/>
      <c r="BF253" s="5"/>
      <c r="BG253" s="18"/>
      <c r="BH253" s="18"/>
      <c r="BI253" s="18"/>
      <c r="BJ253" s="18"/>
      <c r="BK253" s="18"/>
      <c r="BL253" s="18"/>
      <c r="BM253" s="18"/>
      <c r="BN253" s="18"/>
      <c r="BP253" s="18"/>
      <c r="BQ253" s="18"/>
      <c r="BR253" s="18"/>
      <c r="BS253" s="18"/>
      <c r="BT253" s="18"/>
      <c r="BU253" s="18"/>
      <c r="BV253" s="18"/>
      <c r="BW253" s="18"/>
      <c r="BX253" s="18"/>
      <c r="BY253" s="18"/>
      <c r="BZ253" s="18"/>
    </row>
    <row r="254" spans="1:78">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5"/>
      <c r="BE254" s="5"/>
      <c r="BF254" s="5"/>
      <c r="BG254" s="18"/>
      <c r="BH254" s="18"/>
      <c r="BI254" s="18"/>
      <c r="BJ254" s="18"/>
      <c r="BK254" s="18"/>
      <c r="BL254" s="18"/>
      <c r="BM254" s="18"/>
      <c r="BN254" s="18"/>
      <c r="BP254" s="18"/>
      <c r="BQ254" s="18"/>
      <c r="BR254" s="18"/>
      <c r="BS254" s="18"/>
      <c r="BT254" s="18"/>
      <c r="BU254" s="18"/>
      <c r="BV254" s="18"/>
      <c r="BW254" s="18"/>
      <c r="BX254" s="18"/>
      <c r="BY254" s="18"/>
      <c r="BZ254" s="18"/>
    </row>
    <row r="255" spans="1:78">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5"/>
      <c r="BE255" s="5"/>
      <c r="BF255" s="5"/>
      <c r="BG255" s="18"/>
      <c r="BH255" s="18"/>
      <c r="BI255" s="18"/>
      <c r="BJ255" s="18"/>
      <c r="BK255" s="18"/>
      <c r="BL255" s="18"/>
      <c r="BM255" s="18"/>
      <c r="BN255" s="18"/>
      <c r="BP255" s="18"/>
      <c r="BQ255" s="18"/>
      <c r="BR255" s="18"/>
      <c r="BS255" s="18"/>
      <c r="BT255" s="18"/>
      <c r="BU255" s="18"/>
      <c r="BV255" s="18"/>
      <c r="BW255" s="18"/>
      <c r="BX255" s="18"/>
      <c r="BY255" s="18"/>
      <c r="BZ255" s="18"/>
    </row>
    <row r="256" spans="1:78">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5"/>
      <c r="BE256" s="5"/>
      <c r="BF256" s="5"/>
      <c r="BG256" s="18"/>
      <c r="BH256" s="18"/>
      <c r="BI256" s="18"/>
      <c r="BJ256" s="18"/>
      <c r="BK256" s="18"/>
      <c r="BL256" s="18"/>
      <c r="BM256" s="18"/>
      <c r="BN256" s="18"/>
      <c r="BP256" s="18"/>
      <c r="BQ256" s="18"/>
      <c r="BR256" s="18"/>
      <c r="BS256" s="18"/>
      <c r="BT256" s="18"/>
      <c r="BU256" s="18"/>
      <c r="BV256" s="18"/>
      <c r="BW256" s="18"/>
      <c r="BX256" s="18"/>
      <c r="BY256" s="18"/>
      <c r="BZ256" s="18"/>
    </row>
    <row r="257" spans="1:78">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5"/>
      <c r="BE257" s="5"/>
      <c r="BF257" s="5"/>
      <c r="BG257" s="18"/>
      <c r="BH257" s="18"/>
      <c r="BI257" s="18"/>
      <c r="BJ257" s="18"/>
      <c r="BK257" s="18"/>
      <c r="BL257" s="18"/>
      <c r="BM257" s="18"/>
      <c r="BN257" s="18"/>
      <c r="BP257" s="18"/>
      <c r="BQ257" s="18"/>
      <c r="BR257" s="18"/>
      <c r="BS257" s="18"/>
      <c r="BT257" s="18"/>
      <c r="BU257" s="18"/>
      <c r="BV257" s="18"/>
      <c r="BW257" s="18"/>
      <c r="BX257" s="18"/>
      <c r="BY257" s="18"/>
      <c r="BZ257" s="18"/>
    </row>
    <row r="258" spans="1:78">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5"/>
      <c r="BE258" s="5"/>
      <c r="BF258" s="5"/>
      <c r="BG258" s="18"/>
      <c r="BH258" s="18"/>
      <c r="BI258" s="18"/>
      <c r="BJ258" s="18"/>
      <c r="BK258" s="18"/>
      <c r="BL258" s="18"/>
      <c r="BM258" s="18"/>
      <c r="BN258" s="18"/>
      <c r="BP258" s="18"/>
      <c r="BQ258" s="18"/>
      <c r="BR258" s="18"/>
      <c r="BS258" s="18"/>
      <c r="BT258" s="18"/>
      <c r="BU258" s="18"/>
      <c r="BV258" s="18"/>
      <c r="BW258" s="18"/>
      <c r="BX258" s="18"/>
      <c r="BY258" s="18"/>
      <c r="BZ258" s="18"/>
    </row>
    <row r="259" spans="1:78">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5"/>
      <c r="BE259" s="5"/>
      <c r="BF259" s="5"/>
      <c r="BG259" s="18"/>
      <c r="BH259" s="18"/>
      <c r="BI259" s="18"/>
      <c r="BJ259" s="18"/>
      <c r="BK259" s="18"/>
      <c r="BL259" s="18"/>
      <c r="BM259" s="18"/>
      <c r="BN259" s="18"/>
      <c r="BP259" s="18"/>
      <c r="BQ259" s="18"/>
      <c r="BR259" s="18"/>
      <c r="BS259" s="18"/>
      <c r="BT259" s="18"/>
      <c r="BU259" s="18"/>
      <c r="BV259" s="18"/>
      <c r="BW259" s="18"/>
      <c r="BX259" s="18"/>
      <c r="BY259" s="18"/>
      <c r="BZ259" s="18"/>
    </row>
    <row r="260" spans="1:78">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5"/>
      <c r="BE260" s="5"/>
      <c r="BF260" s="5"/>
      <c r="BG260" s="18"/>
      <c r="BH260" s="18"/>
      <c r="BI260" s="18"/>
      <c r="BJ260" s="18"/>
      <c r="BK260" s="18"/>
      <c r="BL260" s="18"/>
      <c r="BM260" s="18"/>
      <c r="BN260" s="18"/>
      <c r="BP260" s="18"/>
      <c r="BQ260" s="18"/>
      <c r="BR260" s="18"/>
      <c r="BS260" s="18"/>
      <c r="BT260" s="18"/>
      <c r="BU260" s="18"/>
      <c r="BV260" s="18"/>
      <c r="BW260" s="18"/>
      <c r="BX260" s="18"/>
      <c r="BY260" s="18"/>
      <c r="BZ260" s="18"/>
    </row>
    <row r="261" spans="1:78">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5"/>
      <c r="BE261" s="5"/>
      <c r="BF261" s="5"/>
      <c r="BG261" s="18"/>
      <c r="BH261" s="18"/>
      <c r="BI261" s="18"/>
      <c r="BJ261" s="18"/>
      <c r="BK261" s="18"/>
      <c r="BL261" s="18"/>
      <c r="BM261" s="18"/>
      <c r="BN261" s="18"/>
      <c r="BP261" s="18"/>
      <c r="BQ261" s="18"/>
      <c r="BR261" s="18"/>
      <c r="BS261" s="18"/>
      <c r="BT261" s="18"/>
      <c r="BU261" s="18"/>
      <c r="BV261" s="18"/>
      <c r="BW261" s="18"/>
      <c r="BX261" s="18"/>
      <c r="BY261" s="18"/>
      <c r="BZ261" s="18"/>
    </row>
    <row r="262" spans="1:78">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5"/>
      <c r="BE262" s="5"/>
      <c r="BF262" s="5"/>
      <c r="BG262" s="18"/>
      <c r="BH262" s="18"/>
      <c r="BI262" s="18"/>
      <c r="BJ262" s="18"/>
      <c r="BK262" s="18"/>
      <c r="BL262" s="18"/>
      <c r="BM262" s="18"/>
      <c r="BN262" s="18"/>
      <c r="BP262" s="18"/>
      <c r="BQ262" s="18"/>
      <c r="BR262" s="18"/>
      <c r="BS262" s="18"/>
      <c r="BT262" s="18"/>
      <c r="BU262" s="18"/>
      <c r="BV262" s="18"/>
      <c r="BW262" s="18"/>
      <c r="BX262" s="18"/>
      <c r="BY262" s="18"/>
      <c r="BZ262" s="18"/>
    </row>
    <row r="263" spans="1:78">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5"/>
      <c r="BE263" s="5"/>
      <c r="BF263" s="5"/>
      <c r="BG263" s="18"/>
      <c r="BH263" s="18"/>
      <c r="BI263" s="18"/>
      <c r="BJ263" s="18"/>
      <c r="BK263" s="18"/>
      <c r="BL263" s="18"/>
      <c r="BM263" s="18"/>
      <c r="BN263" s="18"/>
      <c r="BP263" s="18"/>
      <c r="BQ263" s="18"/>
      <c r="BR263" s="18"/>
      <c r="BS263" s="18"/>
      <c r="BT263" s="18"/>
      <c r="BU263" s="18"/>
      <c r="BV263" s="18"/>
      <c r="BW263" s="18"/>
      <c r="BX263" s="18"/>
      <c r="BY263" s="18"/>
      <c r="BZ263" s="18"/>
    </row>
    <row r="264" spans="1:78">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5"/>
      <c r="BE264" s="5"/>
      <c r="BF264" s="5"/>
      <c r="BG264" s="18"/>
      <c r="BH264" s="18"/>
      <c r="BI264" s="18"/>
      <c r="BJ264" s="18"/>
      <c r="BK264" s="18"/>
      <c r="BL264" s="18"/>
      <c r="BM264" s="18"/>
      <c r="BN264" s="18"/>
      <c r="BP264" s="18"/>
      <c r="BQ264" s="18"/>
      <c r="BR264" s="18"/>
      <c r="BS264" s="18"/>
      <c r="BT264" s="18"/>
      <c r="BU264" s="18"/>
      <c r="BV264" s="18"/>
      <c r="BW264" s="18"/>
      <c r="BX264" s="18"/>
      <c r="BY264" s="18"/>
      <c r="BZ264" s="18"/>
    </row>
    <row r="265" spans="1:78">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5"/>
      <c r="BE265" s="5"/>
      <c r="BF265" s="5"/>
      <c r="BG265" s="18"/>
      <c r="BH265" s="18"/>
      <c r="BI265" s="18"/>
      <c r="BJ265" s="18"/>
      <c r="BK265" s="18"/>
      <c r="BL265" s="18"/>
      <c r="BM265" s="18"/>
      <c r="BN265" s="18"/>
      <c r="BP265" s="18"/>
      <c r="BQ265" s="18"/>
      <c r="BR265" s="18"/>
      <c r="BS265" s="18"/>
      <c r="BT265" s="18"/>
      <c r="BU265" s="18"/>
      <c r="BV265" s="18"/>
      <c r="BW265" s="18"/>
      <c r="BX265" s="18"/>
      <c r="BY265" s="18"/>
      <c r="BZ265" s="18"/>
    </row>
    <row r="266" spans="1:78">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5"/>
      <c r="BE266" s="5"/>
      <c r="BF266" s="5"/>
      <c r="BG266" s="18"/>
      <c r="BH266" s="18"/>
      <c r="BI266" s="18"/>
      <c r="BJ266" s="18"/>
      <c r="BK266" s="18"/>
      <c r="BL266" s="18"/>
      <c r="BM266" s="18"/>
      <c r="BN266" s="18"/>
      <c r="BP266" s="18"/>
      <c r="BQ266" s="18"/>
      <c r="BR266" s="18"/>
      <c r="BS266" s="18"/>
      <c r="BT266" s="18"/>
      <c r="BU266" s="18"/>
      <c r="BV266" s="18"/>
      <c r="BW266" s="18"/>
      <c r="BX266" s="18"/>
      <c r="BY266" s="18"/>
      <c r="BZ266" s="18"/>
    </row>
    <row r="267" spans="1:78">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5"/>
      <c r="BE267" s="5"/>
      <c r="BF267" s="5"/>
      <c r="BG267" s="18"/>
      <c r="BH267" s="18"/>
      <c r="BI267" s="18"/>
      <c r="BJ267" s="18"/>
      <c r="BK267" s="18"/>
      <c r="BL267" s="18"/>
      <c r="BM267" s="18"/>
      <c r="BN267" s="18"/>
      <c r="BP267" s="18"/>
      <c r="BQ267" s="18"/>
      <c r="BR267" s="18"/>
      <c r="BS267" s="18"/>
      <c r="BT267" s="18"/>
      <c r="BU267" s="18"/>
      <c r="BV267" s="18"/>
      <c r="BW267" s="18"/>
      <c r="BX267" s="18"/>
      <c r="BY267" s="18"/>
      <c r="BZ267" s="18"/>
    </row>
    <row r="268" spans="1:78">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5"/>
      <c r="BE268" s="5"/>
      <c r="BF268" s="5"/>
      <c r="BG268" s="18"/>
      <c r="BH268" s="18"/>
      <c r="BI268" s="18"/>
      <c r="BJ268" s="18"/>
      <c r="BK268" s="18"/>
      <c r="BL268" s="18"/>
      <c r="BM268" s="18"/>
      <c r="BN268" s="18"/>
      <c r="BP268" s="18"/>
      <c r="BQ268" s="18"/>
      <c r="BR268" s="18"/>
      <c r="BS268" s="18"/>
      <c r="BT268" s="18"/>
      <c r="BU268" s="18"/>
      <c r="BV268" s="18"/>
      <c r="BW268" s="18"/>
      <c r="BX268" s="18"/>
      <c r="BY268" s="18"/>
      <c r="BZ268" s="18"/>
    </row>
    <row r="269" spans="1:78">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5"/>
      <c r="BE269" s="5"/>
      <c r="BF269" s="5"/>
      <c r="BG269" s="18"/>
      <c r="BH269" s="18"/>
      <c r="BI269" s="18"/>
      <c r="BJ269" s="18"/>
      <c r="BK269" s="18"/>
      <c r="BL269" s="18"/>
      <c r="BM269" s="18"/>
      <c r="BN269" s="18"/>
      <c r="BP269" s="18"/>
      <c r="BQ269" s="18"/>
      <c r="BR269" s="18"/>
      <c r="BS269" s="18"/>
      <c r="BT269" s="18"/>
      <c r="BU269" s="18"/>
      <c r="BV269" s="18"/>
      <c r="BW269" s="18"/>
      <c r="BX269" s="18"/>
      <c r="BY269" s="18"/>
      <c r="BZ269" s="18"/>
    </row>
    <row r="270" spans="1:78">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5"/>
      <c r="BE270" s="5"/>
      <c r="BF270" s="5"/>
      <c r="BG270" s="18"/>
      <c r="BH270" s="18"/>
      <c r="BI270" s="18"/>
      <c r="BJ270" s="18"/>
      <c r="BK270" s="18"/>
      <c r="BL270" s="18"/>
      <c r="BM270" s="18"/>
      <c r="BN270" s="18"/>
      <c r="BP270" s="18"/>
      <c r="BQ270" s="18"/>
      <c r="BR270" s="18"/>
      <c r="BS270" s="18"/>
      <c r="BT270" s="18"/>
      <c r="BU270" s="18"/>
      <c r="BV270" s="18"/>
      <c r="BW270" s="18"/>
      <c r="BX270" s="18"/>
      <c r="BY270" s="18"/>
      <c r="BZ270" s="18"/>
    </row>
    <row r="271" spans="1:78">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5"/>
      <c r="BE271" s="5"/>
      <c r="BF271" s="5"/>
      <c r="BG271" s="18"/>
      <c r="BH271" s="18"/>
      <c r="BI271" s="18"/>
      <c r="BJ271" s="18"/>
      <c r="BK271" s="18"/>
      <c r="BL271" s="18"/>
      <c r="BM271" s="18"/>
      <c r="BN271" s="18"/>
      <c r="BP271" s="18"/>
      <c r="BQ271" s="18"/>
      <c r="BR271" s="18"/>
      <c r="BS271" s="18"/>
      <c r="BT271" s="18"/>
      <c r="BU271" s="18"/>
      <c r="BV271" s="18"/>
      <c r="BW271" s="18"/>
      <c r="BX271" s="18"/>
      <c r="BY271" s="18"/>
      <c r="BZ271" s="18"/>
    </row>
    <row r="272" spans="1:78">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5"/>
      <c r="BE272" s="5"/>
      <c r="BF272" s="5"/>
      <c r="BG272" s="18"/>
      <c r="BH272" s="18"/>
      <c r="BI272" s="18"/>
      <c r="BJ272" s="18"/>
      <c r="BK272" s="18"/>
      <c r="BL272" s="18"/>
      <c r="BM272" s="18"/>
      <c r="BN272" s="18"/>
      <c r="BP272" s="18"/>
      <c r="BQ272" s="18"/>
      <c r="BR272" s="18"/>
      <c r="BS272" s="18"/>
      <c r="BT272" s="18"/>
      <c r="BU272" s="18"/>
      <c r="BV272" s="18"/>
      <c r="BW272" s="18"/>
      <c r="BX272" s="18"/>
      <c r="BY272" s="18"/>
      <c r="BZ272" s="18"/>
    </row>
    <row r="273" spans="1:78">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5"/>
      <c r="BE273" s="5"/>
      <c r="BF273" s="5"/>
      <c r="BG273" s="18"/>
      <c r="BH273" s="18"/>
      <c r="BI273" s="18"/>
      <c r="BJ273" s="18"/>
      <c r="BK273" s="18"/>
      <c r="BL273" s="18"/>
      <c r="BM273" s="18"/>
      <c r="BN273" s="18"/>
      <c r="BP273" s="18"/>
      <c r="BQ273" s="18"/>
      <c r="BR273" s="18"/>
      <c r="BS273" s="18"/>
      <c r="BT273" s="18"/>
      <c r="BU273" s="18"/>
      <c r="BV273" s="18"/>
      <c r="BW273" s="18"/>
      <c r="BX273" s="18"/>
      <c r="BY273" s="18"/>
      <c r="BZ273" s="18"/>
    </row>
    <row r="274" spans="1:78">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5"/>
      <c r="BE274" s="5"/>
      <c r="BF274" s="5"/>
      <c r="BG274" s="18"/>
      <c r="BH274" s="18"/>
      <c r="BI274" s="18"/>
      <c r="BJ274" s="18"/>
      <c r="BK274" s="18"/>
      <c r="BL274" s="18"/>
      <c r="BM274" s="18"/>
      <c r="BN274" s="18"/>
      <c r="BP274" s="18"/>
      <c r="BQ274" s="18"/>
      <c r="BR274" s="18"/>
      <c r="BS274" s="18"/>
      <c r="BT274" s="18"/>
      <c r="BU274" s="18"/>
      <c r="BV274" s="18"/>
      <c r="BW274" s="18"/>
      <c r="BX274" s="18"/>
      <c r="BY274" s="18"/>
      <c r="BZ274" s="18"/>
    </row>
    <row r="275" spans="1:78">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5"/>
      <c r="BE275" s="5"/>
      <c r="BF275" s="5"/>
      <c r="BG275" s="18"/>
      <c r="BH275" s="18"/>
      <c r="BI275" s="18"/>
      <c r="BJ275" s="18"/>
      <c r="BK275" s="18"/>
      <c r="BL275" s="18"/>
      <c r="BM275" s="18"/>
      <c r="BN275" s="18"/>
      <c r="BP275" s="18"/>
      <c r="BQ275" s="18"/>
      <c r="BR275" s="18"/>
      <c r="BS275" s="18"/>
      <c r="BT275" s="18"/>
      <c r="BU275" s="18"/>
      <c r="BV275" s="18"/>
      <c r="BW275" s="18"/>
      <c r="BX275" s="18"/>
      <c r="BY275" s="18"/>
      <c r="BZ275" s="18"/>
    </row>
    <row r="276" spans="1:78">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5"/>
      <c r="BE276" s="5"/>
      <c r="BF276" s="5"/>
      <c r="BG276" s="18"/>
      <c r="BH276" s="18"/>
      <c r="BI276" s="18"/>
      <c r="BJ276" s="18"/>
      <c r="BK276" s="18"/>
      <c r="BL276" s="18"/>
      <c r="BM276" s="18"/>
      <c r="BN276" s="18"/>
      <c r="BP276" s="18"/>
      <c r="BQ276" s="18"/>
      <c r="BR276" s="18"/>
      <c r="BS276" s="18"/>
      <c r="BT276" s="18"/>
      <c r="BU276" s="18"/>
      <c r="BV276" s="18"/>
      <c r="BW276" s="18"/>
      <c r="BX276" s="18"/>
      <c r="BY276" s="18"/>
      <c r="BZ276" s="18"/>
    </row>
    <row r="277" spans="1:78">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5"/>
      <c r="BE277" s="5"/>
      <c r="BF277" s="5"/>
      <c r="BG277" s="18"/>
      <c r="BH277" s="18"/>
      <c r="BI277" s="18"/>
      <c r="BJ277" s="18"/>
      <c r="BK277" s="18"/>
      <c r="BL277" s="18"/>
      <c r="BM277" s="18"/>
      <c r="BN277" s="18"/>
      <c r="BP277" s="18"/>
      <c r="BQ277" s="18"/>
      <c r="BR277" s="18"/>
      <c r="BS277" s="18"/>
      <c r="BT277" s="18"/>
      <c r="BU277" s="18"/>
      <c r="BV277" s="18"/>
      <c r="BW277" s="18"/>
      <c r="BX277" s="18"/>
      <c r="BY277" s="18"/>
      <c r="BZ277" s="18"/>
    </row>
    <row r="278" spans="1:78">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5"/>
      <c r="BE278" s="5"/>
      <c r="BF278" s="5"/>
      <c r="BG278" s="18"/>
      <c r="BH278" s="18"/>
      <c r="BI278" s="18"/>
      <c r="BJ278" s="18"/>
      <c r="BK278" s="18"/>
      <c r="BL278" s="18"/>
      <c r="BM278" s="18"/>
      <c r="BN278" s="18"/>
      <c r="BP278" s="18"/>
      <c r="BQ278" s="18"/>
      <c r="BR278" s="18"/>
      <c r="BS278" s="18"/>
      <c r="BT278" s="18"/>
      <c r="BU278" s="18"/>
      <c r="BV278" s="18"/>
      <c r="BW278" s="18"/>
      <c r="BX278" s="18"/>
      <c r="BY278" s="18"/>
      <c r="BZ278" s="18"/>
    </row>
    <row r="279" spans="1:78">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5"/>
      <c r="BE279" s="5"/>
      <c r="BF279" s="5"/>
      <c r="BG279" s="18"/>
      <c r="BH279" s="18"/>
      <c r="BI279" s="18"/>
      <c r="BJ279" s="18"/>
      <c r="BK279" s="18"/>
      <c r="BL279" s="18"/>
      <c r="BM279" s="18"/>
      <c r="BN279" s="18"/>
      <c r="BP279" s="18"/>
      <c r="BQ279" s="18"/>
      <c r="BR279" s="18"/>
      <c r="BS279" s="18"/>
      <c r="BT279" s="18"/>
      <c r="BU279" s="18"/>
      <c r="BV279" s="18"/>
      <c r="BW279" s="18"/>
      <c r="BX279" s="18"/>
      <c r="BY279" s="18"/>
      <c r="BZ279" s="18"/>
    </row>
    <row r="280" spans="1:78">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5"/>
      <c r="BE280" s="5"/>
      <c r="BF280" s="5"/>
      <c r="BG280" s="18"/>
      <c r="BH280" s="18"/>
      <c r="BI280" s="18"/>
      <c r="BJ280" s="18"/>
      <c r="BK280" s="18"/>
      <c r="BL280" s="18"/>
      <c r="BM280" s="18"/>
      <c r="BN280" s="18"/>
      <c r="BP280" s="18"/>
      <c r="BQ280" s="18"/>
      <c r="BR280" s="18"/>
      <c r="BS280" s="18"/>
      <c r="BT280" s="18"/>
      <c r="BU280" s="18"/>
      <c r="BV280" s="18"/>
      <c r="BW280" s="18"/>
      <c r="BX280" s="18"/>
      <c r="BY280" s="18"/>
      <c r="BZ280" s="18"/>
    </row>
    <row r="281" spans="1:78">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5"/>
      <c r="BE281" s="5"/>
      <c r="BF281" s="5"/>
      <c r="BG281" s="18"/>
      <c r="BH281" s="18"/>
      <c r="BI281" s="18"/>
      <c r="BJ281" s="18"/>
      <c r="BK281" s="18"/>
      <c r="BL281" s="18"/>
      <c r="BM281" s="18"/>
      <c r="BN281" s="18"/>
      <c r="BP281" s="18"/>
      <c r="BQ281" s="18"/>
      <c r="BR281" s="18"/>
      <c r="BS281" s="18"/>
      <c r="BT281" s="18"/>
      <c r="BU281" s="18"/>
      <c r="BV281" s="18"/>
      <c r="BW281" s="18"/>
      <c r="BX281" s="18"/>
      <c r="BY281" s="18"/>
      <c r="BZ281" s="18"/>
    </row>
    <row r="282" spans="1:78">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5"/>
      <c r="BE282" s="5"/>
      <c r="BF282" s="5"/>
      <c r="BG282" s="18"/>
      <c r="BH282" s="18"/>
      <c r="BI282" s="18"/>
      <c r="BJ282" s="18"/>
      <c r="BK282" s="18"/>
      <c r="BL282" s="18"/>
      <c r="BM282" s="18"/>
      <c r="BN282" s="18"/>
      <c r="BP282" s="18"/>
      <c r="BQ282" s="18"/>
      <c r="BR282" s="18"/>
      <c r="BS282" s="18"/>
      <c r="BT282" s="18"/>
      <c r="BU282" s="18"/>
      <c r="BV282" s="18"/>
      <c r="BW282" s="18"/>
      <c r="BX282" s="18"/>
      <c r="BY282" s="18"/>
      <c r="BZ282" s="18"/>
    </row>
    <row r="283" spans="1:78">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5"/>
      <c r="BE283" s="5"/>
      <c r="BF283" s="5"/>
      <c r="BG283" s="18"/>
      <c r="BH283" s="18"/>
      <c r="BI283" s="18"/>
      <c r="BJ283" s="18"/>
      <c r="BK283" s="18"/>
      <c r="BL283" s="18"/>
      <c r="BM283" s="18"/>
      <c r="BN283" s="18"/>
      <c r="BP283" s="18"/>
      <c r="BQ283" s="18"/>
      <c r="BR283" s="18"/>
      <c r="BS283" s="18"/>
      <c r="BT283" s="18"/>
      <c r="BU283" s="18"/>
      <c r="BV283" s="18"/>
      <c r="BW283" s="18"/>
      <c r="BX283" s="18"/>
      <c r="BY283" s="18"/>
      <c r="BZ283" s="18"/>
    </row>
    <row r="284" spans="1:78">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5"/>
      <c r="BE284" s="5"/>
      <c r="BF284" s="5"/>
      <c r="BG284" s="18"/>
      <c r="BH284" s="18"/>
      <c r="BI284" s="18"/>
      <c r="BJ284" s="18"/>
      <c r="BK284" s="18"/>
      <c r="BL284" s="18"/>
      <c r="BM284" s="18"/>
      <c r="BN284" s="18"/>
      <c r="BP284" s="18"/>
      <c r="BQ284" s="18"/>
      <c r="BR284" s="18"/>
      <c r="BS284" s="18"/>
      <c r="BT284" s="18"/>
      <c r="BU284" s="18"/>
      <c r="BV284" s="18"/>
      <c r="BW284" s="18"/>
      <c r="BX284" s="18"/>
      <c r="BY284" s="18"/>
      <c r="BZ284" s="18"/>
    </row>
    <row r="285" spans="1:78">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5"/>
      <c r="BE285" s="5"/>
      <c r="BF285" s="5"/>
      <c r="BG285" s="18"/>
      <c r="BH285" s="18"/>
      <c r="BI285" s="18"/>
      <c r="BJ285" s="18"/>
      <c r="BK285" s="18"/>
      <c r="BL285" s="18"/>
      <c r="BM285" s="18"/>
      <c r="BN285" s="18"/>
      <c r="BP285" s="18"/>
      <c r="BQ285" s="18"/>
      <c r="BR285" s="18"/>
      <c r="BS285" s="18"/>
      <c r="BT285" s="18"/>
      <c r="BU285" s="18"/>
      <c r="BV285" s="18"/>
      <c r="BW285" s="18"/>
      <c r="BX285" s="18"/>
      <c r="BY285" s="18"/>
      <c r="BZ285" s="18"/>
    </row>
    <row r="286" spans="1:78">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5"/>
      <c r="BE286" s="5"/>
      <c r="BF286" s="5"/>
      <c r="BG286" s="18"/>
      <c r="BH286" s="18"/>
      <c r="BI286" s="18"/>
      <c r="BJ286" s="18"/>
      <c r="BK286" s="18"/>
      <c r="BL286" s="18"/>
      <c r="BM286" s="18"/>
      <c r="BN286" s="18"/>
      <c r="BP286" s="18"/>
      <c r="BQ286" s="18"/>
      <c r="BR286" s="18"/>
      <c r="BS286" s="18"/>
      <c r="BT286" s="18"/>
      <c r="BU286" s="18"/>
      <c r="BV286" s="18"/>
      <c r="BW286" s="18"/>
      <c r="BX286" s="18"/>
      <c r="BY286" s="18"/>
      <c r="BZ286" s="18"/>
    </row>
    <row r="287" spans="1:78">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5"/>
      <c r="BE287" s="5"/>
      <c r="BF287" s="5"/>
      <c r="BG287" s="18"/>
      <c r="BH287" s="18"/>
      <c r="BI287" s="18"/>
      <c r="BJ287" s="18"/>
      <c r="BK287" s="18"/>
      <c r="BL287" s="18"/>
      <c r="BM287" s="18"/>
      <c r="BN287" s="18"/>
      <c r="BP287" s="18"/>
      <c r="BQ287" s="18"/>
      <c r="BR287" s="18"/>
      <c r="BS287" s="18"/>
      <c r="BT287" s="18"/>
      <c r="BU287" s="18"/>
      <c r="BV287" s="18"/>
      <c r="BW287" s="18"/>
      <c r="BX287" s="18"/>
      <c r="BY287" s="18"/>
      <c r="BZ287" s="18"/>
    </row>
    <row r="288" spans="1:78">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5"/>
      <c r="BE288" s="5"/>
      <c r="BF288" s="5"/>
      <c r="BG288" s="18"/>
      <c r="BH288" s="18"/>
      <c r="BI288" s="18"/>
      <c r="BJ288" s="18"/>
      <c r="BK288" s="18"/>
      <c r="BL288" s="18"/>
      <c r="BM288" s="18"/>
      <c r="BN288" s="18"/>
      <c r="BP288" s="18"/>
      <c r="BQ288" s="18"/>
      <c r="BR288" s="18"/>
      <c r="BS288" s="18"/>
      <c r="BT288" s="18"/>
      <c r="BU288" s="18"/>
      <c r="BV288" s="18"/>
      <c r="BW288" s="18"/>
      <c r="BX288" s="18"/>
      <c r="BY288" s="18"/>
      <c r="BZ288" s="18"/>
    </row>
    <row r="289" spans="1:78">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5"/>
      <c r="BE289" s="5"/>
      <c r="BF289" s="5"/>
      <c r="BG289" s="18"/>
      <c r="BH289" s="18"/>
      <c r="BI289" s="18"/>
      <c r="BJ289" s="18"/>
      <c r="BK289" s="18"/>
      <c r="BL289" s="18"/>
      <c r="BM289" s="18"/>
      <c r="BN289" s="18"/>
      <c r="BP289" s="18"/>
      <c r="BQ289" s="18"/>
      <c r="BR289" s="18"/>
      <c r="BS289" s="18"/>
      <c r="BT289" s="18"/>
      <c r="BU289" s="18"/>
      <c r="BV289" s="18"/>
      <c r="BW289" s="18"/>
      <c r="BX289" s="18"/>
      <c r="BY289" s="18"/>
      <c r="BZ289" s="18"/>
    </row>
    <row r="290" spans="1:78">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5"/>
      <c r="BE290" s="5"/>
      <c r="BF290" s="5"/>
      <c r="BG290" s="18"/>
      <c r="BH290" s="18"/>
      <c r="BI290" s="18"/>
      <c r="BJ290" s="18"/>
      <c r="BK290" s="18"/>
      <c r="BL290" s="18"/>
      <c r="BM290" s="18"/>
      <c r="BN290" s="18"/>
      <c r="BP290" s="18"/>
      <c r="BQ290" s="18"/>
      <c r="BR290" s="18"/>
      <c r="BS290" s="18"/>
      <c r="BT290" s="18"/>
      <c r="BU290" s="18"/>
      <c r="BV290" s="18"/>
      <c r="BW290" s="18"/>
      <c r="BX290" s="18"/>
      <c r="BY290" s="18"/>
      <c r="BZ290" s="18"/>
    </row>
    <row r="291" spans="1:78">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5"/>
      <c r="BE291" s="5"/>
      <c r="BF291" s="5"/>
      <c r="BG291" s="18"/>
      <c r="BH291" s="18"/>
      <c r="BI291" s="18"/>
      <c r="BJ291" s="18"/>
      <c r="BK291" s="18"/>
      <c r="BL291" s="18"/>
      <c r="BM291" s="18"/>
      <c r="BN291" s="18"/>
      <c r="BP291" s="18"/>
      <c r="BQ291" s="18"/>
      <c r="BR291" s="18"/>
      <c r="BS291" s="18"/>
      <c r="BT291" s="18"/>
      <c r="BU291" s="18"/>
      <c r="BV291" s="18"/>
      <c r="BW291" s="18"/>
      <c r="BX291" s="18"/>
      <c r="BY291" s="18"/>
      <c r="BZ291" s="18"/>
    </row>
    <row r="292" spans="1:78">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5"/>
      <c r="BE292" s="5"/>
      <c r="BF292" s="5"/>
      <c r="BG292" s="18"/>
      <c r="BH292" s="18"/>
      <c r="BI292" s="18"/>
      <c r="BJ292" s="18"/>
      <c r="BK292" s="18"/>
      <c r="BL292" s="18"/>
      <c r="BM292" s="18"/>
      <c r="BN292" s="18"/>
      <c r="BP292" s="18"/>
      <c r="BQ292" s="18"/>
      <c r="BR292" s="18"/>
      <c r="BS292" s="18"/>
      <c r="BT292" s="18"/>
      <c r="BU292" s="18"/>
      <c r="BV292" s="18"/>
      <c r="BW292" s="18"/>
      <c r="BX292" s="18"/>
      <c r="BY292" s="18"/>
      <c r="BZ292" s="18"/>
    </row>
    <row r="293" spans="1:78">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5"/>
      <c r="BE293" s="5"/>
      <c r="BF293" s="5"/>
      <c r="BG293" s="18"/>
      <c r="BH293" s="18"/>
      <c r="BI293" s="18"/>
      <c r="BJ293" s="18"/>
      <c r="BK293" s="18"/>
      <c r="BL293" s="18"/>
      <c r="BM293" s="18"/>
      <c r="BN293" s="18"/>
      <c r="BP293" s="18"/>
      <c r="BQ293" s="18"/>
      <c r="BR293" s="18"/>
      <c r="BS293" s="18"/>
      <c r="BT293" s="18"/>
      <c r="BU293" s="18"/>
      <c r="BV293" s="18"/>
      <c r="BW293" s="18"/>
      <c r="BX293" s="18"/>
      <c r="BY293" s="18"/>
      <c r="BZ293" s="18"/>
    </row>
    <row r="294" spans="1:78">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5"/>
      <c r="BE294" s="5"/>
      <c r="BF294" s="5"/>
      <c r="BG294" s="18"/>
      <c r="BH294" s="18"/>
      <c r="BI294" s="18"/>
      <c r="BJ294" s="18"/>
      <c r="BK294" s="18"/>
      <c r="BL294" s="18"/>
      <c r="BM294" s="18"/>
      <c r="BN294" s="18"/>
      <c r="BP294" s="18"/>
      <c r="BQ294" s="18"/>
      <c r="BR294" s="18"/>
      <c r="BS294" s="18"/>
      <c r="BT294" s="18"/>
      <c r="BU294" s="18"/>
      <c r="BV294" s="18"/>
      <c r="BW294" s="18"/>
      <c r="BX294" s="18"/>
      <c r="BY294" s="18"/>
      <c r="BZ294" s="18"/>
    </row>
    <row r="295" spans="1:78">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5"/>
      <c r="BE295" s="5"/>
      <c r="BF295" s="5"/>
      <c r="BG295" s="18"/>
      <c r="BH295" s="18"/>
      <c r="BI295" s="18"/>
      <c r="BJ295" s="18"/>
      <c r="BK295" s="18"/>
      <c r="BL295" s="18"/>
      <c r="BM295" s="18"/>
      <c r="BN295" s="18"/>
      <c r="BP295" s="18"/>
      <c r="BQ295" s="18"/>
      <c r="BR295" s="18"/>
      <c r="BS295" s="18"/>
      <c r="BT295" s="18"/>
      <c r="BU295" s="18"/>
      <c r="BV295" s="18"/>
      <c r="BW295" s="18"/>
      <c r="BX295" s="18"/>
      <c r="BY295" s="18"/>
      <c r="BZ295" s="18"/>
    </row>
    <row r="296" spans="1:78">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5"/>
      <c r="BE296" s="5"/>
      <c r="BF296" s="5"/>
      <c r="BG296" s="18"/>
      <c r="BH296" s="18"/>
      <c r="BI296" s="18"/>
      <c r="BJ296" s="18"/>
      <c r="BK296" s="18"/>
      <c r="BL296" s="18"/>
      <c r="BM296" s="18"/>
      <c r="BN296" s="18"/>
      <c r="BP296" s="18"/>
      <c r="BQ296" s="18"/>
      <c r="BR296" s="18"/>
      <c r="BS296" s="18"/>
      <c r="BT296" s="18"/>
      <c r="BU296" s="18"/>
      <c r="BV296" s="18"/>
      <c r="BW296" s="18"/>
      <c r="BX296" s="18"/>
      <c r="BY296" s="18"/>
      <c r="BZ296" s="18"/>
    </row>
    <row r="297" spans="1:78">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5"/>
      <c r="BE297" s="5"/>
      <c r="BF297" s="5"/>
      <c r="BG297" s="18"/>
      <c r="BH297" s="18"/>
      <c r="BI297" s="18"/>
      <c r="BJ297" s="18"/>
      <c r="BK297" s="18"/>
      <c r="BL297" s="18"/>
      <c r="BM297" s="18"/>
      <c r="BN297" s="18"/>
      <c r="BP297" s="18"/>
      <c r="BQ297" s="18"/>
      <c r="BR297" s="18"/>
      <c r="BS297" s="18"/>
      <c r="BT297" s="18"/>
      <c r="BU297" s="18"/>
      <c r="BV297" s="18"/>
      <c r="BW297" s="18"/>
      <c r="BX297" s="18"/>
      <c r="BY297" s="18"/>
      <c r="BZ297" s="18"/>
    </row>
    <row r="298" spans="1:78">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5"/>
      <c r="BE298" s="5"/>
      <c r="BF298" s="5"/>
      <c r="BG298" s="18"/>
      <c r="BH298" s="18"/>
      <c r="BI298" s="18"/>
      <c r="BJ298" s="18"/>
      <c r="BK298" s="18"/>
      <c r="BL298" s="18"/>
      <c r="BM298" s="18"/>
      <c r="BN298" s="18"/>
      <c r="BP298" s="18"/>
      <c r="BQ298" s="18"/>
      <c r="BR298" s="18"/>
      <c r="BS298" s="18"/>
      <c r="BT298" s="18"/>
      <c r="BU298" s="18"/>
      <c r="BV298" s="18"/>
      <c r="BW298" s="18"/>
      <c r="BX298" s="18"/>
      <c r="BY298" s="18"/>
      <c r="BZ298" s="18"/>
    </row>
    <row r="299" spans="1:78">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5"/>
      <c r="BE299" s="5"/>
      <c r="BF299" s="5"/>
      <c r="BG299" s="18"/>
      <c r="BH299" s="18"/>
      <c r="BI299" s="18"/>
      <c r="BJ299" s="18"/>
      <c r="BK299" s="18"/>
      <c r="BL299" s="18"/>
      <c r="BM299" s="18"/>
      <c r="BN299" s="18"/>
      <c r="BP299" s="18"/>
      <c r="BQ299" s="18"/>
      <c r="BR299" s="18"/>
      <c r="BS299" s="18"/>
      <c r="BT299" s="18"/>
      <c r="BU299" s="18"/>
      <c r="BV299" s="18"/>
      <c r="BW299" s="18"/>
      <c r="BX299" s="18"/>
      <c r="BY299" s="18"/>
      <c r="BZ299" s="18"/>
    </row>
    <row r="300" spans="1:78">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5"/>
      <c r="BE300" s="5"/>
      <c r="BF300" s="5"/>
      <c r="BG300" s="18"/>
      <c r="BH300" s="18"/>
      <c r="BI300" s="18"/>
      <c r="BJ300" s="18"/>
      <c r="BK300" s="18"/>
      <c r="BL300" s="18"/>
      <c r="BM300" s="18"/>
      <c r="BN300" s="18"/>
      <c r="BP300" s="18"/>
      <c r="BQ300" s="18"/>
      <c r="BR300" s="18"/>
      <c r="BS300" s="18"/>
      <c r="BT300" s="18"/>
      <c r="BU300" s="18"/>
      <c r="BV300" s="18"/>
      <c r="BW300" s="18"/>
      <c r="BX300" s="18"/>
      <c r="BY300" s="18"/>
      <c r="BZ300" s="18"/>
    </row>
    <row r="301" spans="1:78">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5"/>
      <c r="BE301" s="5"/>
      <c r="BF301" s="5"/>
      <c r="BG301" s="18"/>
      <c r="BH301" s="18"/>
      <c r="BI301" s="18"/>
      <c r="BJ301" s="18"/>
      <c r="BK301" s="18"/>
      <c r="BL301" s="18"/>
      <c r="BM301" s="18"/>
      <c r="BN301" s="18"/>
      <c r="BP301" s="18"/>
      <c r="BQ301" s="18"/>
      <c r="BR301" s="18"/>
      <c r="BS301" s="18"/>
      <c r="BT301" s="18"/>
      <c r="BU301" s="18"/>
      <c r="BV301" s="18"/>
      <c r="BW301" s="18"/>
      <c r="BX301" s="18"/>
      <c r="BY301" s="18"/>
      <c r="BZ301" s="18"/>
    </row>
    <row r="302" spans="1:78">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5"/>
      <c r="BE302" s="5"/>
      <c r="BF302" s="5"/>
      <c r="BG302" s="18"/>
      <c r="BH302" s="18"/>
      <c r="BI302" s="18"/>
      <c r="BJ302" s="18"/>
      <c r="BK302" s="18"/>
      <c r="BL302" s="18"/>
      <c r="BM302" s="18"/>
      <c r="BN302" s="18"/>
      <c r="BP302" s="18"/>
      <c r="BQ302" s="18"/>
      <c r="BR302" s="18"/>
      <c r="BS302" s="18"/>
      <c r="BT302" s="18"/>
      <c r="BU302" s="18"/>
      <c r="BV302" s="18"/>
      <c r="BW302" s="18"/>
      <c r="BX302" s="18"/>
      <c r="BY302" s="18"/>
      <c r="BZ302" s="18"/>
    </row>
    <row r="303" spans="1:78">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5"/>
      <c r="BE303" s="5"/>
      <c r="BF303" s="5"/>
      <c r="BG303" s="18"/>
      <c r="BH303" s="18"/>
      <c r="BI303" s="18"/>
      <c r="BJ303" s="18"/>
      <c r="BK303" s="18"/>
      <c r="BL303" s="18"/>
      <c r="BM303" s="18"/>
      <c r="BN303" s="18"/>
      <c r="BP303" s="18"/>
      <c r="BQ303" s="18"/>
      <c r="BR303" s="18"/>
      <c r="BS303" s="18"/>
      <c r="BT303" s="18"/>
      <c r="BU303" s="18"/>
      <c r="BV303" s="18"/>
      <c r="BW303" s="18"/>
      <c r="BX303" s="18"/>
      <c r="BY303" s="18"/>
      <c r="BZ303" s="18"/>
    </row>
    <row r="304" spans="1:78">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5"/>
      <c r="BE304" s="5"/>
      <c r="BF304" s="5"/>
      <c r="BG304" s="18"/>
      <c r="BH304" s="18"/>
      <c r="BI304" s="18"/>
      <c r="BJ304" s="18"/>
      <c r="BK304" s="18"/>
      <c r="BL304" s="18"/>
      <c r="BM304" s="18"/>
      <c r="BN304" s="18"/>
      <c r="BP304" s="18"/>
      <c r="BQ304" s="18"/>
      <c r="BR304" s="18"/>
      <c r="BS304" s="18"/>
      <c r="BT304" s="18"/>
      <c r="BU304" s="18"/>
      <c r="BV304" s="18"/>
      <c r="BW304" s="18"/>
      <c r="BX304" s="18"/>
      <c r="BY304" s="18"/>
      <c r="BZ304" s="18"/>
    </row>
    <row r="305" spans="1:78">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5"/>
      <c r="BE305" s="5"/>
      <c r="BF305" s="5"/>
      <c r="BG305" s="18"/>
      <c r="BH305" s="18"/>
      <c r="BI305" s="18"/>
      <c r="BJ305" s="18"/>
      <c r="BK305" s="18"/>
      <c r="BL305" s="18"/>
      <c r="BM305" s="18"/>
      <c r="BN305" s="18"/>
      <c r="BP305" s="18"/>
      <c r="BQ305" s="18"/>
      <c r="BR305" s="18"/>
      <c r="BS305" s="18"/>
      <c r="BT305" s="18"/>
      <c r="BU305" s="18"/>
      <c r="BV305" s="18"/>
      <c r="BW305" s="18"/>
      <c r="BX305" s="18"/>
      <c r="BY305" s="18"/>
      <c r="BZ305" s="18"/>
    </row>
    <row r="306" spans="1:78">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5"/>
      <c r="BE306" s="5"/>
      <c r="BF306" s="5"/>
      <c r="BG306" s="18"/>
      <c r="BH306" s="18"/>
      <c r="BI306" s="18"/>
      <c r="BJ306" s="18"/>
      <c r="BK306" s="18"/>
      <c r="BL306" s="18"/>
      <c r="BM306" s="18"/>
      <c r="BN306" s="18"/>
      <c r="BP306" s="18"/>
      <c r="BQ306" s="18"/>
      <c r="BR306" s="18"/>
      <c r="BS306" s="18"/>
      <c r="BT306" s="18"/>
      <c r="BU306" s="18"/>
      <c r="BV306" s="18"/>
      <c r="BW306" s="18"/>
      <c r="BX306" s="18"/>
      <c r="BY306" s="18"/>
      <c r="BZ306" s="18"/>
    </row>
    <row r="307" spans="1:78">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5"/>
      <c r="BE307" s="5"/>
      <c r="BF307" s="5"/>
      <c r="BG307" s="18"/>
      <c r="BH307" s="18"/>
      <c r="BI307" s="18"/>
      <c r="BJ307" s="18"/>
      <c r="BK307" s="18"/>
      <c r="BL307" s="18"/>
      <c r="BM307" s="18"/>
      <c r="BN307" s="18"/>
      <c r="BP307" s="18"/>
      <c r="BQ307" s="18"/>
      <c r="BR307" s="18"/>
      <c r="BS307" s="18"/>
      <c r="BT307" s="18"/>
      <c r="BU307" s="18"/>
      <c r="BV307" s="18"/>
      <c r="BW307" s="18"/>
      <c r="BX307" s="18"/>
      <c r="BY307" s="18"/>
      <c r="BZ307" s="18"/>
    </row>
    <row r="308" spans="1:78">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5"/>
      <c r="BE308" s="5"/>
      <c r="BF308" s="5"/>
      <c r="BG308" s="18"/>
      <c r="BH308" s="18"/>
      <c r="BI308" s="18"/>
      <c r="BJ308" s="18"/>
      <c r="BK308" s="18"/>
      <c r="BL308" s="18"/>
      <c r="BM308" s="18"/>
      <c r="BN308" s="18"/>
      <c r="BP308" s="18"/>
      <c r="BQ308" s="18"/>
      <c r="BR308" s="18"/>
      <c r="BS308" s="18"/>
      <c r="BT308" s="18"/>
      <c r="BU308" s="18"/>
      <c r="BV308" s="18"/>
      <c r="BW308" s="18"/>
      <c r="BX308" s="18"/>
      <c r="BY308" s="18"/>
      <c r="BZ308" s="18"/>
    </row>
    <row r="309" spans="1:78">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5"/>
      <c r="BE309" s="5"/>
      <c r="BF309" s="5"/>
      <c r="BG309" s="18"/>
      <c r="BH309" s="18"/>
      <c r="BI309" s="18"/>
      <c r="BJ309" s="18"/>
      <c r="BK309" s="18"/>
      <c r="BL309" s="18"/>
      <c r="BM309" s="18"/>
      <c r="BN309" s="18"/>
      <c r="BP309" s="18"/>
      <c r="BQ309" s="18"/>
      <c r="BR309" s="18"/>
      <c r="BS309" s="18"/>
      <c r="BT309" s="18"/>
      <c r="BU309" s="18"/>
      <c r="BV309" s="18"/>
      <c r="BW309" s="18"/>
      <c r="BX309" s="18"/>
      <c r="BY309" s="18"/>
      <c r="BZ309" s="18"/>
    </row>
    <row r="310" spans="1:78">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5"/>
      <c r="BE310" s="5"/>
      <c r="BF310" s="5"/>
      <c r="BG310" s="18"/>
      <c r="BH310" s="18"/>
      <c r="BI310" s="18"/>
      <c r="BJ310" s="18"/>
      <c r="BK310" s="18"/>
      <c r="BL310" s="18"/>
      <c r="BM310" s="18"/>
      <c r="BN310" s="18"/>
      <c r="BP310" s="18"/>
      <c r="BQ310" s="18"/>
      <c r="BR310" s="18"/>
      <c r="BS310" s="18"/>
      <c r="BT310" s="18"/>
      <c r="BU310" s="18"/>
      <c r="BV310" s="18"/>
      <c r="BW310" s="18"/>
      <c r="BX310" s="18"/>
      <c r="BY310" s="18"/>
      <c r="BZ310" s="18"/>
    </row>
    <row r="311" spans="1:78">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5"/>
      <c r="BE311" s="5"/>
      <c r="BF311" s="5"/>
      <c r="BG311" s="18"/>
      <c r="BH311" s="18"/>
      <c r="BI311" s="18"/>
      <c r="BJ311" s="18"/>
      <c r="BK311" s="18"/>
      <c r="BL311" s="18"/>
      <c r="BM311" s="18"/>
      <c r="BN311" s="18"/>
      <c r="BP311" s="18"/>
      <c r="BQ311" s="18"/>
      <c r="BR311" s="18"/>
      <c r="BS311" s="18"/>
      <c r="BT311" s="18"/>
      <c r="BU311" s="18"/>
      <c r="BV311" s="18"/>
      <c r="BW311" s="18"/>
      <c r="BX311" s="18"/>
      <c r="BY311" s="18"/>
      <c r="BZ311" s="18"/>
    </row>
    <row r="312" spans="1:78">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5"/>
      <c r="BE312" s="5"/>
      <c r="BF312" s="5"/>
      <c r="BG312" s="18"/>
      <c r="BH312" s="18"/>
      <c r="BI312" s="18"/>
      <c r="BJ312" s="18"/>
      <c r="BK312" s="18"/>
      <c r="BL312" s="18"/>
      <c r="BM312" s="18"/>
      <c r="BN312" s="18"/>
      <c r="BP312" s="18"/>
      <c r="BQ312" s="18"/>
      <c r="BR312" s="18"/>
      <c r="BS312" s="18"/>
      <c r="BT312" s="18"/>
      <c r="BU312" s="18"/>
      <c r="BV312" s="18"/>
      <c r="BW312" s="18"/>
      <c r="BX312" s="18"/>
      <c r="BY312" s="18"/>
      <c r="BZ312" s="18"/>
    </row>
    <row r="313" spans="1:78">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5"/>
      <c r="BE313" s="5"/>
      <c r="BF313" s="5"/>
      <c r="BG313" s="18"/>
      <c r="BH313" s="18"/>
      <c r="BI313" s="18"/>
      <c r="BJ313" s="18"/>
      <c r="BK313" s="18"/>
      <c r="BL313" s="18"/>
      <c r="BM313" s="18"/>
      <c r="BN313" s="18"/>
      <c r="BP313" s="18"/>
      <c r="BQ313" s="18"/>
      <c r="BR313" s="18"/>
      <c r="BS313" s="18"/>
      <c r="BT313" s="18"/>
      <c r="BU313" s="18"/>
      <c r="BV313" s="18"/>
      <c r="BW313" s="18"/>
      <c r="BX313" s="18"/>
      <c r="BY313" s="18"/>
      <c r="BZ313" s="18"/>
    </row>
    <row r="314" spans="1:78">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5"/>
      <c r="BE314" s="5"/>
      <c r="BF314" s="5"/>
      <c r="BG314" s="18"/>
      <c r="BH314" s="18"/>
      <c r="BI314" s="18"/>
      <c r="BJ314" s="18"/>
      <c r="BK314" s="18"/>
      <c r="BL314" s="18"/>
      <c r="BM314" s="18"/>
      <c r="BN314" s="18"/>
      <c r="BP314" s="18"/>
      <c r="BQ314" s="18"/>
      <c r="BR314" s="18"/>
      <c r="BS314" s="18"/>
      <c r="BT314" s="18"/>
      <c r="BU314" s="18"/>
      <c r="BV314" s="18"/>
      <c r="BW314" s="18"/>
      <c r="BX314" s="18"/>
      <c r="BY314" s="18"/>
      <c r="BZ314" s="18"/>
    </row>
    <row r="315" spans="1:78">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5"/>
      <c r="BE315" s="5"/>
      <c r="BF315" s="5"/>
      <c r="BG315" s="18"/>
      <c r="BH315" s="18"/>
      <c r="BI315" s="18"/>
      <c r="BJ315" s="18"/>
      <c r="BK315" s="18"/>
      <c r="BL315" s="18"/>
      <c r="BM315" s="18"/>
      <c r="BN315" s="18"/>
      <c r="BP315" s="18"/>
      <c r="BQ315" s="18"/>
      <c r="BR315" s="18"/>
      <c r="BS315" s="18"/>
      <c r="BT315" s="18"/>
      <c r="BU315" s="18"/>
      <c r="BV315" s="18"/>
      <c r="BW315" s="18"/>
      <c r="BX315" s="18"/>
      <c r="BY315" s="18"/>
      <c r="BZ315" s="18"/>
    </row>
    <row r="316" spans="1:78">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5"/>
      <c r="BE316" s="5"/>
      <c r="BF316" s="5"/>
      <c r="BG316" s="18"/>
      <c r="BH316" s="18"/>
      <c r="BI316" s="18"/>
      <c r="BJ316" s="18"/>
      <c r="BK316" s="18"/>
      <c r="BL316" s="18"/>
      <c r="BM316" s="18"/>
      <c r="BN316" s="18"/>
      <c r="BP316" s="18"/>
      <c r="BQ316" s="18"/>
      <c r="BR316" s="18"/>
      <c r="BS316" s="18"/>
      <c r="BT316" s="18"/>
      <c r="BU316" s="18"/>
      <c r="BV316" s="18"/>
      <c r="BW316" s="18"/>
      <c r="BX316" s="18"/>
      <c r="BY316" s="18"/>
      <c r="BZ316" s="18"/>
    </row>
    <row r="317" spans="1:78">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5"/>
      <c r="BE317" s="5"/>
      <c r="BF317" s="5"/>
      <c r="BG317" s="18"/>
      <c r="BH317" s="18"/>
      <c r="BI317" s="18"/>
      <c r="BJ317" s="18"/>
      <c r="BK317" s="18"/>
      <c r="BL317" s="18"/>
      <c r="BM317" s="18"/>
      <c r="BN317" s="18"/>
      <c r="BP317" s="18"/>
      <c r="BQ317" s="18"/>
      <c r="BR317" s="18"/>
      <c r="BS317" s="18"/>
      <c r="BT317" s="18"/>
      <c r="BU317" s="18"/>
      <c r="BV317" s="18"/>
      <c r="BW317" s="18"/>
      <c r="BX317" s="18"/>
      <c r="BY317" s="18"/>
      <c r="BZ317" s="18"/>
    </row>
    <row r="318" spans="1:78">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5"/>
      <c r="BE318" s="5"/>
      <c r="BF318" s="5"/>
      <c r="BG318" s="18"/>
      <c r="BH318" s="18"/>
      <c r="BI318" s="18"/>
      <c r="BJ318" s="18"/>
      <c r="BK318" s="18"/>
      <c r="BL318" s="18"/>
      <c r="BM318" s="18"/>
      <c r="BN318" s="18"/>
      <c r="BP318" s="18"/>
      <c r="BQ318" s="18"/>
      <c r="BR318" s="18"/>
      <c r="BS318" s="18"/>
      <c r="BT318" s="18"/>
      <c r="BU318" s="18"/>
      <c r="BV318" s="18"/>
      <c r="BW318" s="18"/>
      <c r="BX318" s="18"/>
      <c r="BY318" s="18"/>
      <c r="BZ318" s="18"/>
    </row>
    <row r="319" spans="1:78">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5"/>
      <c r="BE319" s="5"/>
      <c r="BF319" s="5"/>
      <c r="BG319" s="18"/>
      <c r="BH319" s="18"/>
      <c r="BI319" s="18"/>
      <c r="BJ319" s="18"/>
      <c r="BK319" s="18"/>
      <c r="BL319" s="18"/>
      <c r="BM319" s="18"/>
      <c r="BN319" s="18"/>
      <c r="BP319" s="18"/>
      <c r="BQ319" s="18"/>
      <c r="BR319" s="18"/>
      <c r="BS319" s="18"/>
      <c r="BT319" s="18"/>
      <c r="BU319" s="18"/>
      <c r="BV319" s="18"/>
      <c r="BW319" s="18"/>
      <c r="BX319" s="18"/>
      <c r="BY319" s="18"/>
      <c r="BZ319" s="18"/>
    </row>
    <row r="320" spans="1:78">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5"/>
      <c r="BE320" s="5"/>
      <c r="BF320" s="5"/>
      <c r="BG320" s="18"/>
      <c r="BH320" s="18"/>
      <c r="BI320" s="18"/>
      <c r="BJ320" s="18"/>
      <c r="BK320" s="18"/>
      <c r="BL320" s="18"/>
      <c r="BM320" s="18"/>
      <c r="BN320" s="18"/>
      <c r="BP320" s="18"/>
      <c r="BQ320" s="18"/>
      <c r="BR320" s="18"/>
      <c r="BS320" s="18"/>
      <c r="BT320" s="18"/>
      <c r="BU320" s="18"/>
      <c r="BV320" s="18"/>
      <c r="BW320" s="18"/>
      <c r="BX320" s="18"/>
      <c r="BY320" s="18"/>
      <c r="BZ320" s="18"/>
    </row>
    <row r="321" spans="1:78">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5"/>
      <c r="BE321" s="5"/>
      <c r="BF321" s="5"/>
      <c r="BG321" s="18"/>
      <c r="BH321" s="18"/>
      <c r="BI321" s="18"/>
      <c r="BJ321" s="18"/>
      <c r="BK321" s="18"/>
      <c r="BL321" s="18"/>
      <c r="BM321" s="18"/>
      <c r="BN321" s="18"/>
      <c r="BP321" s="18"/>
      <c r="BQ321" s="18"/>
      <c r="BR321" s="18"/>
      <c r="BS321" s="18"/>
      <c r="BT321" s="18"/>
      <c r="BU321" s="18"/>
      <c r="BV321" s="18"/>
      <c r="BW321" s="18"/>
      <c r="BX321" s="18"/>
      <c r="BY321" s="18"/>
      <c r="BZ321" s="18"/>
    </row>
    <row r="322" spans="1:78">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5"/>
      <c r="BE322" s="5"/>
      <c r="BF322" s="5"/>
      <c r="BG322" s="18"/>
      <c r="BH322" s="18"/>
      <c r="BI322" s="18"/>
      <c r="BJ322" s="18"/>
      <c r="BK322" s="18"/>
      <c r="BL322" s="18"/>
      <c r="BM322" s="18"/>
      <c r="BN322" s="18"/>
      <c r="BP322" s="18"/>
      <c r="BQ322" s="18"/>
      <c r="BR322" s="18"/>
      <c r="BS322" s="18"/>
      <c r="BT322" s="18"/>
      <c r="BU322" s="18"/>
      <c r="BV322" s="18"/>
      <c r="BW322" s="18"/>
      <c r="BX322" s="18"/>
      <c r="BY322" s="18"/>
      <c r="BZ322" s="18"/>
    </row>
    <row r="323" spans="1:78">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5"/>
      <c r="BE323" s="5"/>
      <c r="BF323" s="5"/>
      <c r="BG323" s="18"/>
      <c r="BH323" s="18"/>
      <c r="BI323" s="18"/>
      <c r="BJ323" s="18"/>
      <c r="BK323" s="18"/>
      <c r="BL323" s="18"/>
      <c r="BM323" s="18"/>
      <c r="BN323" s="18"/>
      <c r="BP323" s="18"/>
      <c r="BQ323" s="18"/>
      <c r="BR323" s="18"/>
      <c r="BS323" s="18"/>
      <c r="BT323" s="18"/>
      <c r="BU323" s="18"/>
      <c r="BV323" s="18"/>
      <c r="BW323" s="18"/>
      <c r="BX323" s="18"/>
      <c r="BY323" s="18"/>
      <c r="BZ323" s="18"/>
    </row>
    <row r="324" spans="1:78">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5"/>
      <c r="BE324" s="5"/>
      <c r="BF324" s="5"/>
      <c r="BG324" s="18"/>
      <c r="BH324" s="18"/>
      <c r="BI324" s="18"/>
      <c r="BJ324" s="18"/>
      <c r="BK324" s="18"/>
      <c r="BL324" s="18"/>
      <c r="BM324" s="18"/>
      <c r="BN324" s="18"/>
      <c r="BP324" s="18"/>
      <c r="BQ324" s="18"/>
      <c r="BR324" s="18"/>
      <c r="BS324" s="18"/>
      <c r="BT324" s="18"/>
      <c r="BU324" s="18"/>
      <c r="BV324" s="18"/>
      <c r="BW324" s="18"/>
      <c r="BX324" s="18"/>
      <c r="BY324" s="18"/>
      <c r="BZ324" s="18"/>
    </row>
    <row r="325" spans="1:78">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5"/>
      <c r="BE325" s="5"/>
      <c r="BF325" s="5"/>
      <c r="BG325" s="18"/>
      <c r="BH325" s="18"/>
      <c r="BI325" s="18"/>
      <c r="BJ325" s="18"/>
      <c r="BK325" s="18"/>
      <c r="BL325" s="18"/>
      <c r="BM325" s="18"/>
      <c r="BN325" s="18"/>
      <c r="BP325" s="18"/>
      <c r="BQ325" s="18"/>
      <c r="BR325" s="18"/>
      <c r="BS325" s="18"/>
      <c r="BT325" s="18"/>
      <c r="BU325" s="18"/>
      <c r="BV325" s="18"/>
      <c r="BW325" s="18"/>
      <c r="BX325" s="18"/>
      <c r="BY325" s="18"/>
      <c r="BZ325" s="18"/>
    </row>
    <row r="326" spans="1:78">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5"/>
      <c r="BE326" s="5"/>
      <c r="BF326" s="5"/>
      <c r="BG326" s="18"/>
      <c r="BH326" s="18"/>
      <c r="BI326" s="18"/>
      <c r="BJ326" s="18"/>
      <c r="BK326" s="18"/>
      <c r="BL326" s="18"/>
      <c r="BM326" s="18"/>
      <c r="BN326" s="18"/>
      <c r="BP326" s="18"/>
      <c r="BQ326" s="18"/>
      <c r="BR326" s="18"/>
      <c r="BS326" s="18"/>
      <c r="BT326" s="18"/>
      <c r="BU326" s="18"/>
      <c r="BV326" s="18"/>
      <c r="BW326" s="18"/>
      <c r="BX326" s="18"/>
      <c r="BY326" s="18"/>
      <c r="BZ326" s="18"/>
    </row>
    <row r="327" spans="1:78">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5"/>
      <c r="BE327" s="5"/>
      <c r="BF327" s="5"/>
      <c r="BG327" s="18"/>
      <c r="BH327" s="18"/>
      <c r="BI327" s="18"/>
      <c r="BJ327" s="18"/>
      <c r="BK327" s="18"/>
      <c r="BL327" s="18"/>
      <c r="BM327" s="18"/>
      <c r="BN327" s="18"/>
      <c r="BP327" s="18"/>
      <c r="BQ327" s="18"/>
      <c r="BR327" s="18"/>
      <c r="BS327" s="18"/>
      <c r="BT327" s="18"/>
      <c r="BU327" s="18"/>
      <c r="BV327" s="18"/>
      <c r="BW327" s="18"/>
      <c r="BX327" s="18"/>
      <c r="BY327" s="18"/>
      <c r="BZ327" s="18"/>
    </row>
    <row r="328" spans="1:78">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5"/>
      <c r="BE328" s="5"/>
      <c r="BF328" s="5"/>
      <c r="BG328" s="18"/>
      <c r="BH328" s="18"/>
      <c r="BI328" s="18"/>
      <c r="BJ328" s="18"/>
      <c r="BK328" s="18"/>
      <c r="BL328" s="18"/>
      <c r="BM328" s="18"/>
      <c r="BN328" s="18"/>
      <c r="BP328" s="18"/>
      <c r="BQ328" s="18"/>
      <c r="BR328" s="18"/>
      <c r="BS328" s="18"/>
      <c r="BT328" s="18"/>
      <c r="BU328" s="18"/>
      <c r="BV328" s="18"/>
      <c r="BW328" s="18"/>
      <c r="BX328" s="18"/>
      <c r="BY328" s="18"/>
      <c r="BZ328" s="18"/>
    </row>
    <row r="329" spans="1:78">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5"/>
      <c r="BE329" s="5"/>
      <c r="BF329" s="5"/>
      <c r="BG329" s="18"/>
      <c r="BH329" s="18"/>
      <c r="BI329" s="18"/>
      <c r="BJ329" s="18"/>
      <c r="BK329" s="18"/>
      <c r="BL329" s="18"/>
      <c r="BM329" s="18"/>
      <c r="BN329" s="18"/>
      <c r="BP329" s="18"/>
      <c r="BQ329" s="18"/>
      <c r="BR329" s="18"/>
      <c r="BS329" s="18"/>
      <c r="BT329" s="18"/>
      <c r="BU329" s="18"/>
      <c r="BV329" s="18"/>
      <c r="BW329" s="18"/>
      <c r="BX329" s="18"/>
      <c r="BY329" s="18"/>
      <c r="BZ329" s="18"/>
    </row>
    <row r="330" spans="1:78">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5"/>
      <c r="BE330" s="5"/>
      <c r="BF330" s="5"/>
      <c r="BG330" s="18"/>
      <c r="BH330" s="18"/>
      <c r="BI330" s="18"/>
      <c r="BJ330" s="18"/>
      <c r="BK330" s="18"/>
      <c r="BL330" s="18"/>
      <c r="BM330" s="18"/>
      <c r="BN330" s="18"/>
      <c r="BP330" s="18"/>
      <c r="BQ330" s="18"/>
      <c r="BR330" s="18"/>
      <c r="BS330" s="18"/>
      <c r="BT330" s="18"/>
      <c r="BU330" s="18"/>
      <c r="BV330" s="18"/>
      <c r="BW330" s="18"/>
      <c r="BX330" s="18"/>
      <c r="BY330" s="18"/>
      <c r="BZ330" s="18"/>
    </row>
    <row r="331" spans="1:78">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5"/>
      <c r="BE331" s="5"/>
      <c r="BF331" s="5"/>
      <c r="BG331" s="18"/>
      <c r="BH331" s="18"/>
      <c r="BI331" s="18"/>
      <c r="BJ331" s="18"/>
      <c r="BK331" s="18"/>
      <c r="BL331" s="18"/>
      <c r="BM331" s="18"/>
      <c r="BN331" s="18"/>
      <c r="BP331" s="18"/>
      <c r="BQ331" s="18"/>
      <c r="BR331" s="18"/>
      <c r="BS331" s="18"/>
      <c r="BT331" s="18"/>
      <c r="BU331" s="18"/>
      <c r="BV331" s="18"/>
      <c r="BW331" s="18"/>
      <c r="BX331" s="18"/>
      <c r="BY331" s="18"/>
      <c r="BZ331" s="18"/>
    </row>
    <row r="332" spans="1:78">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5"/>
      <c r="BE332" s="5"/>
      <c r="BF332" s="5"/>
      <c r="BG332" s="18"/>
      <c r="BH332" s="18"/>
      <c r="BI332" s="18"/>
      <c r="BJ332" s="18"/>
      <c r="BK332" s="18"/>
      <c r="BL332" s="18"/>
      <c r="BM332" s="18"/>
      <c r="BN332" s="18"/>
      <c r="BP332" s="18"/>
      <c r="BQ332" s="18"/>
      <c r="BR332" s="18"/>
      <c r="BS332" s="18"/>
      <c r="BT332" s="18"/>
      <c r="BU332" s="18"/>
      <c r="BV332" s="18"/>
      <c r="BW332" s="18"/>
      <c r="BX332" s="18"/>
      <c r="BY332" s="18"/>
      <c r="BZ332" s="18"/>
    </row>
    <row r="333" spans="1:78">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5"/>
      <c r="BE333" s="5"/>
      <c r="BF333" s="5"/>
      <c r="BG333" s="18"/>
      <c r="BH333" s="18"/>
      <c r="BI333" s="18"/>
      <c r="BJ333" s="18"/>
      <c r="BK333" s="18"/>
      <c r="BL333" s="18"/>
      <c r="BM333" s="18"/>
      <c r="BN333" s="18"/>
      <c r="BP333" s="18"/>
      <c r="BQ333" s="18"/>
      <c r="BR333" s="18"/>
      <c r="BS333" s="18"/>
      <c r="BT333" s="18"/>
      <c r="BU333" s="18"/>
      <c r="BV333" s="18"/>
      <c r="BW333" s="18"/>
      <c r="BX333" s="18"/>
      <c r="BY333" s="18"/>
      <c r="BZ333" s="18"/>
    </row>
    <row r="334" spans="1:78">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5"/>
      <c r="BE334" s="5"/>
      <c r="BF334" s="5"/>
      <c r="BG334" s="18"/>
      <c r="BH334" s="18"/>
      <c r="BI334" s="18"/>
      <c r="BJ334" s="18"/>
      <c r="BK334" s="18"/>
      <c r="BL334" s="18"/>
      <c r="BM334" s="18"/>
      <c r="BN334" s="18"/>
      <c r="BP334" s="18"/>
      <c r="BQ334" s="18"/>
      <c r="BR334" s="18"/>
      <c r="BS334" s="18"/>
      <c r="BT334" s="18"/>
      <c r="BU334" s="18"/>
      <c r="BV334" s="18"/>
      <c r="BW334" s="18"/>
      <c r="BX334" s="18"/>
      <c r="BY334" s="18"/>
      <c r="BZ334" s="18"/>
    </row>
    <row r="335" spans="1:78">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5"/>
      <c r="BE335" s="5"/>
      <c r="BF335" s="5"/>
      <c r="BG335" s="18"/>
      <c r="BH335" s="18"/>
      <c r="BI335" s="18"/>
      <c r="BJ335" s="18"/>
      <c r="BK335" s="18"/>
      <c r="BL335" s="18"/>
      <c r="BM335" s="18"/>
      <c r="BN335" s="18"/>
      <c r="BP335" s="18"/>
      <c r="BQ335" s="18"/>
      <c r="BR335" s="18"/>
      <c r="BS335" s="18"/>
      <c r="BT335" s="18"/>
      <c r="BU335" s="18"/>
      <c r="BV335" s="18"/>
      <c r="BW335" s="18"/>
      <c r="BX335" s="18"/>
      <c r="BY335" s="18"/>
      <c r="BZ335" s="18"/>
    </row>
    <row r="336" spans="1:78">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5"/>
      <c r="BE336" s="5"/>
      <c r="BF336" s="5"/>
      <c r="BG336" s="18"/>
      <c r="BH336" s="18"/>
      <c r="BI336" s="18"/>
      <c r="BJ336" s="18"/>
      <c r="BK336" s="18"/>
      <c r="BL336" s="18"/>
      <c r="BM336" s="18"/>
      <c r="BN336" s="18"/>
      <c r="BP336" s="18"/>
      <c r="BQ336" s="18"/>
      <c r="BR336" s="18"/>
      <c r="BS336" s="18"/>
      <c r="BT336" s="18"/>
      <c r="BU336" s="18"/>
      <c r="BV336" s="18"/>
      <c r="BW336" s="18"/>
      <c r="BX336" s="18"/>
      <c r="BY336" s="18"/>
      <c r="BZ336" s="18"/>
    </row>
    <row r="337" spans="1:78">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5"/>
      <c r="BE337" s="5"/>
      <c r="BF337" s="5"/>
      <c r="BG337" s="18"/>
      <c r="BH337" s="18"/>
      <c r="BI337" s="18"/>
      <c r="BJ337" s="18"/>
      <c r="BK337" s="18"/>
      <c r="BL337" s="18"/>
      <c r="BM337" s="18"/>
      <c r="BN337" s="18"/>
      <c r="BP337" s="18"/>
      <c r="BQ337" s="18"/>
      <c r="BR337" s="18"/>
      <c r="BS337" s="18"/>
      <c r="BT337" s="18"/>
      <c r="BU337" s="18"/>
      <c r="BV337" s="18"/>
      <c r="BW337" s="18"/>
      <c r="BX337" s="18"/>
      <c r="BY337" s="18"/>
      <c r="BZ337" s="18"/>
    </row>
    <row r="338" spans="1:78">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5"/>
      <c r="BE338" s="5"/>
      <c r="BF338" s="5"/>
      <c r="BG338" s="18"/>
      <c r="BH338" s="18"/>
      <c r="BI338" s="18"/>
      <c r="BJ338" s="18"/>
      <c r="BK338" s="18"/>
      <c r="BL338" s="18"/>
      <c r="BM338" s="18"/>
      <c r="BN338" s="18"/>
      <c r="BP338" s="18"/>
      <c r="BQ338" s="18"/>
      <c r="BR338" s="18"/>
      <c r="BS338" s="18"/>
      <c r="BT338" s="18"/>
      <c r="BU338" s="18"/>
      <c r="BV338" s="18"/>
      <c r="BW338" s="18"/>
      <c r="BX338" s="18"/>
      <c r="BY338" s="18"/>
      <c r="BZ338" s="18"/>
    </row>
    <row r="339" spans="1:78">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5"/>
      <c r="BE339" s="5"/>
      <c r="BF339" s="5"/>
      <c r="BG339" s="18"/>
      <c r="BH339" s="18"/>
      <c r="BI339" s="18"/>
      <c r="BJ339" s="18"/>
      <c r="BK339" s="18"/>
      <c r="BL339" s="18"/>
      <c r="BM339" s="18"/>
      <c r="BN339" s="18"/>
      <c r="BP339" s="18"/>
      <c r="BQ339" s="18"/>
      <c r="BR339" s="18"/>
      <c r="BS339" s="18"/>
      <c r="BT339" s="18"/>
      <c r="BU339" s="18"/>
      <c r="BV339" s="18"/>
      <c r="BW339" s="18"/>
      <c r="BX339" s="18"/>
      <c r="BY339" s="18"/>
      <c r="BZ339" s="18"/>
    </row>
    <row r="340" spans="1:78">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5"/>
      <c r="BE340" s="5"/>
      <c r="BF340" s="5"/>
      <c r="BG340" s="18"/>
      <c r="BH340" s="18"/>
      <c r="BI340" s="18"/>
      <c r="BJ340" s="18"/>
      <c r="BK340" s="18"/>
      <c r="BL340" s="18"/>
      <c r="BM340" s="18"/>
      <c r="BN340" s="18"/>
      <c r="BP340" s="18"/>
      <c r="BQ340" s="18"/>
      <c r="BR340" s="18"/>
      <c r="BS340" s="18"/>
      <c r="BT340" s="18"/>
      <c r="BU340" s="18"/>
      <c r="BV340" s="18"/>
      <c r="BW340" s="18"/>
      <c r="BX340" s="18"/>
      <c r="BY340" s="18"/>
      <c r="BZ340" s="18"/>
    </row>
    <row r="341" spans="1:78">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5"/>
      <c r="BE341" s="5"/>
      <c r="BF341" s="5"/>
      <c r="BG341" s="18"/>
      <c r="BH341" s="18"/>
      <c r="BI341" s="18"/>
      <c r="BJ341" s="18"/>
      <c r="BK341" s="18"/>
      <c r="BL341" s="18"/>
      <c r="BM341" s="18"/>
      <c r="BN341" s="18"/>
      <c r="BP341" s="18"/>
      <c r="BQ341" s="18"/>
      <c r="BR341" s="18"/>
      <c r="BS341" s="18"/>
      <c r="BT341" s="18"/>
      <c r="BU341" s="18"/>
      <c r="BV341" s="18"/>
      <c r="BW341" s="18"/>
      <c r="BX341" s="18"/>
      <c r="BY341" s="18"/>
      <c r="BZ341" s="18"/>
    </row>
    <row r="342" spans="1:78">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5"/>
      <c r="BE342" s="5"/>
      <c r="BF342" s="5"/>
      <c r="BG342" s="18"/>
      <c r="BH342" s="18"/>
      <c r="BI342" s="18"/>
      <c r="BJ342" s="18"/>
      <c r="BK342" s="18"/>
      <c r="BL342" s="18"/>
      <c r="BM342" s="18"/>
      <c r="BN342" s="18"/>
      <c r="BP342" s="18"/>
      <c r="BQ342" s="18"/>
      <c r="BR342" s="18"/>
      <c r="BS342" s="18"/>
      <c r="BT342" s="18"/>
      <c r="BU342" s="18"/>
      <c r="BV342" s="18"/>
      <c r="BW342" s="18"/>
      <c r="BX342" s="18"/>
      <c r="BY342" s="18"/>
      <c r="BZ342" s="18"/>
    </row>
    <row r="343" spans="1:78">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5"/>
      <c r="BE343" s="5"/>
      <c r="BF343" s="5"/>
      <c r="BG343" s="18"/>
      <c r="BH343" s="18"/>
      <c r="BI343" s="18"/>
      <c r="BJ343" s="18"/>
      <c r="BK343" s="18"/>
      <c r="BL343" s="18"/>
      <c r="BM343" s="18"/>
      <c r="BN343" s="18"/>
      <c r="BP343" s="18"/>
      <c r="BQ343" s="18"/>
      <c r="BR343" s="18"/>
      <c r="BS343" s="18"/>
      <c r="BT343" s="18"/>
      <c r="BU343" s="18"/>
      <c r="BV343" s="18"/>
      <c r="BW343" s="18"/>
      <c r="BX343" s="18"/>
      <c r="BY343" s="18"/>
      <c r="BZ343" s="18"/>
    </row>
    <row r="344" spans="1:78">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5"/>
      <c r="BE344" s="5"/>
      <c r="BF344" s="5"/>
      <c r="BG344" s="18"/>
      <c r="BH344" s="18"/>
      <c r="BI344" s="18"/>
      <c r="BJ344" s="18"/>
      <c r="BK344" s="18"/>
      <c r="BL344" s="18"/>
      <c r="BM344" s="18"/>
      <c r="BN344" s="18"/>
      <c r="BP344" s="18"/>
      <c r="BQ344" s="18"/>
      <c r="BR344" s="18"/>
      <c r="BS344" s="18"/>
      <c r="BT344" s="18"/>
      <c r="BU344" s="18"/>
      <c r="BV344" s="18"/>
      <c r="BW344" s="18"/>
      <c r="BX344" s="18"/>
      <c r="BY344" s="18"/>
      <c r="BZ344" s="18"/>
    </row>
    <row r="345" spans="1:78">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5"/>
      <c r="BE345" s="5"/>
      <c r="BF345" s="5"/>
      <c r="BG345" s="18"/>
      <c r="BH345" s="18"/>
      <c r="BI345" s="18"/>
      <c r="BJ345" s="18"/>
      <c r="BK345" s="18"/>
      <c r="BL345" s="18"/>
      <c r="BM345" s="18"/>
      <c r="BN345" s="18"/>
      <c r="BP345" s="18"/>
      <c r="BQ345" s="18"/>
      <c r="BR345" s="18"/>
      <c r="BS345" s="18"/>
      <c r="BT345" s="18"/>
      <c r="BU345" s="18"/>
      <c r="BV345" s="18"/>
      <c r="BW345" s="18"/>
      <c r="BX345" s="18"/>
      <c r="BY345" s="18"/>
      <c r="BZ345" s="18"/>
    </row>
    <row r="346" spans="1:78">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5"/>
      <c r="BE346" s="5"/>
      <c r="BF346" s="5"/>
      <c r="BG346" s="18"/>
      <c r="BH346" s="18"/>
      <c r="BI346" s="18"/>
      <c r="BJ346" s="18"/>
      <c r="BK346" s="18"/>
      <c r="BL346" s="18"/>
      <c r="BM346" s="18"/>
      <c r="BN346" s="18"/>
      <c r="BP346" s="18"/>
      <c r="BQ346" s="18"/>
      <c r="BR346" s="18"/>
      <c r="BS346" s="18"/>
      <c r="BT346" s="18"/>
      <c r="BU346" s="18"/>
      <c r="BV346" s="18"/>
      <c r="BW346" s="18"/>
      <c r="BX346" s="18"/>
      <c r="BY346" s="18"/>
      <c r="BZ346" s="18"/>
    </row>
    <row r="347" spans="1:78">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5"/>
      <c r="BE347" s="5"/>
      <c r="BF347" s="5"/>
      <c r="BG347" s="18"/>
      <c r="BH347" s="18"/>
      <c r="BI347" s="18"/>
      <c r="BJ347" s="18"/>
      <c r="BK347" s="18"/>
      <c r="BL347" s="18"/>
      <c r="BM347" s="18"/>
      <c r="BN347" s="18"/>
      <c r="BP347" s="18"/>
      <c r="BQ347" s="18"/>
      <c r="BR347" s="18"/>
      <c r="BS347" s="18"/>
      <c r="BT347" s="18"/>
      <c r="BU347" s="18"/>
      <c r="BV347" s="18"/>
      <c r="BW347" s="18"/>
      <c r="BX347" s="18"/>
      <c r="BY347" s="18"/>
      <c r="BZ347" s="18"/>
    </row>
    <row r="348" spans="1:78">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5"/>
      <c r="BE348" s="5"/>
      <c r="BF348" s="5"/>
      <c r="BG348" s="18"/>
      <c r="BH348" s="18"/>
      <c r="BI348" s="18"/>
      <c r="BJ348" s="18"/>
      <c r="BK348" s="18"/>
      <c r="BL348" s="18"/>
      <c r="BM348" s="18"/>
      <c r="BN348" s="18"/>
      <c r="BP348" s="18"/>
      <c r="BQ348" s="18"/>
      <c r="BR348" s="18"/>
      <c r="BS348" s="18"/>
      <c r="BT348" s="18"/>
      <c r="BU348" s="18"/>
      <c r="BV348" s="18"/>
      <c r="BW348" s="18"/>
      <c r="BX348" s="18"/>
      <c r="BY348" s="18"/>
      <c r="BZ348" s="18"/>
    </row>
    <row r="349" spans="1:78">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5"/>
      <c r="BE349" s="5"/>
      <c r="BF349" s="5"/>
      <c r="BG349" s="18"/>
      <c r="BH349" s="18"/>
      <c r="BI349" s="18"/>
      <c r="BJ349" s="18"/>
      <c r="BK349" s="18"/>
      <c r="BL349" s="18"/>
      <c r="BM349" s="18"/>
      <c r="BN349" s="18"/>
      <c r="BP349" s="18"/>
      <c r="BQ349" s="18"/>
      <c r="BR349" s="18"/>
      <c r="BS349" s="18"/>
      <c r="BT349" s="18"/>
      <c r="BU349" s="18"/>
      <c r="BV349" s="18"/>
      <c r="BW349" s="18"/>
      <c r="BX349" s="18"/>
      <c r="BY349" s="18"/>
      <c r="BZ349" s="18"/>
    </row>
    <row r="350" spans="1:78">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5"/>
      <c r="BE350" s="5"/>
      <c r="BF350" s="5"/>
      <c r="BG350" s="18"/>
      <c r="BH350" s="18"/>
      <c r="BI350" s="18"/>
      <c r="BJ350" s="18"/>
      <c r="BK350" s="18"/>
      <c r="BL350" s="18"/>
      <c r="BM350" s="18"/>
      <c r="BN350" s="18"/>
      <c r="BP350" s="18"/>
      <c r="BQ350" s="18"/>
      <c r="BR350" s="18"/>
      <c r="BS350" s="18"/>
      <c r="BT350" s="18"/>
      <c r="BU350" s="18"/>
      <c r="BV350" s="18"/>
      <c r="BW350" s="18"/>
      <c r="BX350" s="18"/>
      <c r="BY350" s="18"/>
      <c r="BZ350" s="18"/>
    </row>
    <row r="351" spans="1:78">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5"/>
      <c r="BE351" s="5"/>
      <c r="BF351" s="5"/>
      <c r="BG351" s="18"/>
      <c r="BH351" s="18"/>
      <c r="BI351" s="18"/>
      <c r="BJ351" s="18"/>
      <c r="BK351" s="18"/>
      <c r="BL351" s="18"/>
      <c r="BM351" s="18"/>
      <c r="BN351" s="18"/>
      <c r="BP351" s="18"/>
      <c r="BQ351" s="18"/>
      <c r="BR351" s="18"/>
      <c r="BS351" s="18"/>
      <c r="BT351" s="18"/>
      <c r="BU351" s="18"/>
      <c r="BV351" s="18"/>
      <c r="BW351" s="18"/>
      <c r="BX351" s="18"/>
      <c r="BY351" s="18"/>
      <c r="BZ351" s="18"/>
    </row>
    <row r="352" spans="1:78">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5"/>
      <c r="BE352" s="5"/>
      <c r="BF352" s="5"/>
      <c r="BG352" s="18"/>
      <c r="BH352" s="18"/>
      <c r="BI352" s="18"/>
      <c r="BJ352" s="18"/>
      <c r="BK352" s="18"/>
      <c r="BL352" s="18"/>
      <c r="BM352" s="18"/>
      <c r="BN352" s="18"/>
      <c r="BP352" s="18"/>
      <c r="BQ352" s="18"/>
      <c r="BR352" s="18"/>
      <c r="BS352" s="18"/>
      <c r="BT352" s="18"/>
      <c r="BU352" s="18"/>
      <c r="BV352" s="18"/>
      <c r="BW352" s="18"/>
      <c r="BX352" s="18"/>
      <c r="BY352" s="18"/>
      <c r="BZ352" s="18"/>
    </row>
    <row r="353" spans="1:78">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5"/>
      <c r="BE353" s="5"/>
      <c r="BF353" s="5"/>
      <c r="BG353" s="18"/>
      <c r="BH353" s="18"/>
      <c r="BI353" s="18"/>
      <c r="BJ353" s="18"/>
      <c r="BK353" s="18"/>
      <c r="BL353" s="18"/>
      <c r="BM353" s="18"/>
      <c r="BN353" s="18"/>
      <c r="BP353" s="18"/>
      <c r="BQ353" s="18"/>
      <c r="BR353" s="18"/>
      <c r="BS353" s="18"/>
      <c r="BT353" s="18"/>
      <c r="BU353" s="18"/>
      <c r="BV353" s="18"/>
      <c r="BW353" s="18"/>
      <c r="BX353" s="18"/>
      <c r="BY353" s="18"/>
      <c r="BZ353" s="18"/>
    </row>
    <row r="354" spans="1:78">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5"/>
      <c r="BE354" s="5"/>
      <c r="BF354" s="5"/>
      <c r="BG354" s="18"/>
      <c r="BH354" s="18"/>
      <c r="BI354" s="18"/>
      <c r="BJ354" s="18"/>
      <c r="BK354" s="18"/>
      <c r="BL354" s="18"/>
      <c r="BM354" s="18"/>
      <c r="BN354" s="18"/>
      <c r="BP354" s="18"/>
      <c r="BQ354" s="18"/>
      <c r="BR354" s="18"/>
      <c r="BS354" s="18"/>
      <c r="BT354" s="18"/>
      <c r="BU354" s="18"/>
      <c r="BV354" s="18"/>
      <c r="BW354" s="18"/>
      <c r="BX354" s="18"/>
      <c r="BY354" s="18"/>
      <c r="BZ354" s="18"/>
    </row>
    <row r="355" spans="1:78">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5"/>
      <c r="BE355" s="5"/>
      <c r="BF355" s="5"/>
      <c r="BG355" s="18"/>
      <c r="BH355" s="18"/>
      <c r="BI355" s="18"/>
      <c r="BJ355" s="18"/>
      <c r="BK355" s="18"/>
      <c r="BL355" s="18"/>
      <c r="BM355" s="18"/>
      <c r="BN355" s="18"/>
      <c r="BP355" s="18"/>
      <c r="BQ355" s="18"/>
      <c r="BR355" s="18"/>
      <c r="BS355" s="18"/>
      <c r="BT355" s="18"/>
      <c r="BU355" s="18"/>
      <c r="BV355" s="18"/>
      <c r="BW355" s="18"/>
      <c r="BX355" s="18"/>
      <c r="BY355" s="18"/>
      <c r="BZ355" s="18"/>
    </row>
    <row r="356" spans="1:78">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5"/>
      <c r="BE356" s="5"/>
      <c r="BF356" s="5"/>
      <c r="BG356" s="18"/>
      <c r="BH356" s="18"/>
      <c r="BI356" s="18"/>
      <c r="BJ356" s="18"/>
      <c r="BK356" s="18"/>
      <c r="BL356" s="18"/>
      <c r="BM356" s="18"/>
      <c r="BN356" s="18"/>
      <c r="BP356" s="18"/>
      <c r="BQ356" s="18"/>
      <c r="BR356" s="18"/>
      <c r="BS356" s="18"/>
      <c r="BT356" s="18"/>
      <c r="BU356" s="18"/>
      <c r="BV356" s="18"/>
      <c r="BW356" s="18"/>
      <c r="BX356" s="18"/>
      <c r="BY356" s="18"/>
      <c r="BZ356" s="18"/>
    </row>
    <row r="357" spans="1:78">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5"/>
      <c r="BE357" s="5"/>
      <c r="BF357" s="5"/>
      <c r="BG357" s="18"/>
      <c r="BH357" s="18"/>
      <c r="BI357" s="18"/>
      <c r="BJ357" s="18"/>
      <c r="BK357" s="18"/>
      <c r="BL357" s="18"/>
      <c r="BM357" s="18"/>
      <c r="BN357" s="18"/>
      <c r="BP357" s="18"/>
      <c r="BQ357" s="18"/>
      <c r="BR357" s="18"/>
      <c r="BS357" s="18"/>
      <c r="BT357" s="18"/>
      <c r="BU357" s="18"/>
      <c r="BV357" s="18"/>
      <c r="BW357" s="18"/>
      <c r="BX357" s="18"/>
      <c r="BY357" s="18"/>
      <c r="BZ357" s="18"/>
    </row>
    <row r="358" spans="1:78">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5"/>
      <c r="BE358" s="5"/>
      <c r="BF358" s="5"/>
      <c r="BG358" s="18"/>
      <c r="BH358" s="18"/>
      <c r="BI358" s="18"/>
      <c r="BJ358" s="18"/>
      <c r="BK358" s="18"/>
      <c r="BL358" s="18"/>
      <c r="BM358" s="18"/>
      <c r="BN358" s="18"/>
      <c r="BP358" s="18"/>
      <c r="BQ358" s="18"/>
      <c r="BR358" s="18"/>
      <c r="BS358" s="18"/>
      <c r="BT358" s="18"/>
      <c r="BU358" s="18"/>
      <c r="BV358" s="18"/>
      <c r="BW358" s="18"/>
      <c r="BX358" s="18"/>
      <c r="BY358" s="18"/>
      <c r="BZ358" s="18"/>
    </row>
    <row r="359" spans="1:78">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5"/>
      <c r="BE359" s="5"/>
      <c r="BF359" s="5"/>
      <c r="BG359" s="18"/>
      <c r="BH359" s="18"/>
      <c r="BI359" s="18"/>
      <c r="BJ359" s="18"/>
      <c r="BK359" s="18"/>
      <c r="BL359" s="18"/>
      <c r="BM359" s="18"/>
      <c r="BN359" s="18"/>
      <c r="BP359" s="18"/>
      <c r="BQ359" s="18"/>
      <c r="BR359" s="18"/>
      <c r="BS359" s="18"/>
      <c r="BT359" s="18"/>
      <c r="BU359" s="18"/>
      <c r="BV359" s="18"/>
      <c r="BW359" s="18"/>
      <c r="BX359" s="18"/>
      <c r="BY359" s="18"/>
      <c r="BZ359" s="18"/>
    </row>
    <row r="360" spans="1:78">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5"/>
      <c r="BE360" s="5"/>
      <c r="BF360" s="5"/>
      <c r="BG360" s="18"/>
      <c r="BH360" s="18"/>
      <c r="BI360" s="18"/>
      <c r="BJ360" s="18"/>
      <c r="BK360" s="18"/>
      <c r="BL360" s="18"/>
      <c r="BM360" s="18"/>
      <c r="BN360" s="18"/>
      <c r="BP360" s="18"/>
      <c r="BQ360" s="18"/>
      <c r="BR360" s="18"/>
      <c r="BS360" s="18"/>
      <c r="BT360" s="18"/>
      <c r="BU360" s="18"/>
      <c r="BV360" s="18"/>
      <c r="BW360" s="18"/>
      <c r="BX360" s="18"/>
      <c r="BY360" s="18"/>
      <c r="BZ360" s="18"/>
    </row>
    <row r="361" spans="1:78">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5"/>
      <c r="BE361" s="5"/>
      <c r="BF361" s="5"/>
      <c r="BG361" s="18"/>
      <c r="BH361" s="18"/>
      <c r="BI361" s="18"/>
      <c r="BJ361" s="18"/>
      <c r="BK361" s="18"/>
      <c r="BL361" s="18"/>
      <c r="BM361" s="18"/>
      <c r="BN361" s="18"/>
      <c r="BP361" s="18"/>
      <c r="BQ361" s="18"/>
      <c r="BR361" s="18"/>
      <c r="BS361" s="18"/>
      <c r="BT361" s="18"/>
      <c r="BU361" s="18"/>
      <c r="BV361" s="18"/>
      <c r="BW361" s="18"/>
      <c r="BX361" s="18"/>
      <c r="BY361" s="18"/>
      <c r="BZ361" s="18"/>
    </row>
    <row r="362" spans="1:78">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5"/>
      <c r="BE362" s="5"/>
      <c r="BF362" s="5"/>
      <c r="BG362" s="18"/>
      <c r="BH362" s="18"/>
      <c r="BI362" s="18"/>
      <c r="BJ362" s="18"/>
      <c r="BK362" s="18"/>
      <c r="BL362" s="18"/>
      <c r="BM362" s="18"/>
      <c r="BN362" s="18"/>
      <c r="BP362" s="18"/>
      <c r="BQ362" s="18"/>
      <c r="BR362" s="18"/>
      <c r="BS362" s="18"/>
      <c r="BT362" s="18"/>
      <c r="BU362" s="18"/>
      <c r="BV362" s="18"/>
      <c r="BW362" s="18"/>
      <c r="BX362" s="18"/>
      <c r="BY362" s="18"/>
      <c r="BZ362" s="18"/>
    </row>
    <row r="363" spans="1:78">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5"/>
      <c r="BE363" s="5"/>
      <c r="BF363" s="5"/>
      <c r="BG363" s="18"/>
      <c r="BH363" s="18"/>
      <c r="BI363" s="18"/>
      <c r="BJ363" s="18"/>
      <c r="BK363" s="18"/>
      <c r="BL363" s="18"/>
      <c r="BM363" s="18"/>
      <c r="BN363" s="18"/>
      <c r="BP363" s="18"/>
      <c r="BQ363" s="18"/>
      <c r="BR363" s="18"/>
      <c r="BS363" s="18"/>
      <c r="BT363" s="18"/>
      <c r="BU363" s="18"/>
      <c r="BV363" s="18"/>
      <c r="BW363" s="18"/>
      <c r="BX363" s="18"/>
      <c r="BY363" s="18"/>
      <c r="BZ363" s="18"/>
    </row>
    <row r="364" spans="1:78">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5"/>
      <c r="BE364" s="5"/>
      <c r="BF364" s="5"/>
      <c r="BG364" s="18"/>
      <c r="BH364" s="18"/>
      <c r="BI364" s="18"/>
      <c r="BJ364" s="18"/>
      <c r="BK364" s="18"/>
      <c r="BL364" s="18"/>
      <c r="BM364" s="18"/>
      <c r="BN364" s="18"/>
      <c r="BP364" s="18"/>
      <c r="BQ364" s="18"/>
      <c r="BR364" s="18"/>
      <c r="BS364" s="18"/>
      <c r="BT364" s="18"/>
      <c r="BU364" s="18"/>
      <c r="BV364" s="18"/>
      <c r="BW364" s="18"/>
      <c r="BX364" s="18"/>
      <c r="BY364" s="18"/>
      <c r="BZ364" s="18"/>
    </row>
    <row r="365" spans="1:78">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5"/>
      <c r="BE365" s="5"/>
      <c r="BF365" s="5"/>
      <c r="BG365" s="18"/>
      <c r="BH365" s="18"/>
      <c r="BI365" s="18"/>
      <c r="BJ365" s="18"/>
      <c r="BK365" s="18"/>
      <c r="BL365" s="18"/>
      <c r="BM365" s="18"/>
      <c r="BN365" s="18"/>
      <c r="BP365" s="18"/>
      <c r="BQ365" s="18"/>
      <c r="BR365" s="18"/>
      <c r="BS365" s="18"/>
      <c r="BT365" s="18"/>
      <c r="BU365" s="18"/>
      <c r="BV365" s="18"/>
      <c r="BW365" s="18"/>
      <c r="BX365" s="18"/>
      <c r="BY365" s="18"/>
      <c r="BZ365" s="18"/>
    </row>
    <row r="366" spans="1:78">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5"/>
      <c r="BE366" s="5"/>
      <c r="BF366" s="5"/>
      <c r="BG366" s="18"/>
      <c r="BH366" s="18"/>
      <c r="BI366" s="18"/>
      <c r="BJ366" s="18"/>
      <c r="BK366" s="18"/>
      <c r="BL366" s="18"/>
      <c r="BM366" s="18"/>
      <c r="BN366" s="18"/>
      <c r="BP366" s="18"/>
      <c r="BQ366" s="18"/>
      <c r="BR366" s="18"/>
      <c r="BS366" s="18"/>
      <c r="BT366" s="18"/>
      <c r="BU366" s="18"/>
      <c r="BV366" s="18"/>
      <c r="BW366" s="18"/>
      <c r="BX366" s="18"/>
      <c r="BY366" s="18"/>
      <c r="BZ366" s="18"/>
    </row>
    <row r="367" spans="1:78">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5"/>
      <c r="BE367" s="5"/>
      <c r="BF367" s="5"/>
      <c r="BG367" s="18"/>
      <c r="BH367" s="18"/>
      <c r="BI367" s="18"/>
      <c r="BJ367" s="18"/>
      <c r="BK367" s="18"/>
      <c r="BL367" s="18"/>
      <c r="BM367" s="18"/>
      <c r="BN367" s="18"/>
      <c r="BP367" s="18"/>
      <c r="BQ367" s="18"/>
      <c r="BR367" s="18"/>
      <c r="BS367" s="18"/>
      <c r="BT367" s="18"/>
      <c r="BU367" s="18"/>
      <c r="BV367" s="18"/>
      <c r="BW367" s="18"/>
      <c r="BX367" s="18"/>
      <c r="BY367" s="18"/>
      <c r="BZ367" s="18"/>
    </row>
    <row r="368" spans="1:78">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5"/>
      <c r="BE368" s="5"/>
      <c r="BF368" s="5"/>
      <c r="BG368" s="18"/>
      <c r="BH368" s="18"/>
      <c r="BI368" s="18"/>
      <c r="BJ368" s="18"/>
      <c r="BK368" s="18"/>
      <c r="BL368" s="18"/>
      <c r="BM368" s="18"/>
      <c r="BN368" s="18"/>
      <c r="BP368" s="18"/>
      <c r="BQ368" s="18"/>
      <c r="BR368" s="18"/>
      <c r="BS368" s="18"/>
      <c r="BT368" s="18"/>
      <c r="BU368" s="18"/>
      <c r="BV368" s="18"/>
      <c r="BW368" s="18"/>
      <c r="BX368" s="18"/>
      <c r="BY368" s="18"/>
      <c r="BZ368" s="18"/>
    </row>
    <row r="369" spans="1:78">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5"/>
      <c r="BE369" s="5"/>
      <c r="BF369" s="5"/>
      <c r="BG369" s="18"/>
      <c r="BH369" s="18"/>
      <c r="BI369" s="18"/>
      <c r="BJ369" s="18"/>
      <c r="BK369" s="18"/>
      <c r="BL369" s="18"/>
      <c r="BM369" s="18"/>
      <c r="BN369" s="18"/>
      <c r="BP369" s="18"/>
      <c r="BQ369" s="18"/>
      <c r="BR369" s="18"/>
      <c r="BS369" s="18"/>
      <c r="BT369" s="18"/>
      <c r="BU369" s="18"/>
      <c r="BV369" s="18"/>
      <c r="BW369" s="18"/>
      <c r="BX369" s="18"/>
      <c r="BY369" s="18"/>
      <c r="BZ369" s="18"/>
    </row>
    <row r="370" spans="1:78">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5"/>
      <c r="BE370" s="5"/>
      <c r="BF370" s="5"/>
      <c r="BG370" s="18"/>
      <c r="BH370" s="18"/>
      <c r="BI370" s="18"/>
      <c r="BJ370" s="18"/>
      <c r="BK370" s="18"/>
      <c r="BL370" s="18"/>
      <c r="BM370" s="18"/>
      <c r="BN370" s="18"/>
      <c r="BP370" s="18"/>
      <c r="BQ370" s="18"/>
      <c r="BR370" s="18"/>
      <c r="BS370" s="18"/>
      <c r="BT370" s="18"/>
      <c r="BU370" s="18"/>
      <c r="BV370" s="18"/>
      <c r="BW370" s="18"/>
      <c r="BX370" s="18"/>
      <c r="BY370" s="18"/>
      <c r="BZ370" s="18"/>
    </row>
    <row r="371" spans="1:78">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5"/>
      <c r="BE371" s="5"/>
      <c r="BF371" s="5"/>
      <c r="BG371" s="18"/>
      <c r="BH371" s="18"/>
      <c r="BI371" s="18"/>
      <c r="BJ371" s="18"/>
      <c r="BK371" s="18"/>
      <c r="BL371" s="18"/>
      <c r="BM371" s="18"/>
      <c r="BN371" s="18"/>
      <c r="BP371" s="18"/>
      <c r="BQ371" s="18"/>
      <c r="BR371" s="18"/>
      <c r="BS371" s="18"/>
      <c r="BT371" s="18"/>
      <c r="BU371" s="18"/>
      <c r="BV371" s="18"/>
      <c r="BW371" s="18"/>
      <c r="BX371" s="18"/>
      <c r="BY371" s="18"/>
      <c r="BZ371" s="18"/>
    </row>
    <row r="372" spans="1:78">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5"/>
      <c r="BE372" s="5"/>
      <c r="BF372" s="5"/>
      <c r="BG372" s="18"/>
      <c r="BH372" s="18"/>
      <c r="BI372" s="18"/>
      <c r="BJ372" s="18"/>
      <c r="BK372" s="18"/>
      <c r="BL372" s="18"/>
      <c r="BM372" s="18"/>
      <c r="BN372" s="18"/>
      <c r="BP372" s="18"/>
      <c r="BQ372" s="18"/>
      <c r="BR372" s="18"/>
      <c r="BS372" s="18"/>
      <c r="BT372" s="18"/>
      <c r="BU372" s="18"/>
      <c r="BV372" s="18"/>
      <c r="BW372" s="18"/>
      <c r="BX372" s="18"/>
      <c r="BY372" s="18"/>
      <c r="BZ372" s="18"/>
    </row>
    <row r="373" spans="1:78">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5"/>
      <c r="BE373" s="5"/>
      <c r="BF373" s="5"/>
      <c r="BG373" s="18"/>
      <c r="BH373" s="18"/>
      <c r="BI373" s="18"/>
      <c r="BJ373" s="18"/>
      <c r="BK373" s="18"/>
      <c r="BL373" s="18"/>
      <c r="BM373" s="18"/>
      <c r="BN373" s="18"/>
      <c r="BP373" s="18"/>
      <c r="BQ373" s="18"/>
      <c r="BR373" s="18"/>
      <c r="BS373" s="18"/>
      <c r="BT373" s="18"/>
      <c r="BU373" s="18"/>
      <c r="BV373" s="18"/>
      <c r="BW373" s="18"/>
      <c r="BX373" s="18"/>
      <c r="BY373" s="18"/>
      <c r="BZ373" s="18"/>
    </row>
    <row r="374" spans="1:78">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5"/>
      <c r="BE374" s="5"/>
      <c r="BF374" s="5"/>
      <c r="BG374" s="18"/>
      <c r="BH374" s="18"/>
      <c r="BI374" s="18"/>
      <c r="BJ374" s="18"/>
      <c r="BK374" s="18"/>
      <c r="BL374" s="18"/>
      <c r="BM374" s="18"/>
      <c r="BN374" s="18"/>
      <c r="BP374" s="18"/>
      <c r="BQ374" s="18"/>
      <c r="BR374" s="18"/>
      <c r="BS374" s="18"/>
      <c r="BT374" s="18"/>
      <c r="BU374" s="18"/>
      <c r="BV374" s="18"/>
      <c r="BW374" s="18"/>
      <c r="BX374" s="18"/>
      <c r="BY374" s="18"/>
      <c r="BZ374" s="18"/>
    </row>
    <row r="375" spans="1:78">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5"/>
      <c r="BE375" s="5"/>
      <c r="BF375" s="5"/>
      <c r="BG375" s="18"/>
      <c r="BH375" s="18"/>
      <c r="BI375" s="18"/>
      <c r="BJ375" s="18"/>
      <c r="BK375" s="18"/>
      <c r="BL375" s="18"/>
      <c r="BM375" s="18"/>
      <c r="BN375" s="18"/>
      <c r="BP375" s="18"/>
      <c r="BQ375" s="18"/>
      <c r="BR375" s="18"/>
      <c r="BS375" s="18"/>
      <c r="BT375" s="18"/>
      <c r="BU375" s="18"/>
      <c r="BV375" s="18"/>
      <c r="BW375" s="18"/>
      <c r="BX375" s="18"/>
      <c r="BY375" s="18"/>
      <c r="BZ375" s="18"/>
    </row>
    <row r="376" spans="1:78">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5"/>
      <c r="BE376" s="5"/>
      <c r="BF376" s="5"/>
      <c r="BG376" s="18"/>
      <c r="BH376" s="18"/>
      <c r="BI376" s="18"/>
      <c r="BJ376" s="18"/>
      <c r="BK376" s="18"/>
      <c r="BL376" s="18"/>
      <c r="BM376" s="18"/>
      <c r="BN376" s="18"/>
      <c r="BP376" s="18"/>
      <c r="BQ376" s="18"/>
      <c r="BR376" s="18"/>
      <c r="BS376" s="18"/>
      <c r="BT376" s="18"/>
      <c r="BU376" s="18"/>
      <c r="BV376" s="18"/>
      <c r="BW376" s="18"/>
      <c r="BX376" s="18"/>
      <c r="BY376" s="18"/>
      <c r="BZ376" s="18"/>
    </row>
    <row r="377" spans="1:78">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5"/>
      <c r="BE377" s="5"/>
      <c r="BF377" s="5"/>
      <c r="BG377" s="18"/>
      <c r="BH377" s="18"/>
      <c r="BI377" s="18"/>
      <c r="BJ377" s="18"/>
      <c r="BK377" s="18"/>
      <c r="BL377" s="18"/>
      <c r="BM377" s="18"/>
      <c r="BN377" s="18"/>
      <c r="BP377" s="18"/>
      <c r="BQ377" s="18"/>
      <c r="BR377" s="18"/>
      <c r="BS377" s="18"/>
      <c r="BT377" s="18"/>
      <c r="BU377" s="18"/>
      <c r="BV377" s="18"/>
      <c r="BW377" s="18"/>
      <c r="BX377" s="18"/>
      <c r="BY377" s="18"/>
      <c r="BZ377" s="18"/>
    </row>
    <row r="378" spans="1:78">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5"/>
      <c r="BE378" s="5"/>
      <c r="BF378" s="5"/>
      <c r="BG378" s="18"/>
      <c r="BH378" s="18"/>
      <c r="BI378" s="18"/>
      <c r="BJ378" s="18"/>
      <c r="BK378" s="18"/>
      <c r="BL378" s="18"/>
      <c r="BM378" s="18"/>
      <c r="BN378" s="18"/>
      <c r="BP378" s="18"/>
      <c r="BQ378" s="18"/>
      <c r="BR378" s="18"/>
      <c r="BS378" s="18"/>
      <c r="BT378" s="18"/>
      <c r="BU378" s="18"/>
      <c r="BV378" s="18"/>
      <c r="BW378" s="18"/>
      <c r="BX378" s="18"/>
      <c r="BY378" s="18"/>
      <c r="BZ378" s="18"/>
    </row>
    <row r="379" spans="1:78">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5"/>
      <c r="BE379" s="5"/>
      <c r="BF379" s="5"/>
      <c r="BG379" s="18"/>
      <c r="BH379" s="18"/>
      <c r="BI379" s="18"/>
      <c r="BJ379" s="18"/>
      <c r="BK379" s="18"/>
      <c r="BL379" s="18"/>
      <c r="BM379" s="18"/>
      <c r="BN379" s="18"/>
      <c r="BP379" s="18"/>
      <c r="BQ379" s="18"/>
      <c r="BR379" s="18"/>
      <c r="BS379" s="18"/>
      <c r="BT379" s="18"/>
      <c r="BU379" s="18"/>
      <c r="BV379" s="18"/>
      <c r="BW379" s="18"/>
      <c r="BX379" s="18"/>
      <c r="BY379" s="18"/>
      <c r="BZ379" s="18"/>
    </row>
    <row r="380" spans="1:78">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5"/>
      <c r="BE380" s="5"/>
      <c r="BF380" s="5"/>
      <c r="BG380" s="18"/>
      <c r="BH380" s="18"/>
      <c r="BI380" s="18"/>
      <c r="BJ380" s="18"/>
      <c r="BK380" s="18"/>
      <c r="BL380" s="18"/>
      <c r="BM380" s="18"/>
      <c r="BN380" s="18"/>
      <c r="BP380" s="18"/>
      <c r="BQ380" s="18"/>
      <c r="BR380" s="18"/>
      <c r="BS380" s="18"/>
      <c r="BT380" s="18"/>
      <c r="BU380" s="18"/>
      <c r="BV380" s="18"/>
      <c r="BW380" s="18"/>
      <c r="BX380" s="18"/>
      <c r="BY380" s="18"/>
      <c r="BZ380" s="18"/>
    </row>
    <row r="381" spans="1:78">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5"/>
      <c r="BE381" s="5"/>
      <c r="BF381" s="5"/>
      <c r="BG381" s="18"/>
      <c r="BH381" s="18"/>
      <c r="BI381" s="18"/>
      <c r="BJ381" s="18"/>
      <c r="BK381" s="18"/>
      <c r="BL381" s="18"/>
      <c r="BM381" s="18"/>
      <c r="BN381" s="18"/>
      <c r="BP381" s="18"/>
      <c r="BQ381" s="18"/>
      <c r="BR381" s="18"/>
      <c r="BS381" s="18"/>
      <c r="BT381" s="18"/>
      <c r="BU381" s="18"/>
      <c r="BV381" s="18"/>
      <c r="BW381" s="18"/>
      <c r="BX381" s="18"/>
      <c r="BY381" s="18"/>
      <c r="BZ381" s="18"/>
    </row>
    <row r="382" spans="1:78">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5"/>
      <c r="BE382" s="5"/>
      <c r="BF382" s="5"/>
      <c r="BG382" s="18"/>
      <c r="BH382" s="18"/>
      <c r="BI382" s="18"/>
      <c r="BJ382" s="18"/>
      <c r="BK382" s="18"/>
      <c r="BL382" s="18"/>
      <c r="BM382" s="18"/>
      <c r="BN382" s="18"/>
      <c r="BP382" s="18"/>
      <c r="BQ382" s="18"/>
      <c r="BR382" s="18"/>
      <c r="BS382" s="18"/>
      <c r="BT382" s="18"/>
      <c r="BU382" s="18"/>
      <c r="BV382" s="18"/>
      <c r="BW382" s="18"/>
      <c r="BX382" s="18"/>
      <c r="BY382" s="18"/>
      <c r="BZ382" s="18"/>
    </row>
    <row r="383" spans="1:78">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5"/>
      <c r="BE383" s="5"/>
      <c r="BF383" s="5"/>
      <c r="BG383" s="18"/>
      <c r="BH383" s="18"/>
      <c r="BI383" s="18"/>
      <c r="BJ383" s="18"/>
      <c r="BK383" s="18"/>
      <c r="BL383" s="18"/>
      <c r="BM383" s="18"/>
      <c r="BN383" s="18"/>
      <c r="BP383" s="18"/>
      <c r="BQ383" s="18"/>
      <c r="BR383" s="18"/>
      <c r="BS383" s="18"/>
      <c r="BT383" s="18"/>
      <c r="BU383" s="18"/>
      <c r="BV383" s="18"/>
      <c r="BW383" s="18"/>
      <c r="BX383" s="18"/>
      <c r="BY383" s="18"/>
      <c r="BZ383" s="18"/>
    </row>
    <row r="384" spans="1:78">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5"/>
      <c r="BE384" s="5"/>
      <c r="BF384" s="5"/>
      <c r="BG384" s="18"/>
      <c r="BH384" s="18"/>
      <c r="BI384" s="18"/>
      <c r="BJ384" s="18"/>
      <c r="BK384" s="18"/>
      <c r="BL384" s="18"/>
      <c r="BM384" s="18"/>
      <c r="BN384" s="18"/>
      <c r="BP384" s="18"/>
      <c r="BQ384" s="18"/>
      <c r="BR384" s="18"/>
      <c r="BS384" s="18"/>
      <c r="BT384" s="18"/>
      <c r="BU384" s="18"/>
      <c r="BV384" s="18"/>
      <c r="BW384" s="18"/>
      <c r="BX384" s="18"/>
      <c r="BY384" s="18"/>
      <c r="BZ384" s="18"/>
    </row>
    <row r="385" spans="1:78">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5"/>
      <c r="BE385" s="5"/>
      <c r="BF385" s="5"/>
      <c r="BG385" s="18"/>
      <c r="BH385" s="18"/>
      <c r="BI385" s="18"/>
      <c r="BJ385" s="18"/>
      <c r="BK385" s="18"/>
      <c r="BL385" s="18"/>
      <c r="BM385" s="18"/>
      <c r="BN385" s="18"/>
      <c r="BP385" s="18"/>
      <c r="BQ385" s="18"/>
      <c r="BR385" s="18"/>
      <c r="BS385" s="18"/>
      <c r="BT385" s="18"/>
      <c r="BU385" s="18"/>
      <c r="BV385" s="18"/>
      <c r="BW385" s="18"/>
      <c r="BX385" s="18"/>
      <c r="BY385" s="18"/>
      <c r="BZ385" s="18"/>
    </row>
    <row r="386" spans="1:78">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5"/>
      <c r="BE386" s="5"/>
      <c r="BF386" s="5"/>
      <c r="BG386" s="18"/>
      <c r="BH386" s="18"/>
      <c r="BI386" s="18"/>
      <c r="BJ386" s="18"/>
      <c r="BK386" s="18"/>
      <c r="BL386" s="18"/>
      <c r="BM386" s="18"/>
      <c r="BN386" s="18"/>
      <c r="BP386" s="18"/>
      <c r="BQ386" s="18"/>
      <c r="BR386" s="18"/>
      <c r="BS386" s="18"/>
      <c r="BT386" s="18"/>
      <c r="BU386" s="18"/>
      <c r="BV386" s="18"/>
      <c r="BW386" s="18"/>
      <c r="BX386" s="18"/>
      <c r="BY386" s="18"/>
      <c r="BZ386" s="18"/>
    </row>
    <row r="387" spans="1:78">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5"/>
      <c r="BE387" s="5"/>
      <c r="BF387" s="5"/>
      <c r="BG387" s="18"/>
      <c r="BH387" s="18"/>
      <c r="BI387" s="18"/>
      <c r="BJ387" s="18"/>
      <c r="BK387" s="18"/>
      <c r="BL387" s="18"/>
      <c r="BM387" s="18"/>
      <c r="BN387" s="18"/>
      <c r="BP387" s="18"/>
      <c r="BQ387" s="18"/>
      <c r="BR387" s="18"/>
      <c r="BS387" s="18"/>
      <c r="BT387" s="18"/>
      <c r="BU387" s="18"/>
      <c r="BV387" s="18"/>
      <c r="BW387" s="18"/>
      <c r="BX387" s="18"/>
      <c r="BY387" s="18"/>
      <c r="BZ387" s="18"/>
    </row>
    <row r="388" spans="1:78">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5"/>
      <c r="BE388" s="5"/>
      <c r="BF388" s="5"/>
      <c r="BG388" s="18"/>
      <c r="BH388" s="18"/>
      <c r="BI388" s="18"/>
      <c r="BJ388" s="18"/>
      <c r="BK388" s="18"/>
      <c r="BL388" s="18"/>
      <c r="BM388" s="18"/>
      <c r="BN388" s="18"/>
      <c r="BP388" s="18"/>
      <c r="BQ388" s="18"/>
      <c r="BR388" s="18"/>
      <c r="BS388" s="18"/>
      <c r="BT388" s="18"/>
      <c r="BU388" s="18"/>
      <c r="BV388" s="18"/>
      <c r="BW388" s="18"/>
      <c r="BX388" s="18"/>
      <c r="BY388" s="18"/>
      <c r="BZ388" s="18"/>
    </row>
    <row r="389" spans="1:78">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5"/>
      <c r="BE389" s="5"/>
      <c r="BF389" s="5"/>
      <c r="BG389" s="18"/>
      <c r="BH389" s="18"/>
      <c r="BI389" s="18"/>
      <c r="BJ389" s="18"/>
      <c r="BK389" s="18"/>
      <c r="BL389" s="18"/>
      <c r="BM389" s="18"/>
      <c r="BN389" s="18"/>
      <c r="BP389" s="18"/>
      <c r="BQ389" s="18"/>
      <c r="BR389" s="18"/>
      <c r="BS389" s="18"/>
      <c r="BT389" s="18"/>
      <c r="BU389" s="18"/>
      <c r="BV389" s="18"/>
      <c r="BW389" s="18"/>
      <c r="BX389" s="18"/>
      <c r="BY389" s="18"/>
      <c r="BZ389" s="18"/>
    </row>
    <row r="390" spans="1:78">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5"/>
      <c r="BE390" s="5"/>
      <c r="BF390" s="5"/>
      <c r="BG390" s="18"/>
      <c r="BH390" s="18"/>
      <c r="BI390" s="18"/>
      <c r="BJ390" s="18"/>
      <c r="BK390" s="18"/>
      <c r="BL390" s="18"/>
      <c r="BM390" s="18"/>
      <c r="BN390" s="18"/>
      <c r="BP390" s="18"/>
      <c r="BQ390" s="18"/>
      <c r="BR390" s="18"/>
      <c r="BS390" s="18"/>
      <c r="BT390" s="18"/>
      <c r="BU390" s="18"/>
      <c r="BV390" s="18"/>
      <c r="BW390" s="18"/>
      <c r="BX390" s="18"/>
      <c r="BY390" s="18"/>
      <c r="BZ390" s="18"/>
    </row>
    <row r="391" spans="1:78">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5"/>
      <c r="BE391" s="5"/>
      <c r="BF391" s="5"/>
      <c r="BG391" s="18"/>
      <c r="BH391" s="18"/>
      <c r="BI391" s="18"/>
      <c r="BJ391" s="18"/>
      <c r="BK391" s="18"/>
      <c r="BL391" s="18"/>
      <c r="BM391" s="18"/>
      <c r="BN391" s="18"/>
      <c r="BP391" s="18"/>
      <c r="BQ391" s="18"/>
      <c r="BR391" s="18"/>
      <c r="BS391" s="18"/>
      <c r="BT391" s="18"/>
      <c r="BU391" s="18"/>
      <c r="BV391" s="18"/>
      <c r="BW391" s="18"/>
      <c r="BX391" s="18"/>
      <c r="BY391" s="18"/>
      <c r="BZ391" s="18"/>
    </row>
    <row r="392" spans="1:78">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5"/>
      <c r="BE392" s="5"/>
      <c r="BF392" s="5"/>
      <c r="BG392" s="18"/>
      <c r="BH392" s="18"/>
      <c r="BI392" s="18"/>
      <c r="BJ392" s="18"/>
      <c r="BK392" s="18"/>
      <c r="BL392" s="18"/>
      <c r="BM392" s="18"/>
      <c r="BN392" s="18"/>
      <c r="BP392" s="18"/>
      <c r="BQ392" s="18"/>
      <c r="BR392" s="18"/>
      <c r="BS392" s="18"/>
      <c r="BT392" s="18"/>
      <c r="BU392" s="18"/>
      <c r="BV392" s="18"/>
      <c r="BW392" s="18"/>
      <c r="BX392" s="18"/>
      <c r="BY392" s="18"/>
      <c r="BZ392" s="18"/>
    </row>
    <row r="393" spans="1:78">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5"/>
      <c r="BE393" s="5"/>
      <c r="BF393" s="5"/>
      <c r="BG393" s="18"/>
      <c r="BH393" s="18"/>
      <c r="BI393" s="18"/>
      <c r="BJ393" s="18"/>
      <c r="BK393" s="18"/>
      <c r="BL393" s="18"/>
      <c r="BM393" s="18"/>
      <c r="BN393" s="18"/>
      <c r="BP393" s="18"/>
      <c r="BQ393" s="18"/>
      <c r="BR393" s="18"/>
      <c r="BS393" s="18"/>
      <c r="BT393" s="18"/>
      <c r="BU393" s="18"/>
      <c r="BV393" s="18"/>
      <c r="BW393" s="18"/>
      <c r="BX393" s="18"/>
      <c r="BY393" s="18"/>
      <c r="BZ393" s="18"/>
    </row>
    <row r="394" spans="1:78">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5"/>
      <c r="BE394" s="5"/>
      <c r="BF394" s="5"/>
      <c r="BG394" s="18"/>
      <c r="BH394" s="18"/>
      <c r="BI394" s="18"/>
      <c r="BJ394" s="18"/>
      <c r="BK394" s="18"/>
      <c r="BL394" s="18"/>
      <c r="BM394" s="18"/>
      <c r="BN394" s="18"/>
      <c r="BP394" s="18"/>
      <c r="BQ394" s="18"/>
      <c r="BR394" s="18"/>
      <c r="BS394" s="18"/>
      <c r="BT394" s="18"/>
      <c r="BU394" s="18"/>
      <c r="BV394" s="18"/>
      <c r="BW394" s="18"/>
      <c r="BX394" s="18"/>
      <c r="BY394" s="18"/>
      <c r="BZ394" s="18"/>
    </row>
    <row r="395" spans="1:78">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5"/>
      <c r="BE395" s="5"/>
      <c r="BF395" s="5"/>
      <c r="BG395" s="18"/>
      <c r="BH395" s="18"/>
      <c r="BI395" s="18"/>
      <c r="BJ395" s="18"/>
      <c r="BK395" s="18"/>
      <c r="BL395" s="18"/>
      <c r="BM395" s="18"/>
      <c r="BN395" s="18"/>
      <c r="BP395" s="18"/>
      <c r="BQ395" s="18"/>
      <c r="BR395" s="18"/>
      <c r="BS395" s="18"/>
      <c r="BT395" s="18"/>
      <c r="BU395" s="18"/>
      <c r="BV395" s="18"/>
      <c r="BW395" s="18"/>
      <c r="BX395" s="18"/>
      <c r="BY395" s="18"/>
      <c r="BZ395" s="18"/>
    </row>
    <row r="396" spans="1:78">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5"/>
      <c r="BE396" s="5"/>
      <c r="BF396" s="5"/>
      <c r="BG396" s="18"/>
      <c r="BH396" s="18"/>
      <c r="BI396" s="18"/>
      <c r="BJ396" s="18"/>
      <c r="BK396" s="18"/>
      <c r="BL396" s="18"/>
      <c r="BM396" s="18"/>
      <c r="BN396" s="18"/>
      <c r="BP396" s="18"/>
      <c r="BQ396" s="18"/>
      <c r="BR396" s="18"/>
      <c r="BS396" s="18"/>
      <c r="BT396" s="18"/>
      <c r="BU396" s="18"/>
      <c r="BV396" s="18"/>
      <c r="BW396" s="18"/>
      <c r="BX396" s="18"/>
      <c r="BY396" s="18"/>
      <c r="BZ396" s="18"/>
    </row>
    <row r="397" spans="1:78">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5"/>
      <c r="BE397" s="5"/>
      <c r="BF397" s="5"/>
      <c r="BG397" s="18"/>
      <c r="BH397" s="18"/>
      <c r="BI397" s="18"/>
      <c r="BJ397" s="18"/>
      <c r="BK397" s="18"/>
      <c r="BL397" s="18"/>
      <c r="BM397" s="18"/>
      <c r="BN397" s="18"/>
      <c r="BP397" s="18"/>
      <c r="BQ397" s="18"/>
      <c r="BR397" s="18"/>
      <c r="BS397" s="18"/>
      <c r="BT397" s="18"/>
      <c r="BU397" s="18"/>
      <c r="BV397" s="18"/>
      <c r="BW397" s="18"/>
      <c r="BX397" s="18"/>
      <c r="BY397" s="18"/>
      <c r="BZ397" s="18"/>
    </row>
    <row r="398" spans="1:78">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5"/>
      <c r="BE398" s="5"/>
      <c r="BF398" s="5"/>
      <c r="BG398" s="18"/>
      <c r="BH398" s="18"/>
      <c r="BI398" s="18"/>
      <c r="BJ398" s="18"/>
      <c r="BK398" s="18"/>
      <c r="BL398" s="18"/>
      <c r="BM398" s="18"/>
      <c r="BN398" s="18"/>
      <c r="BP398" s="18"/>
      <c r="BQ398" s="18"/>
      <c r="BR398" s="18"/>
      <c r="BS398" s="18"/>
      <c r="BT398" s="18"/>
      <c r="BU398" s="18"/>
      <c r="BV398" s="18"/>
      <c r="BW398" s="18"/>
      <c r="BX398" s="18"/>
      <c r="BY398" s="18"/>
      <c r="BZ398" s="18"/>
    </row>
    <row r="399" spans="1:78">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5"/>
      <c r="BE399" s="5"/>
      <c r="BF399" s="5"/>
      <c r="BG399" s="18"/>
      <c r="BH399" s="18"/>
      <c r="BI399" s="18"/>
      <c r="BJ399" s="18"/>
      <c r="BK399" s="18"/>
      <c r="BL399" s="18"/>
      <c r="BM399" s="18"/>
      <c r="BN399" s="18"/>
      <c r="BP399" s="18"/>
      <c r="BQ399" s="18"/>
      <c r="BR399" s="18"/>
      <c r="BS399" s="18"/>
      <c r="BT399" s="18"/>
      <c r="BU399" s="18"/>
      <c r="BV399" s="18"/>
      <c r="BW399" s="18"/>
      <c r="BX399" s="18"/>
      <c r="BY399" s="18"/>
      <c r="BZ399" s="18"/>
    </row>
    <row r="400" spans="1:78">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5"/>
      <c r="BE400" s="5"/>
      <c r="BF400" s="5"/>
      <c r="BG400" s="18"/>
      <c r="BH400" s="18"/>
      <c r="BI400" s="18"/>
      <c r="BJ400" s="18"/>
      <c r="BK400" s="18"/>
      <c r="BL400" s="18"/>
      <c r="BM400" s="18"/>
      <c r="BN400" s="18"/>
      <c r="BP400" s="18"/>
      <c r="BQ400" s="18"/>
      <c r="BR400" s="18"/>
      <c r="BS400" s="18"/>
      <c r="BT400" s="18"/>
      <c r="BU400" s="18"/>
      <c r="BV400" s="18"/>
      <c r="BW400" s="18"/>
      <c r="BX400" s="18"/>
      <c r="BY400" s="18"/>
      <c r="BZ400" s="18"/>
    </row>
    <row r="401" spans="1:78">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5"/>
      <c r="BE401" s="5"/>
      <c r="BF401" s="5"/>
      <c r="BG401" s="18"/>
      <c r="BH401" s="18"/>
      <c r="BI401" s="18"/>
      <c r="BJ401" s="18"/>
      <c r="BK401" s="18"/>
      <c r="BL401" s="18"/>
      <c r="BM401" s="18"/>
      <c r="BN401" s="18"/>
      <c r="BP401" s="18"/>
      <c r="BQ401" s="18"/>
      <c r="BR401" s="18"/>
      <c r="BS401" s="18"/>
      <c r="BT401" s="18"/>
      <c r="BU401" s="18"/>
      <c r="BV401" s="18"/>
      <c r="BW401" s="18"/>
      <c r="BX401" s="18"/>
      <c r="BY401" s="18"/>
      <c r="BZ401" s="18"/>
    </row>
    <row r="402" spans="1:78">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5"/>
      <c r="BE402" s="5"/>
      <c r="BF402" s="5"/>
      <c r="BG402" s="18"/>
      <c r="BH402" s="18"/>
      <c r="BI402" s="18"/>
      <c r="BJ402" s="18"/>
      <c r="BK402" s="18"/>
      <c r="BL402" s="18"/>
      <c r="BM402" s="18"/>
      <c r="BN402" s="18"/>
      <c r="BP402" s="18"/>
      <c r="BQ402" s="18"/>
      <c r="BR402" s="18"/>
      <c r="BS402" s="18"/>
      <c r="BT402" s="18"/>
      <c r="BU402" s="18"/>
      <c r="BV402" s="18"/>
      <c r="BW402" s="18"/>
      <c r="BX402" s="18"/>
      <c r="BY402" s="18"/>
      <c r="BZ402" s="18"/>
    </row>
    <row r="403" spans="1:78">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5"/>
      <c r="BE403" s="5"/>
      <c r="BF403" s="5"/>
      <c r="BG403" s="18"/>
      <c r="BH403" s="18"/>
      <c r="BI403" s="18"/>
      <c r="BJ403" s="18"/>
      <c r="BK403" s="18"/>
      <c r="BL403" s="18"/>
      <c r="BM403" s="18"/>
      <c r="BN403" s="18"/>
      <c r="BP403" s="18"/>
      <c r="BQ403" s="18"/>
      <c r="BR403" s="18"/>
      <c r="BS403" s="18"/>
      <c r="BT403" s="18"/>
      <c r="BU403" s="18"/>
      <c r="BV403" s="18"/>
      <c r="BW403" s="18"/>
      <c r="BX403" s="18"/>
      <c r="BY403" s="18"/>
      <c r="BZ403" s="18"/>
    </row>
    <row r="404" spans="1:78">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5"/>
      <c r="BE404" s="5"/>
      <c r="BF404" s="5"/>
      <c r="BG404" s="18"/>
      <c r="BH404" s="18"/>
      <c r="BI404" s="18"/>
      <c r="BJ404" s="18"/>
      <c r="BK404" s="18"/>
      <c r="BL404" s="18"/>
      <c r="BM404" s="18"/>
      <c r="BN404" s="18"/>
      <c r="BP404" s="18"/>
      <c r="BQ404" s="18"/>
      <c r="BR404" s="18"/>
      <c r="BS404" s="18"/>
      <c r="BT404" s="18"/>
      <c r="BU404" s="18"/>
      <c r="BV404" s="18"/>
      <c r="BW404" s="18"/>
      <c r="BX404" s="18"/>
      <c r="BY404" s="18"/>
      <c r="BZ404" s="18"/>
    </row>
    <row r="405" spans="1:78">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5"/>
      <c r="BE405" s="5"/>
      <c r="BF405" s="5"/>
      <c r="BG405" s="18"/>
      <c r="BH405" s="18"/>
      <c r="BI405" s="18"/>
      <c r="BJ405" s="18"/>
      <c r="BK405" s="18"/>
      <c r="BL405" s="18"/>
      <c r="BM405" s="18"/>
      <c r="BN405" s="18"/>
      <c r="BP405" s="18"/>
      <c r="BQ405" s="18"/>
      <c r="BR405" s="18"/>
      <c r="BS405" s="18"/>
      <c r="BT405" s="18"/>
      <c r="BU405" s="18"/>
      <c r="BV405" s="18"/>
      <c r="BW405" s="18"/>
      <c r="BX405" s="18"/>
      <c r="BY405" s="18"/>
      <c r="BZ405" s="18"/>
    </row>
    <row r="406" spans="1:78">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5"/>
      <c r="BE406" s="5"/>
      <c r="BF406" s="5"/>
      <c r="BG406" s="18"/>
      <c r="BH406" s="18"/>
      <c r="BI406" s="18"/>
      <c r="BJ406" s="18"/>
      <c r="BK406" s="18"/>
      <c r="BL406" s="18"/>
      <c r="BM406" s="18"/>
      <c r="BN406" s="18"/>
      <c r="BP406" s="18"/>
      <c r="BQ406" s="18"/>
      <c r="BR406" s="18"/>
      <c r="BS406" s="18"/>
      <c r="BT406" s="18"/>
      <c r="BU406" s="18"/>
      <c r="BV406" s="18"/>
      <c r="BW406" s="18"/>
      <c r="BX406" s="18"/>
      <c r="BY406" s="18"/>
      <c r="BZ406" s="18"/>
    </row>
    <row r="407" spans="1:78">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5"/>
      <c r="BE407" s="5"/>
      <c r="BF407" s="5"/>
      <c r="BG407" s="18"/>
      <c r="BH407" s="18"/>
      <c r="BI407" s="18"/>
      <c r="BJ407" s="18"/>
      <c r="BK407" s="18"/>
      <c r="BL407" s="18"/>
      <c r="BM407" s="18"/>
      <c r="BN407" s="18"/>
      <c r="BP407" s="18"/>
      <c r="BQ407" s="18"/>
      <c r="BR407" s="18"/>
      <c r="BS407" s="18"/>
      <c r="BT407" s="18"/>
      <c r="BU407" s="18"/>
      <c r="BV407" s="18"/>
      <c r="BW407" s="18"/>
      <c r="BX407" s="18"/>
      <c r="BY407" s="18"/>
      <c r="BZ407" s="18"/>
    </row>
    <row r="408" spans="1:78">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5"/>
      <c r="BE408" s="5"/>
      <c r="BF408" s="5"/>
      <c r="BG408" s="18"/>
      <c r="BH408" s="18"/>
      <c r="BI408" s="18"/>
      <c r="BJ408" s="18"/>
      <c r="BK408" s="18"/>
      <c r="BL408" s="18"/>
      <c r="BM408" s="18"/>
      <c r="BN408" s="18"/>
      <c r="BP408" s="18"/>
      <c r="BQ408" s="18"/>
      <c r="BR408" s="18"/>
      <c r="BS408" s="18"/>
      <c r="BT408" s="18"/>
      <c r="BU408" s="18"/>
      <c r="BV408" s="18"/>
      <c r="BW408" s="18"/>
      <c r="BX408" s="18"/>
      <c r="BY408" s="18"/>
      <c r="BZ408" s="18"/>
    </row>
    <row r="409" spans="1:78">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5"/>
      <c r="BE409" s="5"/>
      <c r="BF409" s="5"/>
      <c r="BG409" s="18"/>
      <c r="BH409" s="18"/>
      <c r="BI409" s="18"/>
      <c r="BJ409" s="18"/>
      <c r="BK409" s="18"/>
      <c r="BL409" s="18"/>
      <c r="BM409" s="18"/>
      <c r="BN409" s="18"/>
      <c r="BP409" s="18"/>
      <c r="BQ409" s="18"/>
      <c r="BR409" s="18"/>
      <c r="BS409" s="18"/>
      <c r="BT409" s="18"/>
      <c r="BU409" s="18"/>
      <c r="BV409" s="18"/>
      <c r="BW409" s="18"/>
      <c r="BX409" s="18"/>
      <c r="BY409" s="18"/>
      <c r="BZ409" s="18"/>
    </row>
    <row r="410" spans="1:78">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5"/>
      <c r="BE410" s="5"/>
      <c r="BF410" s="5"/>
      <c r="BG410" s="18"/>
      <c r="BH410" s="18"/>
      <c r="BI410" s="18"/>
      <c r="BJ410" s="18"/>
      <c r="BK410" s="18"/>
      <c r="BL410" s="18"/>
      <c r="BM410" s="18"/>
      <c r="BN410" s="18"/>
      <c r="BP410" s="18"/>
      <c r="BQ410" s="18"/>
      <c r="BR410" s="18"/>
      <c r="BS410" s="18"/>
      <c r="BT410" s="18"/>
      <c r="BU410" s="18"/>
      <c r="BV410" s="18"/>
      <c r="BW410" s="18"/>
      <c r="BX410" s="18"/>
      <c r="BY410" s="18"/>
      <c r="BZ410" s="18"/>
    </row>
    <row r="411" spans="1:78">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5"/>
      <c r="BE411" s="5"/>
      <c r="BF411" s="5"/>
      <c r="BG411" s="18"/>
      <c r="BH411" s="18"/>
      <c r="BI411" s="18"/>
      <c r="BJ411" s="18"/>
      <c r="BK411" s="18"/>
      <c r="BL411" s="18"/>
      <c r="BM411" s="18"/>
      <c r="BN411" s="18"/>
      <c r="BP411" s="18"/>
      <c r="BQ411" s="18"/>
      <c r="BR411" s="18"/>
      <c r="BS411" s="18"/>
      <c r="BT411" s="18"/>
      <c r="BU411" s="18"/>
      <c r="BV411" s="18"/>
      <c r="BW411" s="18"/>
      <c r="BX411" s="18"/>
      <c r="BY411" s="18"/>
      <c r="BZ411" s="18"/>
    </row>
    <row r="412" spans="1:78">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5"/>
      <c r="BE412" s="5"/>
      <c r="BF412" s="5"/>
      <c r="BG412" s="18"/>
      <c r="BH412" s="18"/>
      <c r="BI412" s="18"/>
      <c r="BJ412" s="18"/>
      <c r="BK412" s="18"/>
      <c r="BL412" s="18"/>
      <c r="BM412" s="18"/>
      <c r="BN412" s="18"/>
      <c r="BP412" s="18"/>
      <c r="BQ412" s="18"/>
      <c r="BR412" s="18"/>
      <c r="BS412" s="18"/>
      <c r="BT412" s="18"/>
      <c r="BU412" s="18"/>
      <c r="BV412" s="18"/>
      <c r="BW412" s="18"/>
      <c r="BX412" s="18"/>
      <c r="BY412" s="18"/>
      <c r="BZ412" s="18"/>
    </row>
    <row r="413" spans="1:78">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5"/>
      <c r="BE413" s="5"/>
      <c r="BF413" s="5"/>
      <c r="BG413" s="18"/>
      <c r="BH413" s="18"/>
      <c r="BI413" s="18"/>
      <c r="BJ413" s="18"/>
      <c r="BK413" s="18"/>
      <c r="BL413" s="18"/>
      <c r="BM413" s="18"/>
      <c r="BN413" s="18"/>
      <c r="BP413" s="18"/>
      <c r="BQ413" s="18"/>
      <c r="BR413" s="18"/>
      <c r="BS413" s="18"/>
      <c r="BT413" s="18"/>
      <c r="BU413" s="18"/>
      <c r="BV413" s="18"/>
      <c r="BW413" s="18"/>
      <c r="BX413" s="18"/>
      <c r="BY413" s="18"/>
      <c r="BZ413" s="18"/>
    </row>
    <row r="414" spans="1:78">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5"/>
      <c r="BE414" s="5"/>
      <c r="BF414" s="5"/>
      <c r="BG414" s="18"/>
      <c r="BH414" s="18"/>
      <c r="BI414" s="18"/>
      <c r="BJ414" s="18"/>
      <c r="BK414" s="18"/>
      <c r="BL414" s="18"/>
      <c r="BM414" s="18"/>
      <c r="BN414" s="18"/>
      <c r="BP414" s="18"/>
      <c r="BQ414" s="18"/>
      <c r="BR414" s="18"/>
      <c r="BS414" s="18"/>
      <c r="BT414" s="18"/>
      <c r="BU414" s="18"/>
      <c r="BV414" s="18"/>
      <c r="BW414" s="18"/>
      <c r="BX414" s="18"/>
      <c r="BY414" s="18"/>
      <c r="BZ414" s="18"/>
    </row>
    <row r="415" spans="1:78">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5"/>
      <c r="BE415" s="5"/>
      <c r="BF415" s="5"/>
      <c r="BG415" s="18"/>
      <c r="BH415" s="18"/>
      <c r="BI415" s="18"/>
      <c r="BJ415" s="18"/>
      <c r="BK415" s="18"/>
      <c r="BL415" s="18"/>
      <c r="BM415" s="18"/>
      <c r="BN415" s="18"/>
      <c r="BP415" s="18"/>
      <c r="BQ415" s="18"/>
      <c r="BR415" s="18"/>
      <c r="BS415" s="18"/>
      <c r="BT415" s="18"/>
      <c r="BU415" s="18"/>
      <c r="BV415" s="18"/>
      <c r="BW415" s="18"/>
      <c r="BX415" s="18"/>
      <c r="BY415" s="18"/>
      <c r="BZ415" s="18"/>
    </row>
    <row r="416" spans="1:78">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5"/>
      <c r="BE416" s="5"/>
      <c r="BF416" s="5"/>
      <c r="BG416" s="18"/>
      <c r="BH416" s="18"/>
      <c r="BI416" s="18"/>
      <c r="BJ416" s="18"/>
      <c r="BK416" s="18"/>
      <c r="BL416" s="18"/>
      <c r="BM416" s="18"/>
      <c r="BN416" s="18"/>
      <c r="BP416" s="18"/>
      <c r="BQ416" s="18"/>
      <c r="BR416" s="18"/>
      <c r="BS416" s="18"/>
      <c r="BT416" s="18"/>
      <c r="BU416" s="18"/>
      <c r="BV416" s="18"/>
      <c r="BW416" s="18"/>
      <c r="BX416" s="18"/>
      <c r="BY416" s="18"/>
      <c r="BZ416" s="18"/>
    </row>
    <row r="417" spans="1:78">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5"/>
      <c r="BE417" s="5"/>
      <c r="BF417" s="5"/>
      <c r="BG417" s="18"/>
      <c r="BH417" s="18"/>
      <c r="BI417" s="18"/>
      <c r="BJ417" s="18"/>
      <c r="BK417" s="18"/>
      <c r="BL417" s="18"/>
      <c r="BM417" s="18"/>
      <c r="BN417" s="18"/>
      <c r="BP417" s="18"/>
      <c r="BQ417" s="18"/>
      <c r="BR417" s="18"/>
      <c r="BS417" s="18"/>
      <c r="BT417" s="18"/>
      <c r="BU417" s="18"/>
      <c r="BV417" s="18"/>
      <c r="BW417" s="18"/>
      <c r="BX417" s="18"/>
      <c r="BY417" s="18"/>
      <c r="BZ417" s="18"/>
    </row>
    <row r="418" spans="1:78">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5"/>
      <c r="BE418" s="5"/>
      <c r="BF418" s="5"/>
      <c r="BG418" s="18"/>
      <c r="BH418" s="18"/>
      <c r="BI418" s="18"/>
      <c r="BJ418" s="18"/>
      <c r="BK418" s="18"/>
      <c r="BL418" s="18"/>
      <c r="BM418" s="18"/>
      <c r="BN418" s="18"/>
      <c r="BP418" s="18"/>
      <c r="BQ418" s="18"/>
      <c r="BR418" s="18"/>
      <c r="BS418" s="18"/>
      <c r="BT418" s="18"/>
      <c r="BU418" s="18"/>
      <c r="BV418" s="18"/>
      <c r="BW418" s="18"/>
      <c r="BX418" s="18"/>
      <c r="BY418" s="18"/>
      <c r="BZ418" s="18"/>
    </row>
    <row r="419" spans="1:78">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5"/>
      <c r="BE419" s="5"/>
      <c r="BF419" s="5"/>
      <c r="BG419" s="18"/>
      <c r="BH419" s="18"/>
      <c r="BI419" s="18"/>
      <c r="BJ419" s="18"/>
      <c r="BK419" s="18"/>
      <c r="BL419" s="18"/>
      <c r="BM419" s="18"/>
      <c r="BN419" s="18"/>
      <c r="BP419" s="18"/>
      <c r="BQ419" s="18"/>
      <c r="BR419" s="18"/>
      <c r="BS419" s="18"/>
      <c r="BT419" s="18"/>
      <c r="BU419" s="18"/>
      <c r="BV419" s="18"/>
      <c r="BW419" s="18"/>
      <c r="BX419" s="18"/>
      <c r="BY419" s="18"/>
      <c r="BZ419" s="18"/>
    </row>
    <row r="420" spans="1:78">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5"/>
      <c r="BE420" s="5"/>
      <c r="BF420" s="5"/>
      <c r="BG420" s="18"/>
      <c r="BH420" s="18"/>
      <c r="BI420" s="18"/>
      <c r="BJ420" s="18"/>
      <c r="BK420" s="18"/>
      <c r="BL420" s="18"/>
      <c r="BM420" s="18"/>
      <c r="BN420" s="18"/>
      <c r="BP420" s="18"/>
      <c r="BQ420" s="18"/>
      <c r="BR420" s="18"/>
      <c r="BS420" s="18"/>
      <c r="BT420" s="18"/>
      <c r="BU420" s="18"/>
      <c r="BV420" s="18"/>
      <c r="BW420" s="18"/>
      <c r="BX420" s="18"/>
      <c r="BY420" s="18"/>
      <c r="BZ420" s="18"/>
    </row>
    <row r="421" spans="1:78">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5"/>
      <c r="BE421" s="5"/>
      <c r="BF421" s="5"/>
      <c r="BG421" s="18"/>
      <c r="BH421" s="18"/>
      <c r="BI421" s="18"/>
      <c r="BJ421" s="18"/>
      <c r="BK421" s="18"/>
      <c r="BL421" s="18"/>
      <c r="BM421" s="18"/>
      <c r="BN421" s="18"/>
      <c r="BP421" s="18"/>
      <c r="BQ421" s="18"/>
      <c r="BR421" s="18"/>
      <c r="BS421" s="18"/>
      <c r="BT421" s="18"/>
      <c r="BU421" s="18"/>
      <c r="BV421" s="18"/>
      <c r="BW421" s="18"/>
      <c r="BX421" s="18"/>
      <c r="BY421" s="18"/>
      <c r="BZ421" s="18"/>
    </row>
    <row r="422" spans="1:78">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5"/>
      <c r="BE422" s="5"/>
      <c r="BF422" s="5"/>
      <c r="BG422" s="18"/>
      <c r="BH422" s="18"/>
      <c r="BI422" s="18"/>
      <c r="BJ422" s="18"/>
      <c r="BK422" s="18"/>
      <c r="BL422" s="18"/>
      <c r="BM422" s="18"/>
      <c r="BN422" s="18"/>
      <c r="BP422" s="18"/>
      <c r="BQ422" s="18"/>
      <c r="BR422" s="18"/>
      <c r="BS422" s="18"/>
      <c r="BT422" s="18"/>
      <c r="BU422" s="18"/>
      <c r="BV422" s="18"/>
      <c r="BW422" s="18"/>
      <c r="BX422" s="18"/>
      <c r="BY422" s="18"/>
      <c r="BZ422" s="18"/>
    </row>
    <row r="423" spans="1:78">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5"/>
      <c r="BE423" s="5"/>
      <c r="BF423" s="5"/>
      <c r="BG423" s="18"/>
      <c r="BH423" s="18"/>
      <c r="BI423" s="18"/>
      <c r="BJ423" s="18"/>
      <c r="BK423" s="18"/>
      <c r="BL423" s="18"/>
      <c r="BM423" s="18"/>
      <c r="BN423" s="18"/>
      <c r="BP423" s="18"/>
      <c r="BQ423" s="18"/>
      <c r="BR423" s="18"/>
      <c r="BS423" s="18"/>
      <c r="BT423" s="18"/>
      <c r="BU423" s="18"/>
      <c r="BV423" s="18"/>
      <c r="BW423" s="18"/>
      <c r="BX423" s="18"/>
      <c r="BY423" s="18"/>
      <c r="BZ423" s="18"/>
    </row>
    <row r="424" spans="1:78">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5"/>
      <c r="BE424" s="5"/>
      <c r="BF424" s="5"/>
      <c r="BG424" s="18"/>
      <c r="BH424" s="18"/>
      <c r="BI424" s="18"/>
      <c r="BJ424" s="18"/>
      <c r="BK424" s="18"/>
      <c r="BL424" s="18"/>
      <c r="BM424" s="18"/>
      <c r="BN424" s="18"/>
      <c r="BP424" s="18"/>
      <c r="BQ424" s="18"/>
      <c r="BR424" s="18"/>
      <c r="BS424" s="18"/>
      <c r="BT424" s="18"/>
      <c r="BU424" s="18"/>
      <c r="BV424" s="18"/>
      <c r="BW424" s="18"/>
      <c r="BX424" s="18"/>
      <c r="BY424" s="18"/>
      <c r="BZ424" s="18"/>
    </row>
    <row r="425" spans="1:78">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5"/>
      <c r="BE425" s="5"/>
      <c r="BF425" s="5"/>
      <c r="BG425" s="18"/>
      <c r="BH425" s="18"/>
      <c r="BI425" s="18"/>
      <c r="BJ425" s="18"/>
      <c r="BK425" s="18"/>
      <c r="BL425" s="18"/>
      <c r="BM425" s="18"/>
      <c r="BN425" s="18"/>
      <c r="BP425" s="18"/>
      <c r="BQ425" s="18"/>
      <c r="BR425" s="18"/>
      <c r="BS425" s="18"/>
      <c r="BT425" s="18"/>
      <c r="BU425" s="18"/>
      <c r="BV425" s="18"/>
      <c r="BW425" s="18"/>
      <c r="BX425" s="18"/>
      <c r="BY425" s="18"/>
      <c r="BZ425" s="18"/>
    </row>
    <row r="426" spans="1:78">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5"/>
      <c r="BE426" s="5"/>
      <c r="BF426" s="5"/>
      <c r="BG426" s="18"/>
      <c r="BH426" s="18"/>
      <c r="BI426" s="18"/>
      <c r="BJ426" s="18"/>
      <c r="BK426" s="18"/>
      <c r="BL426" s="18"/>
      <c r="BM426" s="18"/>
      <c r="BN426" s="18"/>
      <c r="BP426" s="18"/>
      <c r="BQ426" s="18"/>
      <c r="BR426" s="18"/>
      <c r="BS426" s="18"/>
      <c r="BT426" s="18"/>
      <c r="BU426" s="18"/>
      <c r="BV426" s="18"/>
      <c r="BW426" s="18"/>
      <c r="BX426" s="18"/>
      <c r="BY426" s="18"/>
      <c r="BZ426" s="18"/>
    </row>
    <row r="427" spans="1:78">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5"/>
      <c r="BE427" s="5"/>
      <c r="BF427" s="5"/>
      <c r="BG427" s="18"/>
      <c r="BH427" s="18"/>
      <c r="BI427" s="18"/>
      <c r="BJ427" s="18"/>
      <c r="BK427" s="18"/>
      <c r="BL427" s="18"/>
      <c r="BM427" s="18"/>
      <c r="BN427" s="18"/>
      <c r="BP427" s="18"/>
      <c r="BQ427" s="18"/>
      <c r="BR427" s="18"/>
      <c r="BS427" s="18"/>
      <c r="BT427" s="18"/>
      <c r="BU427" s="18"/>
      <c r="BV427" s="18"/>
      <c r="BW427" s="18"/>
      <c r="BX427" s="18"/>
      <c r="BY427" s="18"/>
      <c r="BZ427" s="18"/>
    </row>
    <row r="428" spans="1:78">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5"/>
      <c r="BE428" s="5"/>
      <c r="BF428" s="5"/>
      <c r="BG428" s="18"/>
      <c r="BH428" s="18"/>
      <c r="BI428" s="18"/>
      <c r="BJ428" s="18"/>
      <c r="BK428" s="18"/>
      <c r="BL428" s="18"/>
      <c r="BM428" s="18"/>
      <c r="BN428" s="18"/>
      <c r="BP428" s="18"/>
      <c r="BQ428" s="18"/>
      <c r="BR428" s="18"/>
      <c r="BS428" s="18"/>
      <c r="BT428" s="18"/>
      <c r="BU428" s="18"/>
      <c r="BV428" s="18"/>
      <c r="BW428" s="18"/>
      <c r="BX428" s="18"/>
      <c r="BY428" s="18"/>
      <c r="BZ428" s="18"/>
    </row>
    <row r="429" spans="1:78">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5"/>
      <c r="BE429" s="5"/>
      <c r="BF429" s="5"/>
      <c r="BG429" s="18"/>
      <c r="BH429" s="18"/>
      <c r="BI429" s="18"/>
      <c r="BJ429" s="18"/>
      <c r="BK429" s="18"/>
      <c r="BL429" s="18"/>
      <c r="BM429" s="18"/>
      <c r="BN429" s="18"/>
      <c r="BP429" s="18"/>
      <c r="BQ429" s="18"/>
      <c r="BR429" s="18"/>
      <c r="BS429" s="18"/>
      <c r="BT429" s="18"/>
      <c r="BU429" s="18"/>
      <c r="BV429" s="18"/>
      <c r="BW429" s="18"/>
      <c r="BX429" s="18"/>
      <c r="BY429" s="18"/>
      <c r="BZ429" s="18"/>
    </row>
    <row r="430" spans="1:78">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5"/>
      <c r="BE430" s="5"/>
      <c r="BF430" s="5"/>
      <c r="BG430" s="18"/>
      <c r="BH430" s="18"/>
      <c r="BI430" s="18"/>
      <c r="BJ430" s="18"/>
      <c r="BK430" s="18"/>
      <c r="BL430" s="18"/>
      <c r="BM430" s="18"/>
      <c r="BN430" s="18"/>
      <c r="BP430" s="18"/>
      <c r="BQ430" s="18"/>
      <c r="BR430" s="18"/>
      <c r="BS430" s="18"/>
      <c r="BT430" s="18"/>
      <c r="BU430" s="18"/>
      <c r="BV430" s="18"/>
      <c r="BW430" s="18"/>
      <c r="BX430" s="18"/>
      <c r="BY430" s="18"/>
      <c r="BZ430" s="18"/>
    </row>
    <row r="431" spans="1:78">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5"/>
      <c r="BE431" s="5"/>
      <c r="BF431" s="5"/>
      <c r="BG431" s="18"/>
      <c r="BH431" s="18"/>
      <c r="BI431" s="18"/>
      <c r="BJ431" s="18"/>
      <c r="BK431" s="18"/>
      <c r="BL431" s="18"/>
      <c r="BM431" s="18"/>
      <c r="BN431" s="18"/>
      <c r="BP431" s="18"/>
      <c r="BQ431" s="18"/>
      <c r="BR431" s="18"/>
      <c r="BS431" s="18"/>
      <c r="BT431" s="18"/>
      <c r="BU431" s="18"/>
      <c r="BV431" s="18"/>
      <c r="BW431" s="18"/>
      <c r="BX431" s="18"/>
      <c r="BY431" s="18"/>
      <c r="BZ431" s="18"/>
    </row>
    <row r="432" spans="1:78">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5"/>
      <c r="BE432" s="5"/>
      <c r="BF432" s="5"/>
      <c r="BG432" s="18"/>
      <c r="BH432" s="18"/>
      <c r="BI432" s="18"/>
      <c r="BJ432" s="18"/>
      <c r="BK432" s="18"/>
      <c r="BL432" s="18"/>
      <c r="BM432" s="18"/>
      <c r="BN432" s="18"/>
      <c r="BP432" s="18"/>
      <c r="BQ432" s="18"/>
      <c r="BR432" s="18"/>
      <c r="BS432" s="18"/>
      <c r="BT432" s="18"/>
      <c r="BU432" s="18"/>
      <c r="BV432" s="18"/>
      <c r="BW432" s="18"/>
      <c r="BX432" s="18"/>
      <c r="BY432" s="18"/>
      <c r="BZ432" s="18"/>
    </row>
    <row r="433" spans="1:78">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5"/>
      <c r="BE433" s="5"/>
      <c r="BF433" s="5"/>
      <c r="BG433" s="18"/>
      <c r="BH433" s="18"/>
      <c r="BI433" s="18"/>
      <c r="BJ433" s="18"/>
      <c r="BK433" s="18"/>
      <c r="BL433" s="18"/>
      <c r="BM433" s="18"/>
      <c r="BN433" s="18"/>
      <c r="BP433" s="18"/>
      <c r="BQ433" s="18"/>
      <c r="BR433" s="18"/>
      <c r="BS433" s="18"/>
      <c r="BT433" s="18"/>
      <c r="BU433" s="18"/>
      <c r="BV433" s="18"/>
      <c r="BW433" s="18"/>
      <c r="BX433" s="18"/>
      <c r="BY433" s="18"/>
      <c r="BZ433" s="18"/>
    </row>
    <row r="434" spans="1:78">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5"/>
      <c r="BE434" s="5"/>
      <c r="BF434" s="5"/>
      <c r="BG434" s="18"/>
      <c r="BH434" s="18"/>
      <c r="BI434" s="18"/>
      <c r="BJ434" s="18"/>
      <c r="BK434" s="18"/>
      <c r="BL434" s="18"/>
      <c r="BM434" s="18"/>
      <c r="BN434" s="18"/>
      <c r="BP434" s="18"/>
      <c r="BQ434" s="18"/>
      <c r="BR434" s="18"/>
      <c r="BS434" s="18"/>
      <c r="BT434" s="18"/>
      <c r="BU434" s="18"/>
      <c r="BV434" s="18"/>
      <c r="BW434" s="18"/>
      <c r="BX434" s="18"/>
      <c r="BY434" s="18"/>
      <c r="BZ434" s="18"/>
    </row>
    <row r="435" spans="1:78">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5"/>
      <c r="BE435" s="5"/>
      <c r="BF435" s="5"/>
      <c r="BG435" s="18"/>
      <c r="BH435" s="18"/>
      <c r="BI435" s="18"/>
      <c r="BJ435" s="18"/>
      <c r="BK435" s="18"/>
      <c r="BL435" s="18"/>
      <c r="BM435" s="18"/>
      <c r="BN435" s="18"/>
      <c r="BP435" s="18"/>
      <c r="BQ435" s="18"/>
      <c r="BR435" s="18"/>
      <c r="BS435" s="18"/>
      <c r="BT435" s="18"/>
      <c r="BU435" s="18"/>
      <c r="BV435" s="18"/>
      <c r="BW435" s="18"/>
      <c r="BX435" s="18"/>
      <c r="BY435" s="18"/>
      <c r="BZ435" s="18"/>
    </row>
    <row r="436" spans="1:78">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5"/>
      <c r="BE436" s="5"/>
      <c r="BF436" s="5"/>
      <c r="BG436" s="18"/>
      <c r="BH436" s="18"/>
      <c r="BI436" s="18"/>
      <c r="BJ436" s="18"/>
      <c r="BK436" s="18"/>
      <c r="BL436" s="18"/>
      <c r="BM436" s="18"/>
      <c r="BN436" s="18"/>
      <c r="BP436" s="18"/>
      <c r="BQ436" s="18"/>
      <c r="BR436" s="18"/>
      <c r="BS436" s="18"/>
      <c r="BT436" s="18"/>
      <c r="BU436" s="18"/>
      <c r="BV436" s="18"/>
      <c r="BW436" s="18"/>
      <c r="BX436" s="18"/>
      <c r="BY436" s="18"/>
      <c r="BZ436" s="18"/>
    </row>
    <row r="437" spans="1:78">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5"/>
      <c r="BE437" s="5"/>
      <c r="BF437" s="5"/>
      <c r="BG437" s="18"/>
      <c r="BH437" s="18"/>
      <c r="BI437" s="18"/>
      <c r="BJ437" s="18"/>
      <c r="BK437" s="18"/>
      <c r="BL437" s="18"/>
      <c r="BM437" s="18"/>
      <c r="BN437" s="18"/>
      <c r="BP437" s="18"/>
      <c r="BQ437" s="18"/>
      <c r="BR437" s="18"/>
      <c r="BS437" s="18"/>
      <c r="BT437" s="18"/>
      <c r="BU437" s="18"/>
      <c r="BV437" s="18"/>
      <c r="BW437" s="18"/>
      <c r="BX437" s="18"/>
      <c r="BY437" s="18"/>
      <c r="BZ437" s="18"/>
    </row>
    <row r="438" spans="1:78">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5"/>
      <c r="BE438" s="5"/>
      <c r="BF438" s="5"/>
      <c r="BG438" s="18"/>
      <c r="BH438" s="18"/>
      <c r="BI438" s="18"/>
      <c r="BJ438" s="18"/>
      <c r="BK438" s="18"/>
      <c r="BL438" s="18"/>
      <c r="BM438" s="18"/>
      <c r="BN438" s="18"/>
      <c r="BP438" s="18"/>
      <c r="BQ438" s="18"/>
      <c r="BR438" s="18"/>
      <c r="BS438" s="18"/>
      <c r="BT438" s="18"/>
      <c r="BU438" s="18"/>
      <c r="BV438" s="18"/>
      <c r="BW438" s="18"/>
      <c r="BX438" s="18"/>
      <c r="BY438" s="18"/>
      <c r="BZ438" s="18"/>
    </row>
    <row r="439" spans="1:78">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5"/>
      <c r="BE439" s="5"/>
      <c r="BF439" s="5"/>
      <c r="BG439" s="18"/>
      <c r="BH439" s="18"/>
      <c r="BI439" s="18"/>
      <c r="BJ439" s="18"/>
      <c r="BK439" s="18"/>
      <c r="BL439" s="18"/>
      <c r="BM439" s="18"/>
      <c r="BN439" s="18"/>
      <c r="BP439" s="18"/>
      <c r="BQ439" s="18"/>
      <c r="BR439" s="18"/>
      <c r="BS439" s="18"/>
      <c r="BT439" s="18"/>
      <c r="BU439" s="18"/>
      <c r="BV439" s="18"/>
      <c r="BW439" s="18"/>
      <c r="BX439" s="18"/>
      <c r="BY439" s="18"/>
      <c r="BZ439" s="18"/>
    </row>
    <row r="440" spans="1:78">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5"/>
      <c r="BE440" s="5"/>
      <c r="BF440" s="5"/>
      <c r="BG440" s="18"/>
      <c r="BH440" s="18"/>
      <c r="BI440" s="18"/>
      <c r="BJ440" s="18"/>
      <c r="BK440" s="18"/>
      <c r="BL440" s="18"/>
      <c r="BM440" s="18"/>
      <c r="BN440" s="18"/>
      <c r="BP440" s="18"/>
      <c r="BQ440" s="18"/>
      <c r="BR440" s="18"/>
      <c r="BS440" s="18"/>
      <c r="BT440" s="18"/>
      <c r="BU440" s="18"/>
      <c r="BV440" s="18"/>
      <c r="BW440" s="18"/>
      <c r="BX440" s="18"/>
      <c r="BY440" s="18"/>
      <c r="BZ440" s="18"/>
    </row>
    <row r="441" spans="1:78">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5"/>
      <c r="BE441" s="5"/>
      <c r="BF441" s="5"/>
      <c r="BG441" s="18"/>
      <c r="BH441" s="18"/>
      <c r="BI441" s="18"/>
      <c r="BJ441" s="18"/>
      <c r="BK441" s="18"/>
      <c r="BL441" s="18"/>
      <c r="BM441" s="18"/>
      <c r="BN441" s="18"/>
      <c r="BP441" s="18"/>
      <c r="BQ441" s="18"/>
      <c r="BR441" s="18"/>
      <c r="BS441" s="18"/>
      <c r="BT441" s="18"/>
      <c r="BU441" s="18"/>
      <c r="BV441" s="18"/>
      <c r="BW441" s="18"/>
      <c r="BX441" s="18"/>
      <c r="BY441" s="18"/>
      <c r="BZ441" s="18"/>
    </row>
    <row r="442" spans="1:78">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5"/>
      <c r="BE442" s="5"/>
      <c r="BF442" s="5"/>
      <c r="BG442" s="18"/>
      <c r="BH442" s="18"/>
      <c r="BI442" s="18"/>
      <c r="BJ442" s="18"/>
      <c r="BK442" s="18"/>
      <c r="BL442" s="18"/>
      <c r="BM442" s="18"/>
      <c r="BN442" s="18"/>
      <c r="BP442" s="18"/>
      <c r="BQ442" s="18"/>
      <c r="BR442" s="18"/>
      <c r="BS442" s="18"/>
      <c r="BT442" s="18"/>
      <c r="BU442" s="18"/>
      <c r="BV442" s="18"/>
      <c r="BW442" s="18"/>
      <c r="BX442" s="18"/>
      <c r="BY442" s="18"/>
      <c r="BZ442" s="18"/>
    </row>
    <row r="443" spans="1:78">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5"/>
      <c r="BE443" s="5"/>
      <c r="BF443" s="5"/>
      <c r="BG443" s="18"/>
      <c r="BH443" s="18"/>
      <c r="BI443" s="18"/>
      <c r="BJ443" s="18"/>
      <c r="BK443" s="18"/>
      <c r="BL443" s="18"/>
      <c r="BM443" s="18"/>
      <c r="BN443" s="18"/>
      <c r="BP443" s="18"/>
      <c r="BQ443" s="18"/>
      <c r="BR443" s="18"/>
      <c r="BS443" s="18"/>
      <c r="BT443" s="18"/>
      <c r="BU443" s="18"/>
      <c r="BV443" s="18"/>
      <c r="BW443" s="18"/>
      <c r="BX443" s="18"/>
      <c r="BY443" s="18"/>
      <c r="BZ443" s="18"/>
    </row>
    <row r="444" spans="1:78">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5"/>
      <c r="BE444" s="5"/>
      <c r="BF444" s="5"/>
      <c r="BG444" s="18"/>
      <c r="BH444" s="18"/>
      <c r="BI444" s="18"/>
      <c r="BJ444" s="18"/>
      <c r="BK444" s="18"/>
      <c r="BL444" s="18"/>
      <c r="BM444" s="18"/>
      <c r="BN444" s="18"/>
      <c r="BP444" s="18"/>
      <c r="BQ444" s="18"/>
      <c r="BR444" s="18"/>
      <c r="BS444" s="18"/>
      <c r="BT444" s="18"/>
      <c r="BU444" s="18"/>
      <c r="BV444" s="18"/>
      <c r="BW444" s="18"/>
      <c r="BX444" s="18"/>
      <c r="BY444" s="18"/>
      <c r="BZ444" s="18"/>
    </row>
    <row r="445" spans="1:78">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5"/>
      <c r="BE445" s="5"/>
      <c r="BF445" s="5"/>
      <c r="BG445" s="18"/>
      <c r="BH445" s="18"/>
      <c r="BI445" s="18"/>
      <c r="BJ445" s="18"/>
      <c r="BK445" s="18"/>
      <c r="BL445" s="18"/>
      <c r="BM445" s="18"/>
      <c r="BN445" s="18"/>
      <c r="BP445" s="18"/>
      <c r="BQ445" s="18"/>
      <c r="BR445" s="18"/>
      <c r="BS445" s="18"/>
      <c r="BT445" s="18"/>
      <c r="BU445" s="18"/>
      <c r="BV445" s="18"/>
      <c r="BW445" s="18"/>
      <c r="BX445" s="18"/>
      <c r="BY445" s="18"/>
      <c r="BZ445" s="18"/>
    </row>
    <row r="446" spans="1:78">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5"/>
      <c r="BE446" s="5"/>
      <c r="BF446" s="5"/>
      <c r="BG446" s="18"/>
      <c r="BH446" s="18"/>
      <c r="BI446" s="18"/>
      <c r="BJ446" s="18"/>
      <c r="BK446" s="18"/>
      <c r="BL446" s="18"/>
      <c r="BM446" s="18"/>
      <c r="BN446" s="18"/>
      <c r="BP446" s="18"/>
      <c r="BQ446" s="18"/>
      <c r="BR446" s="18"/>
      <c r="BS446" s="18"/>
      <c r="BT446" s="18"/>
      <c r="BU446" s="18"/>
      <c r="BV446" s="18"/>
      <c r="BW446" s="18"/>
      <c r="BX446" s="18"/>
      <c r="BY446" s="18"/>
      <c r="BZ446" s="18"/>
    </row>
    <row r="447" spans="1:78">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5"/>
      <c r="BE447" s="5"/>
      <c r="BF447" s="5"/>
      <c r="BG447" s="18"/>
      <c r="BH447" s="18"/>
      <c r="BI447" s="18"/>
      <c r="BJ447" s="18"/>
      <c r="BK447" s="18"/>
      <c r="BL447" s="18"/>
      <c r="BM447" s="18"/>
      <c r="BN447" s="18"/>
      <c r="BP447" s="18"/>
      <c r="BQ447" s="18"/>
      <c r="BR447" s="18"/>
      <c r="BS447" s="18"/>
      <c r="BT447" s="18"/>
      <c r="BU447" s="18"/>
      <c r="BV447" s="18"/>
      <c r="BW447" s="18"/>
      <c r="BX447" s="18"/>
      <c r="BY447" s="18"/>
      <c r="BZ447" s="18"/>
    </row>
    <row r="448" spans="1:78">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5"/>
      <c r="BE448" s="5"/>
      <c r="BF448" s="5"/>
      <c r="BG448" s="18"/>
      <c r="BH448" s="18"/>
      <c r="BI448" s="18"/>
      <c r="BJ448" s="18"/>
      <c r="BK448" s="18"/>
      <c r="BL448" s="18"/>
      <c r="BM448" s="18"/>
      <c r="BN448" s="18"/>
      <c r="BP448" s="18"/>
      <c r="BQ448" s="18"/>
      <c r="BR448" s="18"/>
      <c r="BS448" s="18"/>
      <c r="BT448" s="18"/>
      <c r="BU448" s="18"/>
      <c r="BV448" s="18"/>
      <c r="BW448" s="18"/>
      <c r="BX448" s="18"/>
      <c r="BY448" s="18"/>
      <c r="BZ448" s="18"/>
    </row>
    <row r="449" spans="1:78">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5"/>
      <c r="BE449" s="5"/>
      <c r="BF449" s="5"/>
      <c r="BG449" s="18"/>
      <c r="BH449" s="18"/>
      <c r="BI449" s="18"/>
      <c r="BJ449" s="18"/>
      <c r="BK449" s="18"/>
      <c r="BL449" s="18"/>
      <c r="BM449" s="18"/>
      <c r="BN449" s="18"/>
      <c r="BP449" s="18"/>
      <c r="BQ449" s="18"/>
      <c r="BR449" s="18"/>
      <c r="BS449" s="18"/>
      <c r="BT449" s="18"/>
      <c r="BU449" s="18"/>
      <c r="BV449" s="18"/>
      <c r="BW449" s="18"/>
      <c r="BX449" s="18"/>
      <c r="BY449" s="18"/>
      <c r="BZ449" s="18"/>
    </row>
    <row r="450" spans="1:78">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5"/>
      <c r="BE450" s="5"/>
      <c r="BF450" s="5"/>
      <c r="BG450" s="18"/>
      <c r="BH450" s="18"/>
      <c r="BI450" s="18"/>
      <c r="BJ450" s="18"/>
      <c r="BK450" s="18"/>
      <c r="BL450" s="18"/>
      <c r="BM450" s="18"/>
      <c r="BN450" s="18"/>
      <c r="BP450" s="18"/>
      <c r="BQ450" s="18"/>
      <c r="BR450" s="18"/>
      <c r="BS450" s="18"/>
      <c r="BT450" s="18"/>
      <c r="BU450" s="18"/>
      <c r="BV450" s="18"/>
      <c r="BW450" s="18"/>
      <c r="BX450" s="18"/>
      <c r="BY450" s="18"/>
      <c r="BZ450" s="18"/>
    </row>
    <row r="451" spans="1:78">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5"/>
      <c r="BE451" s="5"/>
      <c r="BF451" s="5"/>
      <c r="BG451" s="18"/>
      <c r="BH451" s="18"/>
      <c r="BI451" s="18"/>
      <c r="BJ451" s="18"/>
      <c r="BK451" s="18"/>
      <c r="BL451" s="18"/>
      <c r="BM451" s="18"/>
      <c r="BN451" s="18"/>
      <c r="BP451" s="18"/>
      <c r="BQ451" s="18"/>
      <c r="BR451" s="18"/>
      <c r="BS451" s="18"/>
      <c r="BT451" s="18"/>
      <c r="BU451" s="18"/>
      <c r="BV451" s="18"/>
      <c r="BW451" s="18"/>
      <c r="BX451" s="18"/>
      <c r="BY451" s="18"/>
      <c r="BZ451" s="18"/>
    </row>
    <row r="452" spans="1:78">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5"/>
      <c r="BE452" s="5"/>
      <c r="BF452" s="5"/>
      <c r="BG452" s="18"/>
      <c r="BH452" s="18"/>
      <c r="BI452" s="18"/>
      <c r="BJ452" s="18"/>
      <c r="BK452" s="18"/>
      <c r="BL452" s="18"/>
      <c r="BM452" s="18"/>
      <c r="BN452" s="18"/>
      <c r="BP452" s="18"/>
      <c r="BQ452" s="18"/>
      <c r="BR452" s="18"/>
      <c r="BS452" s="18"/>
      <c r="BT452" s="18"/>
      <c r="BU452" s="18"/>
      <c r="BV452" s="18"/>
      <c r="BW452" s="18"/>
      <c r="BX452" s="18"/>
      <c r="BY452" s="18"/>
      <c r="BZ452" s="18"/>
    </row>
    <row r="453" spans="1:78">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5"/>
      <c r="BE453" s="5"/>
      <c r="BF453" s="5"/>
      <c r="BG453" s="18"/>
      <c r="BH453" s="18"/>
      <c r="BI453" s="18"/>
      <c r="BJ453" s="18"/>
      <c r="BK453" s="18"/>
      <c r="BL453" s="18"/>
      <c r="BM453" s="18"/>
      <c r="BN453" s="18"/>
      <c r="BP453" s="18"/>
      <c r="BQ453" s="18"/>
      <c r="BR453" s="18"/>
      <c r="BS453" s="18"/>
      <c r="BT453" s="18"/>
      <c r="BU453" s="18"/>
      <c r="BV453" s="18"/>
      <c r="BW453" s="18"/>
      <c r="BX453" s="18"/>
      <c r="BY453" s="18"/>
      <c r="BZ453" s="18"/>
    </row>
    <row r="454" spans="1:78">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5"/>
      <c r="BE454" s="5"/>
      <c r="BF454" s="5"/>
      <c r="BG454" s="18"/>
      <c r="BH454" s="18"/>
      <c r="BI454" s="18"/>
      <c r="BJ454" s="18"/>
      <c r="BK454" s="18"/>
      <c r="BL454" s="18"/>
      <c r="BM454" s="18"/>
      <c r="BN454" s="18"/>
      <c r="BP454" s="18"/>
      <c r="BQ454" s="18"/>
      <c r="BR454" s="18"/>
      <c r="BS454" s="18"/>
      <c r="BT454" s="18"/>
      <c r="BU454" s="18"/>
      <c r="BV454" s="18"/>
      <c r="BW454" s="18"/>
      <c r="BX454" s="18"/>
      <c r="BY454" s="18"/>
      <c r="BZ454" s="18"/>
    </row>
    <row r="455" spans="1:78">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5"/>
      <c r="BE455" s="5"/>
      <c r="BF455" s="5"/>
      <c r="BG455" s="18"/>
      <c r="BH455" s="18"/>
      <c r="BI455" s="18"/>
      <c r="BJ455" s="18"/>
      <c r="BK455" s="18"/>
      <c r="BL455" s="18"/>
      <c r="BM455" s="18"/>
      <c r="BN455" s="18"/>
      <c r="BP455" s="18"/>
      <c r="BQ455" s="18"/>
      <c r="BR455" s="18"/>
      <c r="BS455" s="18"/>
      <c r="BT455" s="18"/>
      <c r="BU455" s="18"/>
      <c r="BV455" s="18"/>
      <c r="BW455" s="18"/>
      <c r="BX455" s="18"/>
      <c r="BY455" s="18"/>
      <c r="BZ455" s="18"/>
    </row>
    <row r="456" spans="1:78">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5"/>
      <c r="BE456" s="5"/>
      <c r="BF456" s="5"/>
      <c r="BG456" s="18"/>
      <c r="BH456" s="18"/>
      <c r="BI456" s="18"/>
      <c r="BJ456" s="18"/>
      <c r="BK456" s="18"/>
      <c r="BL456" s="18"/>
      <c r="BM456" s="18"/>
      <c r="BN456" s="18"/>
      <c r="BP456" s="18"/>
      <c r="BQ456" s="18"/>
      <c r="BR456" s="18"/>
      <c r="BS456" s="18"/>
      <c r="BT456" s="18"/>
      <c r="BU456" s="18"/>
      <c r="BV456" s="18"/>
      <c r="BW456" s="18"/>
      <c r="BX456" s="18"/>
      <c r="BY456" s="18"/>
      <c r="BZ456" s="18"/>
    </row>
    <row r="457" spans="1:78">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5"/>
      <c r="BE457" s="5"/>
      <c r="BF457" s="5"/>
      <c r="BG457" s="18"/>
      <c r="BH457" s="18"/>
      <c r="BI457" s="18"/>
      <c r="BJ457" s="18"/>
      <c r="BK457" s="18"/>
      <c r="BL457" s="18"/>
      <c r="BM457" s="18"/>
      <c r="BN457" s="18"/>
      <c r="BP457" s="18"/>
      <c r="BQ457" s="18"/>
      <c r="BR457" s="18"/>
      <c r="BS457" s="18"/>
      <c r="BT457" s="18"/>
      <c r="BU457" s="18"/>
      <c r="BV457" s="18"/>
      <c r="BW457" s="18"/>
      <c r="BX457" s="18"/>
      <c r="BY457" s="18"/>
      <c r="BZ457" s="18"/>
    </row>
    <row r="458" spans="1:78">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5"/>
      <c r="BE458" s="5"/>
      <c r="BF458" s="5"/>
      <c r="BG458" s="18"/>
      <c r="BH458" s="18"/>
      <c r="BI458" s="18"/>
      <c r="BJ458" s="18"/>
      <c r="BK458" s="18"/>
      <c r="BL458" s="18"/>
      <c r="BM458" s="18"/>
      <c r="BN458" s="18"/>
      <c r="BP458" s="18"/>
      <c r="BQ458" s="18"/>
      <c r="BR458" s="18"/>
      <c r="BS458" s="18"/>
      <c r="BT458" s="18"/>
      <c r="BU458" s="18"/>
      <c r="BV458" s="18"/>
      <c r="BW458" s="18"/>
      <c r="BX458" s="18"/>
      <c r="BY458" s="18"/>
      <c r="BZ458" s="18"/>
    </row>
    <row r="459" spans="1:78">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5"/>
      <c r="BE459" s="5"/>
      <c r="BF459" s="5"/>
      <c r="BG459" s="18"/>
      <c r="BH459" s="18"/>
      <c r="BI459" s="18"/>
      <c r="BJ459" s="18"/>
      <c r="BK459" s="18"/>
      <c r="BL459" s="18"/>
      <c r="BM459" s="18"/>
      <c r="BN459" s="18"/>
      <c r="BP459" s="18"/>
      <c r="BQ459" s="18"/>
      <c r="BR459" s="18"/>
      <c r="BS459" s="18"/>
      <c r="BT459" s="18"/>
      <c r="BU459" s="18"/>
      <c r="BV459" s="18"/>
      <c r="BW459" s="18"/>
      <c r="BX459" s="18"/>
      <c r="BY459" s="18"/>
      <c r="BZ459" s="18"/>
    </row>
    <row r="460" spans="1:78">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5"/>
      <c r="BE460" s="5"/>
      <c r="BF460" s="5"/>
      <c r="BG460" s="18"/>
      <c r="BH460" s="18"/>
      <c r="BI460" s="18"/>
      <c r="BJ460" s="18"/>
      <c r="BK460" s="18"/>
      <c r="BL460" s="18"/>
      <c r="BM460" s="18"/>
      <c r="BN460" s="18"/>
      <c r="BP460" s="18"/>
      <c r="BQ460" s="18"/>
      <c r="BR460" s="18"/>
      <c r="BS460" s="18"/>
      <c r="BT460" s="18"/>
      <c r="BU460" s="18"/>
      <c r="BV460" s="18"/>
      <c r="BW460" s="18"/>
      <c r="BX460" s="18"/>
      <c r="BY460" s="18"/>
      <c r="BZ460" s="18"/>
    </row>
    <row r="461" spans="1:78">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5"/>
      <c r="BE461" s="5"/>
      <c r="BF461" s="5"/>
      <c r="BG461" s="18"/>
      <c r="BH461" s="18"/>
      <c r="BI461" s="18"/>
      <c r="BJ461" s="18"/>
      <c r="BK461" s="18"/>
      <c r="BL461" s="18"/>
      <c r="BM461" s="18"/>
      <c r="BN461" s="18"/>
      <c r="BP461" s="18"/>
      <c r="BQ461" s="18"/>
      <c r="BR461" s="18"/>
      <c r="BS461" s="18"/>
      <c r="BT461" s="18"/>
      <c r="BU461" s="18"/>
      <c r="BV461" s="18"/>
      <c r="BW461" s="18"/>
      <c r="BX461" s="18"/>
      <c r="BY461" s="18"/>
      <c r="BZ461" s="18"/>
    </row>
    <row r="462" spans="1:78">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5"/>
      <c r="BE462" s="5"/>
      <c r="BF462" s="5"/>
      <c r="BG462" s="18"/>
      <c r="BH462" s="18"/>
      <c r="BI462" s="18"/>
      <c r="BJ462" s="18"/>
      <c r="BK462" s="18"/>
      <c r="BL462" s="18"/>
      <c r="BM462" s="18"/>
      <c r="BN462" s="18"/>
      <c r="BP462" s="18"/>
      <c r="BQ462" s="18"/>
      <c r="BR462" s="18"/>
      <c r="BS462" s="18"/>
      <c r="BT462" s="18"/>
      <c r="BU462" s="18"/>
      <c r="BV462" s="18"/>
      <c r="BW462" s="18"/>
      <c r="BX462" s="18"/>
      <c r="BY462" s="18"/>
      <c r="BZ462" s="18"/>
    </row>
    <row r="463" spans="1:78">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5"/>
      <c r="BE463" s="5"/>
      <c r="BF463" s="5"/>
      <c r="BG463" s="18"/>
      <c r="BH463" s="18"/>
      <c r="BI463" s="18"/>
      <c r="BJ463" s="18"/>
      <c r="BK463" s="18"/>
      <c r="BL463" s="18"/>
      <c r="BM463" s="18"/>
      <c r="BN463" s="18"/>
      <c r="BP463" s="18"/>
      <c r="BQ463" s="18"/>
      <c r="BR463" s="18"/>
      <c r="BS463" s="18"/>
      <c r="BT463" s="18"/>
      <c r="BU463" s="18"/>
      <c r="BV463" s="18"/>
      <c r="BW463" s="18"/>
      <c r="BX463" s="18"/>
      <c r="BY463" s="18"/>
      <c r="BZ463" s="18"/>
    </row>
    <row r="464" spans="1:78">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5"/>
      <c r="BE464" s="5"/>
      <c r="BF464" s="5"/>
      <c r="BG464" s="18"/>
      <c r="BH464" s="18"/>
      <c r="BI464" s="18"/>
      <c r="BJ464" s="18"/>
      <c r="BK464" s="18"/>
      <c r="BL464" s="18"/>
      <c r="BM464" s="18"/>
      <c r="BN464" s="18"/>
      <c r="BP464" s="18"/>
      <c r="BQ464" s="18"/>
      <c r="BR464" s="18"/>
      <c r="BS464" s="18"/>
      <c r="BT464" s="18"/>
      <c r="BU464" s="18"/>
      <c r="BV464" s="18"/>
      <c r="BW464" s="18"/>
      <c r="BX464" s="18"/>
      <c r="BY464" s="18"/>
      <c r="BZ464" s="18"/>
    </row>
    <row r="465" spans="1:78">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5"/>
      <c r="BE465" s="5"/>
      <c r="BF465" s="5"/>
      <c r="BG465" s="18"/>
      <c r="BH465" s="18"/>
      <c r="BI465" s="18"/>
      <c r="BJ465" s="18"/>
      <c r="BK465" s="18"/>
      <c r="BL465" s="18"/>
      <c r="BM465" s="18"/>
      <c r="BN465" s="18"/>
      <c r="BP465" s="18"/>
      <c r="BQ465" s="18"/>
      <c r="BR465" s="18"/>
      <c r="BS465" s="18"/>
      <c r="BT465" s="18"/>
      <c r="BU465" s="18"/>
      <c r="BV465" s="18"/>
      <c r="BW465" s="18"/>
      <c r="BX465" s="18"/>
      <c r="BY465" s="18"/>
      <c r="BZ465" s="18"/>
    </row>
    <row r="466" spans="1:78">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5"/>
      <c r="BE466" s="5"/>
      <c r="BF466" s="5"/>
      <c r="BG466" s="18"/>
      <c r="BH466" s="18"/>
      <c r="BI466" s="18"/>
      <c r="BJ466" s="18"/>
      <c r="BK466" s="18"/>
      <c r="BL466" s="18"/>
      <c r="BM466" s="18"/>
      <c r="BN466" s="18"/>
      <c r="BP466" s="18"/>
      <c r="BQ466" s="18"/>
      <c r="BR466" s="18"/>
      <c r="BS466" s="18"/>
      <c r="BT466" s="18"/>
      <c r="BU466" s="18"/>
      <c r="BV466" s="18"/>
      <c r="BW466" s="18"/>
      <c r="BX466" s="18"/>
      <c r="BY466" s="18"/>
      <c r="BZ466" s="18"/>
    </row>
    <row r="467" spans="1:78">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5"/>
      <c r="BE467" s="5"/>
      <c r="BF467" s="5"/>
      <c r="BG467" s="18"/>
      <c r="BH467" s="18"/>
      <c r="BI467" s="18"/>
      <c r="BJ467" s="18"/>
      <c r="BK467" s="18"/>
      <c r="BL467" s="18"/>
      <c r="BM467" s="18"/>
      <c r="BN467" s="18"/>
      <c r="BP467" s="18"/>
      <c r="BQ467" s="18"/>
      <c r="BR467" s="18"/>
      <c r="BS467" s="18"/>
      <c r="BT467" s="18"/>
      <c r="BU467" s="18"/>
      <c r="BV467" s="18"/>
      <c r="BW467" s="18"/>
      <c r="BX467" s="18"/>
      <c r="BY467" s="18"/>
      <c r="BZ467" s="18"/>
    </row>
    <row r="468" spans="1:78">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5"/>
      <c r="BE468" s="5"/>
      <c r="BF468" s="5"/>
      <c r="BG468" s="18"/>
      <c r="BH468" s="18"/>
      <c r="BI468" s="18"/>
      <c r="BJ468" s="18"/>
      <c r="BK468" s="18"/>
      <c r="BL468" s="18"/>
      <c r="BM468" s="18"/>
      <c r="BN468" s="18"/>
      <c r="BP468" s="18"/>
      <c r="BQ468" s="18"/>
      <c r="BR468" s="18"/>
      <c r="BS468" s="18"/>
      <c r="BT468" s="18"/>
      <c r="BU468" s="18"/>
      <c r="BV468" s="18"/>
      <c r="BW468" s="18"/>
      <c r="BX468" s="18"/>
      <c r="BY468" s="18"/>
      <c r="BZ468" s="18"/>
    </row>
    <row r="469" spans="1:78">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5"/>
      <c r="BE469" s="5"/>
      <c r="BF469" s="5"/>
      <c r="BG469" s="18"/>
      <c r="BH469" s="18"/>
      <c r="BI469" s="18"/>
      <c r="BJ469" s="18"/>
      <c r="BK469" s="18"/>
      <c r="BL469" s="18"/>
      <c r="BM469" s="18"/>
      <c r="BN469" s="18"/>
      <c r="BP469" s="18"/>
      <c r="BQ469" s="18"/>
      <c r="BR469" s="18"/>
      <c r="BS469" s="18"/>
      <c r="BT469" s="18"/>
      <c r="BU469" s="18"/>
      <c r="BV469" s="18"/>
      <c r="BW469" s="18"/>
      <c r="BX469" s="18"/>
      <c r="BY469" s="18"/>
      <c r="BZ469" s="18"/>
    </row>
    <row r="470" spans="1:78">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5"/>
      <c r="BE470" s="5"/>
      <c r="BF470" s="5"/>
      <c r="BG470" s="18"/>
      <c r="BH470" s="18"/>
      <c r="BI470" s="18"/>
      <c r="BJ470" s="18"/>
      <c r="BK470" s="18"/>
      <c r="BL470" s="18"/>
      <c r="BM470" s="18"/>
      <c r="BN470" s="18"/>
      <c r="BP470" s="18"/>
      <c r="BQ470" s="18"/>
      <c r="BR470" s="18"/>
      <c r="BS470" s="18"/>
      <c r="BT470" s="18"/>
      <c r="BU470" s="18"/>
      <c r="BV470" s="18"/>
      <c r="BW470" s="18"/>
      <c r="BX470" s="18"/>
      <c r="BY470" s="18"/>
      <c r="BZ470" s="18"/>
    </row>
    <row r="471" spans="1:78">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5"/>
      <c r="BE471" s="5"/>
      <c r="BF471" s="5"/>
      <c r="BG471" s="18"/>
      <c r="BH471" s="18"/>
      <c r="BI471" s="18"/>
      <c r="BJ471" s="18"/>
      <c r="BK471" s="18"/>
      <c r="BL471" s="18"/>
      <c r="BM471" s="18"/>
      <c r="BN471" s="18"/>
      <c r="BP471" s="18"/>
      <c r="BQ471" s="18"/>
      <c r="BR471" s="18"/>
      <c r="BS471" s="18"/>
      <c r="BT471" s="18"/>
      <c r="BU471" s="18"/>
      <c r="BV471" s="18"/>
      <c r="BW471" s="18"/>
      <c r="BX471" s="18"/>
      <c r="BY471" s="18"/>
      <c r="BZ471" s="18"/>
    </row>
    <row r="472" spans="1:78">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5"/>
      <c r="BE472" s="5"/>
      <c r="BF472" s="5"/>
      <c r="BG472" s="18"/>
      <c r="BH472" s="18"/>
      <c r="BI472" s="18"/>
      <c r="BJ472" s="18"/>
      <c r="BK472" s="18"/>
      <c r="BL472" s="18"/>
      <c r="BM472" s="18"/>
      <c r="BN472" s="18"/>
      <c r="BP472" s="18"/>
      <c r="BQ472" s="18"/>
      <c r="BR472" s="18"/>
      <c r="BS472" s="18"/>
      <c r="BT472" s="18"/>
      <c r="BU472" s="18"/>
      <c r="BV472" s="18"/>
      <c r="BW472" s="18"/>
      <c r="BX472" s="18"/>
      <c r="BY472" s="18"/>
      <c r="BZ472" s="18"/>
    </row>
    <row r="473" spans="1:78">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5"/>
      <c r="BE473" s="5"/>
      <c r="BF473" s="5"/>
      <c r="BG473" s="18"/>
      <c r="BH473" s="18"/>
      <c r="BI473" s="18"/>
      <c r="BJ473" s="18"/>
      <c r="BK473" s="18"/>
      <c r="BL473" s="18"/>
      <c r="BM473" s="18"/>
      <c r="BN473" s="18"/>
      <c r="BP473" s="18"/>
      <c r="BQ473" s="18"/>
      <c r="BR473" s="18"/>
      <c r="BS473" s="18"/>
      <c r="BT473" s="18"/>
      <c r="BU473" s="18"/>
      <c r="BV473" s="18"/>
      <c r="BW473" s="18"/>
      <c r="BX473" s="18"/>
      <c r="BY473" s="18"/>
      <c r="BZ473" s="18"/>
    </row>
    <row r="474" spans="1:78">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5"/>
      <c r="BE474" s="5"/>
      <c r="BF474" s="5"/>
      <c r="BG474" s="18"/>
      <c r="BH474" s="18"/>
      <c r="BI474" s="18"/>
      <c r="BJ474" s="18"/>
      <c r="BK474" s="18"/>
      <c r="BL474" s="18"/>
      <c r="BM474" s="18"/>
      <c r="BN474" s="18"/>
      <c r="BP474" s="18"/>
      <c r="BQ474" s="18"/>
      <c r="BR474" s="18"/>
      <c r="BS474" s="18"/>
      <c r="BT474" s="18"/>
      <c r="BU474" s="18"/>
      <c r="BV474" s="18"/>
      <c r="BW474" s="18"/>
      <c r="BX474" s="18"/>
      <c r="BY474" s="18"/>
      <c r="BZ474" s="18"/>
    </row>
    <row r="475" spans="1:78">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5"/>
      <c r="BE475" s="5"/>
      <c r="BF475" s="5"/>
      <c r="BG475" s="18"/>
      <c r="BH475" s="18"/>
      <c r="BI475" s="18"/>
      <c r="BJ475" s="18"/>
      <c r="BK475" s="18"/>
      <c r="BL475" s="18"/>
      <c r="BM475" s="18"/>
      <c r="BN475" s="18"/>
      <c r="BP475" s="18"/>
      <c r="BQ475" s="18"/>
      <c r="BR475" s="18"/>
      <c r="BS475" s="18"/>
      <c r="BT475" s="18"/>
      <c r="BU475" s="18"/>
      <c r="BV475" s="18"/>
      <c r="BW475" s="18"/>
      <c r="BX475" s="18"/>
      <c r="BY475" s="18"/>
      <c r="BZ475" s="18"/>
    </row>
    <row r="476" spans="1:78">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5"/>
      <c r="BE476" s="5"/>
      <c r="BF476" s="5"/>
      <c r="BG476" s="18"/>
      <c r="BH476" s="18"/>
      <c r="BI476" s="18"/>
      <c r="BJ476" s="18"/>
      <c r="BK476" s="18"/>
      <c r="BL476" s="18"/>
      <c r="BM476" s="18"/>
      <c r="BN476" s="18"/>
      <c r="BP476" s="18"/>
      <c r="BQ476" s="18"/>
      <c r="BR476" s="18"/>
      <c r="BS476" s="18"/>
      <c r="BT476" s="18"/>
      <c r="BU476" s="18"/>
      <c r="BV476" s="18"/>
      <c r="BW476" s="18"/>
      <c r="BX476" s="18"/>
      <c r="BY476" s="18"/>
      <c r="BZ476" s="18"/>
    </row>
    <row r="477" spans="1:78">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5"/>
      <c r="BE477" s="5"/>
      <c r="BF477" s="5"/>
      <c r="BG477" s="18"/>
      <c r="BH477" s="18"/>
      <c r="BI477" s="18"/>
      <c r="BJ477" s="18"/>
      <c r="BK477" s="18"/>
      <c r="BL477" s="18"/>
      <c r="BM477" s="18"/>
      <c r="BN477" s="18"/>
      <c r="BP477" s="18"/>
      <c r="BQ477" s="18"/>
      <c r="BR477" s="18"/>
      <c r="BS477" s="18"/>
      <c r="BT477" s="18"/>
      <c r="BU477" s="18"/>
      <c r="BV477" s="18"/>
      <c r="BW477" s="18"/>
      <c r="BX477" s="18"/>
      <c r="BY477" s="18"/>
      <c r="BZ477" s="18"/>
    </row>
    <row r="478" spans="1:78">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5"/>
      <c r="BE478" s="5"/>
      <c r="BF478" s="5"/>
      <c r="BG478" s="18"/>
      <c r="BH478" s="18"/>
      <c r="BI478" s="18"/>
      <c r="BJ478" s="18"/>
      <c r="BK478" s="18"/>
      <c r="BL478" s="18"/>
      <c r="BM478" s="18"/>
      <c r="BN478" s="18"/>
      <c r="BP478" s="18"/>
      <c r="BQ478" s="18"/>
      <c r="BR478" s="18"/>
      <c r="BS478" s="18"/>
      <c r="BT478" s="18"/>
      <c r="BU478" s="18"/>
      <c r="BV478" s="18"/>
      <c r="BW478" s="18"/>
      <c r="BX478" s="18"/>
      <c r="BY478" s="18"/>
      <c r="BZ478" s="18"/>
    </row>
    <row r="479" spans="1:78">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5"/>
      <c r="BE479" s="5"/>
      <c r="BF479" s="5"/>
      <c r="BG479" s="18"/>
      <c r="BH479" s="18"/>
      <c r="BI479" s="18"/>
      <c r="BJ479" s="18"/>
      <c r="BK479" s="18"/>
      <c r="BL479" s="18"/>
      <c r="BM479" s="18"/>
      <c r="BN479" s="18"/>
      <c r="BP479" s="18"/>
      <c r="BQ479" s="18"/>
      <c r="BR479" s="18"/>
      <c r="BS479" s="18"/>
      <c r="BT479" s="18"/>
      <c r="BU479" s="18"/>
      <c r="BV479" s="18"/>
      <c r="BW479" s="18"/>
      <c r="BX479" s="18"/>
      <c r="BY479" s="18"/>
      <c r="BZ479" s="18"/>
    </row>
    <row r="480" spans="1:78">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5"/>
      <c r="BE480" s="5"/>
      <c r="BF480" s="5"/>
      <c r="BG480" s="18"/>
      <c r="BH480" s="18"/>
      <c r="BI480" s="18"/>
      <c r="BJ480" s="18"/>
      <c r="BK480" s="18"/>
      <c r="BL480" s="18"/>
      <c r="BM480" s="18"/>
      <c r="BN480" s="18"/>
      <c r="BP480" s="18"/>
      <c r="BQ480" s="18"/>
      <c r="BR480" s="18"/>
      <c r="BS480" s="18"/>
      <c r="BT480" s="18"/>
      <c r="BU480" s="18"/>
      <c r="BV480" s="18"/>
      <c r="BW480" s="18"/>
      <c r="BX480" s="18"/>
      <c r="BY480" s="18"/>
      <c r="BZ480" s="18"/>
    </row>
    <row r="481" spans="1:78">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5"/>
      <c r="BE481" s="5"/>
      <c r="BF481" s="5"/>
      <c r="BG481" s="18"/>
      <c r="BH481" s="18"/>
      <c r="BI481" s="18"/>
      <c r="BJ481" s="18"/>
      <c r="BK481" s="18"/>
      <c r="BL481" s="18"/>
      <c r="BM481" s="18"/>
      <c r="BN481" s="18"/>
      <c r="BP481" s="18"/>
      <c r="BQ481" s="18"/>
      <c r="BR481" s="18"/>
      <c r="BS481" s="18"/>
      <c r="BT481" s="18"/>
      <c r="BU481" s="18"/>
      <c r="BV481" s="18"/>
      <c r="BW481" s="18"/>
      <c r="BX481" s="18"/>
      <c r="BY481" s="18"/>
      <c r="BZ481" s="18"/>
    </row>
    <row r="482" spans="1:78">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5"/>
      <c r="BE482" s="5"/>
      <c r="BF482" s="5"/>
      <c r="BG482" s="18"/>
      <c r="BH482" s="18"/>
      <c r="BI482" s="18"/>
      <c r="BJ482" s="18"/>
      <c r="BK482" s="18"/>
      <c r="BL482" s="18"/>
      <c r="BM482" s="18"/>
      <c r="BN482" s="18"/>
      <c r="BP482" s="18"/>
      <c r="BQ482" s="18"/>
      <c r="BR482" s="18"/>
      <c r="BS482" s="18"/>
      <c r="BT482" s="18"/>
      <c r="BU482" s="18"/>
      <c r="BV482" s="18"/>
      <c r="BW482" s="18"/>
      <c r="BX482" s="18"/>
      <c r="BY482" s="18"/>
      <c r="BZ482" s="18"/>
    </row>
    <row r="483" spans="1:78">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5"/>
      <c r="BE483" s="5"/>
      <c r="BF483" s="5"/>
      <c r="BG483" s="18"/>
      <c r="BH483" s="18"/>
      <c r="BI483" s="18"/>
      <c r="BJ483" s="18"/>
      <c r="BK483" s="18"/>
      <c r="BL483" s="18"/>
      <c r="BM483" s="18"/>
      <c r="BN483" s="18"/>
      <c r="BP483" s="18"/>
      <c r="BQ483" s="18"/>
      <c r="BR483" s="18"/>
      <c r="BS483" s="18"/>
      <c r="BT483" s="18"/>
      <c r="BU483" s="18"/>
      <c r="BV483" s="18"/>
      <c r="BW483" s="18"/>
      <c r="BX483" s="18"/>
      <c r="BY483" s="18"/>
      <c r="BZ483" s="18"/>
    </row>
    <row r="484" spans="1:78">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5"/>
      <c r="BE484" s="5"/>
      <c r="BF484" s="5"/>
      <c r="BG484" s="18"/>
      <c r="BH484" s="18"/>
      <c r="BI484" s="18"/>
      <c r="BJ484" s="18"/>
      <c r="BK484" s="18"/>
      <c r="BL484" s="18"/>
      <c r="BM484" s="18"/>
      <c r="BN484" s="18"/>
      <c r="BP484" s="18"/>
      <c r="BQ484" s="18"/>
      <c r="BR484" s="18"/>
      <c r="BS484" s="18"/>
      <c r="BT484" s="18"/>
      <c r="BU484" s="18"/>
      <c r="BV484" s="18"/>
      <c r="BW484" s="18"/>
      <c r="BX484" s="18"/>
      <c r="BY484" s="18"/>
      <c r="BZ484" s="18"/>
    </row>
    <row r="485" spans="1:78">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5"/>
      <c r="BE485" s="5"/>
      <c r="BF485" s="5"/>
      <c r="BG485" s="18"/>
      <c r="BH485" s="18"/>
      <c r="BI485" s="18"/>
      <c r="BJ485" s="18"/>
      <c r="BK485" s="18"/>
      <c r="BL485" s="18"/>
      <c r="BM485" s="18"/>
      <c r="BN485" s="18"/>
      <c r="BP485" s="18"/>
      <c r="BQ485" s="18"/>
      <c r="BR485" s="18"/>
      <c r="BS485" s="18"/>
      <c r="BT485" s="18"/>
      <c r="BU485" s="18"/>
      <c r="BV485" s="18"/>
      <c r="BW485" s="18"/>
      <c r="BX485" s="18"/>
      <c r="BY485" s="18"/>
      <c r="BZ485" s="18"/>
    </row>
    <row r="486" spans="1:78">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5"/>
      <c r="BE486" s="5"/>
      <c r="BF486" s="5"/>
      <c r="BG486" s="18"/>
      <c r="BH486" s="18"/>
      <c r="BI486" s="18"/>
      <c r="BJ486" s="18"/>
      <c r="BK486" s="18"/>
      <c r="BL486" s="18"/>
      <c r="BM486" s="18"/>
      <c r="BN486" s="18"/>
      <c r="BP486" s="18"/>
      <c r="BQ486" s="18"/>
      <c r="BR486" s="18"/>
      <c r="BS486" s="18"/>
      <c r="BT486" s="18"/>
      <c r="BU486" s="18"/>
      <c r="BV486" s="18"/>
      <c r="BW486" s="18"/>
      <c r="BX486" s="18"/>
      <c r="BY486" s="18"/>
      <c r="BZ486" s="18"/>
    </row>
    <row r="487" spans="1:78">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5"/>
      <c r="BE487" s="5"/>
      <c r="BF487" s="5"/>
      <c r="BG487" s="18"/>
      <c r="BH487" s="18"/>
      <c r="BI487" s="18"/>
      <c r="BJ487" s="18"/>
      <c r="BK487" s="18"/>
      <c r="BL487" s="18"/>
      <c r="BM487" s="18"/>
      <c r="BN487" s="18"/>
      <c r="BP487" s="18"/>
      <c r="BQ487" s="18"/>
      <c r="BR487" s="18"/>
      <c r="BS487" s="18"/>
      <c r="BT487" s="18"/>
      <c r="BU487" s="18"/>
      <c r="BV487" s="18"/>
      <c r="BW487" s="18"/>
      <c r="BX487" s="18"/>
      <c r="BY487" s="18"/>
      <c r="BZ487" s="18"/>
    </row>
    <row r="488" spans="1:78">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5"/>
      <c r="BE488" s="5"/>
      <c r="BF488" s="5"/>
      <c r="BG488" s="18"/>
      <c r="BH488" s="18"/>
      <c r="BI488" s="18"/>
      <c r="BJ488" s="18"/>
      <c r="BK488" s="18"/>
      <c r="BL488" s="18"/>
      <c r="BM488" s="18"/>
      <c r="BN488" s="18"/>
      <c r="BP488" s="18"/>
      <c r="BQ488" s="18"/>
      <c r="BR488" s="18"/>
      <c r="BS488" s="18"/>
      <c r="BT488" s="18"/>
      <c r="BU488" s="18"/>
      <c r="BV488" s="18"/>
      <c r="BW488" s="18"/>
      <c r="BX488" s="18"/>
      <c r="BY488" s="18"/>
      <c r="BZ488" s="18"/>
    </row>
    <row r="489" spans="1:78">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5"/>
      <c r="BE489" s="5"/>
      <c r="BF489" s="5"/>
      <c r="BG489" s="18"/>
      <c r="BH489" s="18"/>
      <c r="BI489" s="18"/>
      <c r="BJ489" s="18"/>
      <c r="BK489" s="18"/>
      <c r="BL489" s="18"/>
      <c r="BM489" s="18"/>
      <c r="BN489" s="18"/>
      <c r="BP489" s="18"/>
      <c r="BQ489" s="18"/>
      <c r="BR489" s="18"/>
      <c r="BS489" s="18"/>
      <c r="BT489" s="18"/>
      <c r="BU489" s="18"/>
      <c r="BV489" s="18"/>
      <c r="BW489" s="18"/>
      <c r="BX489" s="18"/>
      <c r="BY489" s="18"/>
      <c r="BZ489" s="18"/>
    </row>
    <row r="490" spans="1:78">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5"/>
      <c r="BE490" s="5"/>
      <c r="BF490" s="5"/>
      <c r="BG490" s="18"/>
      <c r="BH490" s="18"/>
      <c r="BI490" s="18"/>
      <c r="BJ490" s="18"/>
      <c r="BK490" s="18"/>
      <c r="BL490" s="18"/>
      <c r="BM490" s="18"/>
      <c r="BN490" s="18"/>
      <c r="BP490" s="18"/>
      <c r="BQ490" s="18"/>
      <c r="BR490" s="18"/>
      <c r="BS490" s="18"/>
      <c r="BT490" s="18"/>
      <c r="BU490" s="18"/>
      <c r="BV490" s="18"/>
      <c r="BW490" s="18"/>
      <c r="BX490" s="18"/>
      <c r="BY490" s="18"/>
      <c r="BZ490" s="18"/>
    </row>
    <row r="491" spans="1:78">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5"/>
      <c r="BE491" s="5"/>
      <c r="BF491" s="5"/>
      <c r="BG491" s="18"/>
      <c r="BH491" s="18"/>
      <c r="BI491" s="18"/>
      <c r="BJ491" s="18"/>
      <c r="BK491" s="18"/>
      <c r="BL491" s="18"/>
      <c r="BM491" s="18"/>
      <c r="BN491" s="18"/>
      <c r="BP491" s="18"/>
      <c r="BQ491" s="18"/>
      <c r="BR491" s="18"/>
      <c r="BS491" s="18"/>
      <c r="BT491" s="18"/>
      <c r="BU491" s="18"/>
      <c r="BV491" s="18"/>
      <c r="BW491" s="18"/>
      <c r="BX491" s="18"/>
      <c r="BY491" s="18"/>
      <c r="BZ491" s="18"/>
    </row>
    <row r="492" spans="1:78">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5"/>
      <c r="BE492" s="5"/>
      <c r="BF492" s="5"/>
      <c r="BG492" s="18"/>
      <c r="BH492" s="18"/>
      <c r="BI492" s="18"/>
      <c r="BJ492" s="18"/>
      <c r="BK492" s="18"/>
      <c r="BL492" s="18"/>
      <c r="BM492" s="18"/>
      <c r="BN492" s="18"/>
      <c r="BP492" s="18"/>
      <c r="BQ492" s="18"/>
      <c r="BR492" s="18"/>
      <c r="BS492" s="18"/>
      <c r="BT492" s="18"/>
      <c r="BU492" s="18"/>
      <c r="BV492" s="18"/>
      <c r="BW492" s="18"/>
      <c r="BX492" s="18"/>
      <c r="BY492" s="18"/>
      <c r="BZ492" s="18"/>
    </row>
    <row r="493" spans="1:78">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5"/>
      <c r="BE493" s="5"/>
      <c r="BF493" s="5"/>
      <c r="BG493" s="18"/>
      <c r="BH493" s="18"/>
      <c r="BI493" s="18"/>
      <c r="BJ493" s="18"/>
      <c r="BK493" s="18"/>
      <c r="BL493" s="18"/>
      <c r="BM493" s="18"/>
      <c r="BN493" s="18"/>
      <c r="BP493" s="18"/>
      <c r="BQ493" s="18"/>
      <c r="BR493" s="18"/>
      <c r="BS493" s="18"/>
      <c r="BT493" s="18"/>
      <c r="BU493" s="18"/>
      <c r="BV493" s="18"/>
      <c r="BW493" s="18"/>
      <c r="BX493" s="18"/>
      <c r="BY493" s="18"/>
      <c r="BZ493" s="18"/>
    </row>
    <row r="494" spans="1:78">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5"/>
      <c r="BE494" s="5"/>
      <c r="BF494" s="5"/>
      <c r="BG494" s="18"/>
      <c r="BH494" s="18"/>
      <c r="BI494" s="18"/>
      <c r="BJ494" s="18"/>
      <c r="BK494" s="18"/>
      <c r="BL494" s="18"/>
      <c r="BM494" s="18"/>
      <c r="BN494" s="18"/>
      <c r="BP494" s="18"/>
      <c r="BQ494" s="18"/>
      <c r="BR494" s="18"/>
      <c r="BS494" s="18"/>
      <c r="BT494" s="18"/>
      <c r="BU494" s="18"/>
      <c r="BV494" s="18"/>
      <c r="BW494" s="18"/>
      <c r="BX494" s="18"/>
      <c r="BY494" s="18"/>
      <c r="BZ494" s="18"/>
    </row>
    <row r="495" spans="1:78">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5"/>
      <c r="BE495" s="5"/>
      <c r="BF495" s="5"/>
      <c r="BG495" s="18"/>
      <c r="BH495" s="18"/>
      <c r="BI495" s="18"/>
      <c r="BJ495" s="18"/>
      <c r="BK495" s="18"/>
      <c r="BL495" s="18"/>
      <c r="BM495" s="18"/>
      <c r="BN495" s="18"/>
      <c r="BP495" s="18"/>
      <c r="BQ495" s="18"/>
      <c r="BR495" s="18"/>
      <c r="BS495" s="18"/>
      <c r="BT495" s="18"/>
      <c r="BU495" s="18"/>
      <c r="BV495" s="18"/>
      <c r="BW495" s="18"/>
      <c r="BX495" s="18"/>
      <c r="BY495" s="18"/>
      <c r="BZ495" s="18"/>
    </row>
    <row r="496" spans="1:78">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5"/>
      <c r="BE496" s="5"/>
      <c r="BF496" s="5"/>
      <c r="BG496" s="18"/>
      <c r="BH496" s="18"/>
      <c r="BI496" s="18"/>
      <c r="BJ496" s="18"/>
      <c r="BK496" s="18"/>
      <c r="BL496" s="18"/>
      <c r="BM496" s="18"/>
      <c r="BN496" s="18"/>
      <c r="BP496" s="18"/>
      <c r="BQ496" s="18"/>
      <c r="BR496" s="18"/>
      <c r="BS496" s="18"/>
      <c r="BT496" s="18"/>
      <c r="BU496" s="18"/>
      <c r="BV496" s="18"/>
      <c r="BW496" s="18"/>
      <c r="BX496" s="18"/>
      <c r="BY496" s="18"/>
      <c r="BZ496" s="18"/>
    </row>
    <row r="497" spans="1:78">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5"/>
      <c r="BE497" s="5"/>
      <c r="BF497" s="5"/>
      <c r="BG497" s="18"/>
      <c r="BH497" s="18"/>
      <c r="BI497" s="18"/>
      <c r="BJ497" s="18"/>
      <c r="BK497" s="18"/>
      <c r="BL497" s="18"/>
      <c r="BM497" s="18"/>
      <c r="BN497" s="18"/>
      <c r="BP497" s="18"/>
      <c r="BQ497" s="18"/>
      <c r="BR497" s="18"/>
      <c r="BS497" s="18"/>
      <c r="BT497" s="18"/>
      <c r="BU497" s="18"/>
      <c r="BV497" s="18"/>
      <c r="BW497" s="18"/>
      <c r="BX497" s="18"/>
      <c r="BY497" s="18"/>
      <c r="BZ497" s="18"/>
    </row>
    <row r="498" spans="1:78">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5"/>
      <c r="BE498" s="5"/>
      <c r="BF498" s="5"/>
      <c r="BG498" s="18"/>
      <c r="BH498" s="18"/>
      <c r="BI498" s="18"/>
      <c r="BJ498" s="18"/>
      <c r="BK498" s="18"/>
      <c r="BL498" s="18"/>
      <c r="BM498" s="18"/>
      <c r="BN498" s="18"/>
      <c r="BP498" s="18"/>
      <c r="BQ498" s="18"/>
      <c r="BR498" s="18"/>
      <c r="BS498" s="18"/>
      <c r="BT498" s="18"/>
      <c r="BU498" s="18"/>
      <c r="BV498" s="18"/>
      <c r="BW498" s="18"/>
      <c r="BX498" s="18"/>
      <c r="BY498" s="18"/>
      <c r="BZ498" s="18"/>
    </row>
    <row r="499" spans="1:78">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5"/>
      <c r="BE499" s="5"/>
      <c r="BF499" s="5"/>
      <c r="BG499" s="18"/>
      <c r="BH499" s="18"/>
      <c r="BI499" s="18"/>
      <c r="BJ499" s="18"/>
      <c r="BK499" s="18"/>
      <c r="BL499" s="18"/>
      <c r="BM499" s="18"/>
      <c r="BN499" s="18"/>
      <c r="BP499" s="18"/>
      <c r="BQ499" s="18"/>
      <c r="BR499" s="18"/>
      <c r="BS499" s="18"/>
      <c r="BT499" s="18"/>
      <c r="BU499" s="18"/>
      <c r="BV499" s="18"/>
      <c r="BW499" s="18"/>
      <c r="BX499" s="18"/>
      <c r="BY499" s="18"/>
      <c r="BZ499" s="18"/>
    </row>
    <row r="500" spans="1:78">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5"/>
      <c r="BE500" s="5"/>
      <c r="BF500" s="5"/>
      <c r="BG500" s="18"/>
      <c r="BH500" s="18"/>
      <c r="BI500" s="18"/>
      <c r="BJ500" s="18"/>
      <c r="BK500" s="18"/>
      <c r="BL500" s="18"/>
      <c r="BM500" s="18"/>
      <c r="BN500" s="18"/>
      <c r="BP500" s="18"/>
      <c r="BQ500" s="18"/>
      <c r="BR500" s="18"/>
      <c r="BS500" s="18"/>
      <c r="BT500" s="18"/>
      <c r="BU500" s="18"/>
      <c r="BV500" s="18"/>
      <c r="BW500" s="18"/>
      <c r="BX500" s="18"/>
      <c r="BY500" s="18"/>
      <c r="BZ500" s="18"/>
    </row>
    <row r="501" spans="1:78">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5"/>
      <c r="BE501" s="5"/>
      <c r="BF501" s="5"/>
      <c r="BG501" s="18"/>
      <c r="BH501" s="18"/>
      <c r="BI501" s="18"/>
      <c r="BJ501" s="18"/>
      <c r="BK501" s="18"/>
      <c r="BL501" s="18"/>
      <c r="BM501" s="18"/>
      <c r="BN501" s="18"/>
      <c r="BP501" s="18"/>
      <c r="BQ501" s="18"/>
      <c r="BR501" s="18"/>
      <c r="BS501" s="18"/>
      <c r="BT501" s="18"/>
      <c r="BU501" s="18"/>
      <c r="BV501" s="18"/>
      <c r="BW501" s="18"/>
      <c r="BX501" s="18"/>
      <c r="BY501" s="18"/>
      <c r="BZ501" s="18"/>
    </row>
    <row r="502" spans="1:78">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5"/>
      <c r="BE502" s="5"/>
      <c r="BF502" s="5"/>
      <c r="BG502" s="18"/>
      <c r="BH502" s="18"/>
      <c r="BI502" s="18"/>
      <c r="BJ502" s="18"/>
      <c r="BK502" s="18"/>
      <c r="BL502" s="18"/>
      <c r="BM502" s="18"/>
      <c r="BN502" s="18"/>
      <c r="BP502" s="18"/>
      <c r="BQ502" s="18"/>
      <c r="BR502" s="18"/>
      <c r="BS502" s="18"/>
      <c r="BT502" s="18"/>
      <c r="BU502" s="18"/>
      <c r="BV502" s="18"/>
      <c r="BW502" s="18"/>
      <c r="BX502" s="18"/>
      <c r="BY502" s="18"/>
      <c r="BZ502" s="18"/>
    </row>
    <row r="503" spans="1:78">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5"/>
      <c r="BE503" s="5"/>
      <c r="BF503" s="5"/>
      <c r="BG503" s="18"/>
      <c r="BH503" s="18"/>
      <c r="BI503" s="18"/>
      <c r="BJ503" s="18"/>
      <c r="BK503" s="18"/>
      <c r="BL503" s="18"/>
      <c r="BM503" s="18"/>
      <c r="BN503" s="18"/>
      <c r="BP503" s="18"/>
      <c r="BQ503" s="18"/>
      <c r="BR503" s="18"/>
      <c r="BS503" s="18"/>
      <c r="BT503" s="18"/>
      <c r="BU503" s="18"/>
      <c r="BV503" s="18"/>
      <c r="BW503" s="18"/>
      <c r="BX503" s="18"/>
      <c r="BY503" s="18"/>
      <c r="BZ503" s="18"/>
    </row>
    <row r="504" spans="1:78">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5"/>
      <c r="BE504" s="5"/>
      <c r="BF504" s="5"/>
      <c r="BG504" s="18"/>
      <c r="BH504" s="18"/>
      <c r="BI504" s="18"/>
      <c r="BJ504" s="18"/>
      <c r="BK504" s="18"/>
      <c r="BL504" s="18"/>
      <c r="BM504" s="18"/>
      <c r="BN504" s="18"/>
      <c r="BP504" s="18"/>
      <c r="BQ504" s="18"/>
      <c r="BR504" s="18"/>
      <c r="BS504" s="18"/>
      <c r="BT504" s="18"/>
      <c r="BU504" s="18"/>
      <c r="BV504" s="18"/>
      <c r="BW504" s="18"/>
      <c r="BX504" s="18"/>
      <c r="BY504" s="18"/>
      <c r="BZ504" s="18"/>
    </row>
    <row r="505" spans="1:78">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5"/>
      <c r="BE505" s="5"/>
      <c r="BF505" s="5"/>
      <c r="BG505" s="18"/>
      <c r="BH505" s="18"/>
      <c r="BI505" s="18"/>
      <c r="BJ505" s="18"/>
      <c r="BK505" s="18"/>
      <c r="BL505" s="18"/>
      <c r="BM505" s="18"/>
      <c r="BN505" s="18"/>
      <c r="BP505" s="18"/>
      <c r="BQ505" s="18"/>
      <c r="BR505" s="18"/>
      <c r="BS505" s="18"/>
      <c r="BT505" s="18"/>
      <c r="BU505" s="18"/>
      <c r="BV505" s="18"/>
      <c r="BW505" s="18"/>
      <c r="BX505" s="18"/>
      <c r="BY505" s="18"/>
      <c r="BZ505" s="18"/>
    </row>
    <row r="506" spans="1:78">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5"/>
      <c r="BE506" s="5"/>
      <c r="BF506" s="5"/>
      <c r="BG506" s="18"/>
      <c r="BH506" s="18"/>
      <c r="BI506" s="18"/>
      <c r="BJ506" s="18"/>
      <c r="BK506" s="18"/>
      <c r="BL506" s="18"/>
      <c r="BM506" s="18"/>
      <c r="BN506" s="18"/>
      <c r="BP506" s="18"/>
      <c r="BQ506" s="18"/>
      <c r="BR506" s="18"/>
      <c r="BS506" s="18"/>
      <c r="BT506" s="18"/>
      <c r="BU506" s="18"/>
      <c r="BV506" s="18"/>
      <c r="BW506" s="18"/>
      <c r="BX506" s="18"/>
      <c r="BY506" s="18"/>
      <c r="BZ506" s="18"/>
    </row>
    <row r="507" spans="1:78">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5"/>
      <c r="BE507" s="5"/>
      <c r="BF507" s="5"/>
      <c r="BG507" s="18"/>
      <c r="BH507" s="18"/>
      <c r="BI507" s="18"/>
      <c r="BJ507" s="18"/>
      <c r="BK507" s="18"/>
      <c r="BL507" s="18"/>
      <c r="BM507" s="18"/>
      <c r="BN507" s="18"/>
      <c r="BP507" s="18"/>
      <c r="BQ507" s="18"/>
      <c r="BR507" s="18"/>
      <c r="BS507" s="18"/>
      <c r="BT507" s="18"/>
      <c r="BU507" s="18"/>
      <c r="BV507" s="18"/>
      <c r="BW507" s="18"/>
      <c r="BX507" s="18"/>
      <c r="BY507" s="18"/>
      <c r="BZ507" s="18"/>
    </row>
    <row r="508" spans="1:78">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5"/>
      <c r="BE508" s="5"/>
      <c r="BF508" s="5"/>
      <c r="BG508" s="18"/>
      <c r="BH508" s="18"/>
      <c r="BI508" s="18"/>
      <c r="BJ508" s="18"/>
      <c r="BK508" s="18"/>
      <c r="BL508" s="18"/>
      <c r="BM508" s="18"/>
      <c r="BN508" s="18"/>
      <c r="BP508" s="18"/>
      <c r="BQ508" s="18"/>
      <c r="BR508" s="18"/>
      <c r="BS508" s="18"/>
      <c r="BT508" s="18"/>
      <c r="BU508" s="18"/>
      <c r="BV508" s="18"/>
      <c r="BW508" s="18"/>
      <c r="BX508" s="18"/>
      <c r="BY508" s="18"/>
      <c r="BZ508" s="18"/>
    </row>
    <row r="509" spans="1:78">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5"/>
      <c r="BE509" s="5"/>
      <c r="BF509" s="5"/>
      <c r="BG509" s="18"/>
      <c r="BH509" s="18"/>
      <c r="BI509" s="18"/>
      <c r="BJ509" s="18"/>
      <c r="BK509" s="18"/>
      <c r="BL509" s="18"/>
      <c r="BM509" s="18"/>
      <c r="BN509" s="18"/>
      <c r="BP509" s="18"/>
      <c r="BQ509" s="18"/>
      <c r="BR509" s="18"/>
      <c r="BS509" s="18"/>
      <c r="BT509" s="18"/>
      <c r="BU509" s="18"/>
      <c r="BV509" s="18"/>
      <c r="BW509" s="18"/>
      <c r="BX509" s="18"/>
      <c r="BY509" s="18"/>
      <c r="BZ509" s="18"/>
    </row>
    <row r="510" spans="1:78">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5"/>
      <c r="BE510" s="5"/>
      <c r="BF510" s="5"/>
      <c r="BG510" s="18"/>
      <c r="BH510" s="18"/>
      <c r="BI510" s="18"/>
      <c r="BJ510" s="18"/>
      <c r="BK510" s="18"/>
      <c r="BL510" s="18"/>
      <c r="BM510" s="18"/>
      <c r="BN510" s="18"/>
      <c r="BP510" s="18"/>
      <c r="BQ510" s="18"/>
      <c r="BR510" s="18"/>
      <c r="BS510" s="18"/>
      <c r="BT510" s="18"/>
      <c r="BU510" s="18"/>
      <c r="BV510" s="18"/>
      <c r="BW510" s="18"/>
      <c r="BX510" s="18"/>
      <c r="BY510" s="18"/>
      <c r="BZ510" s="18"/>
    </row>
    <row r="511" spans="1:78">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5"/>
      <c r="BE511" s="5"/>
      <c r="BF511" s="5"/>
      <c r="BG511" s="18"/>
      <c r="BH511" s="18"/>
      <c r="BI511" s="18"/>
      <c r="BJ511" s="18"/>
      <c r="BK511" s="18"/>
      <c r="BL511" s="18"/>
      <c r="BM511" s="18"/>
      <c r="BN511" s="18"/>
      <c r="BP511" s="18"/>
      <c r="BQ511" s="18"/>
      <c r="BR511" s="18"/>
      <c r="BS511" s="18"/>
      <c r="BT511" s="18"/>
      <c r="BU511" s="18"/>
      <c r="BV511" s="18"/>
      <c r="BW511" s="18"/>
      <c r="BX511" s="18"/>
      <c r="BY511" s="18"/>
      <c r="BZ511" s="18"/>
    </row>
    <row r="512" spans="1:78">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5"/>
      <c r="BE512" s="5"/>
      <c r="BF512" s="5"/>
      <c r="BG512" s="18"/>
      <c r="BH512" s="18"/>
      <c r="BI512" s="18"/>
      <c r="BJ512" s="18"/>
      <c r="BK512" s="18"/>
      <c r="BL512" s="18"/>
      <c r="BM512" s="18"/>
      <c r="BN512" s="18"/>
      <c r="BP512" s="18"/>
      <c r="BQ512" s="18"/>
      <c r="BR512" s="18"/>
      <c r="BS512" s="18"/>
      <c r="BT512" s="18"/>
      <c r="BU512" s="18"/>
      <c r="BV512" s="18"/>
      <c r="BW512" s="18"/>
      <c r="BX512" s="18"/>
      <c r="BY512" s="18"/>
      <c r="BZ512" s="18"/>
    </row>
    <row r="513" spans="1:78">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5"/>
      <c r="BE513" s="5"/>
      <c r="BF513" s="5"/>
      <c r="BG513" s="18"/>
      <c r="BH513" s="18"/>
      <c r="BI513" s="18"/>
      <c r="BJ513" s="18"/>
      <c r="BK513" s="18"/>
      <c r="BL513" s="18"/>
      <c r="BM513" s="18"/>
      <c r="BN513" s="18"/>
      <c r="BP513" s="18"/>
      <c r="BQ513" s="18"/>
      <c r="BR513" s="18"/>
      <c r="BS513" s="18"/>
      <c r="BT513" s="18"/>
      <c r="BU513" s="18"/>
      <c r="BV513" s="18"/>
      <c r="BW513" s="18"/>
      <c r="BX513" s="18"/>
      <c r="BY513" s="18"/>
      <c r="BZ513" s="18"/>
    </row>
    <row r="514" spans="1:78">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5"/>
      <c r="BE514" s="5"/>
      <c r="BF514" s="5"/>
      <c r="BG514" s="18"/>
      <c r="BH514" s="18"/>
      <c r="BI514" s="18"/>
      <c r="BJ514" s="18"/>
      <c r="BK514" s="18"/>
      <c r="BL514" s="18"/>
      <c r="BM514" s="18"/>
      <c r="BN514" s="18"/>
      <c r="BP514" s="18"/>
      <c r="BQ514" s="18"/>
      <c r="BR514" s="18"/>
      <c r="BS514" s="18"/>
      <c r="BT514" s="18"/>
      <c r="BU514" s="18"/>
      <c r="BV514" s="18"/>
      <c r="BW514" s="18"/>
      <c r="BX514" s="18"/>
      <c r="BY514" s="18"/>
      <c r="BZ514" s="18"/>
    </row>
    <row r="515" spans="1:78">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5"/>
      <c r="BE515" s="5"/>
      <c r="BF515" s="5"/>
      <c r="BG515" s="18"/>
      <c r="BH515" s="18"/>
      <c r="BI515" s="18"/>
      <c r="BJ515" s="18"/>
      <c r="BK515" s="18"/>
      <c r="BL515" s="18"/>
      <c r="BM515" s="18"/>
      <c r="BN515" s="18"/>
      <c r="BP515" s="18"/>
      <c r="BQ515" s="18"/>
      <c r="BR515" s="18"/>
      <c r="BS515" s="18"/>
      <c r="BT515" s="18"/>
      <c r="BU515" s="18"/>
      <c r="BV515" s="18"/>
      <c r="BW515" s="18"/>
      <c r="BX515" s="18"/>
      <c r="BY515" s="18"/>
      <c r="BZ515" s="18"/>
    </row>
    <row r="516" spans="1:78">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5"/>
      <c r="BE516" s="5"/>
      <c r="BF516" s="5"/>
      <c r="BG516" s="18"/>
      <c r="BH516" s="18"/>
      <c r="BI516" s="18"/>
      <c r="BJ516" s="18"/>
      <c r="BK516" s="18"/>
      <c r="BL516" s="18"/>
      <c r="BM516" s="18"/>
      <c r="BN516" s="18"/>
      <c r="BP516" s="18"/>
      <c r="BQ516" s="18"/>
      <c r="BR516" s="18"/>
      <c r="BS516" s="18"/>
      <c r="BT516" s="18"/>
      <c r="BU516" s="18"/>
      <c r="BV516" s="18"/>
      <c r="BW516" s="18"/>
      <c r="BX516" s="18"/>
      <c r="BY516" s="18"/>
      <c r="BZ516" s="18"/>
    </row>
    <row r="517" spans="1:78">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5"/>
      <c r="BE517" s="5"/>
      <c r="BF517" s="5"/>
      <c r="BG517" s="18"/>
      <c r="BH517" s="18"/>
      <c r="BI517" s="18"/>
      <c r="BJ517" s="18"/>
      <c r="BK517" s="18"/>
      <c r="BL517" s="18"/>
      <c r="BM517" s="18"/>
      <c r="BN517" s="18"/>
      <c r="BP517" s="18"/>
      <c r="BQ517" s="18"/>
      <c r="BR517" s="18"/>
      <c r="BS517" s="18"/>
      <c r="BT517" s="18"/>
      <c r="BU517" s="18"/>
      <c r="BV517" s="18"/>
      <c r="BW517" s="18"/>
      <c r="BX517" s="18"/>
      <c r="BY517" s="18"/>
      <c r="BZ517" s="18"/>
    </row>
    <row r="518" spans="1:78">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5"/>
      <c r="BE518" s="5"/>
      <c r="BF518" s="5"/>
      <c r="BG518" s="18"/>
      <c r="BH518" s="18"/>
      <c r="BI518" s="18"/>
      <c r="BJ518" s="18"/>
      <c r="BK518" s="18"/>
      <c r="BL518" s="18"/>
      <c r="BM518" s="18"/>
      <c r="BN518" s="18"/>
      <c r="BP518" s="18"/>
      <c r="BQ518" s="18"/>
      <c r="BR518" s="18"/>
      <c r="BS518" s="18"/>
      <c r="BT518" s="18"/>
      <c r="BU518" s="18"/>
      <c r="BV518" s="18"/>
      <c r="BW518" s="18"/>
      <c r="BX518" s="18"/>
      <c r="BY518" s="18"/>
      <c r="BZ518" s="18"/>
    </row>
    <row r="519" spans="1:78">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5"/>
      <c r="BE519" s="5"/>
      <c r="BF519" s="5"/>
      <c r="BG519" s="18"/>
      <c r="BH519" s="18"/>
      <c r="BI519" s="18"/>
      <c r="BJ519" s="18"/>
      <c r="BK519" s="18"/>
      <c r="BL519" s="18"/>
      <c r="BM519" s="18"/>
      <c r="BN519" s="18"/>
      <c r="BP519" s="18"/>
      <c r="BQ519" s="18"/>
      <c r="BR519" s="18"/>
      <c r="BS519" s="18"/>
      <c r="BT519" s="18"/>
      <c r="BU519" s="18"/>
      <c r="BV519" s="18"/>
      <c r="BW519" s="18"/>
      <c r="BX519" s="18"/>
      <c r="BY519" s="18"/>
      <c r="BZ519" s="18"/>
    </row>
    <row r="520" spans="1:78">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5"/>
      <c r="BE520" s="5"/>
      <c r="BF520" s="5"/>
      <c r="BG520" s="18"/>
      <c r="BH520" s="18"/>
      <c r="BI520" s="18"/>
      <c r="BJ520" s="18"/>
      <c r="BK520" s="18"/>
      <c r="BL520" s="18"/>
      <c r="BM520" s="18"/>
      <c r="BN520" s="18"/>
      <c r="BP520" s="18"/>
      <c r="BQ520" s="18"/>
      <c r="BR520" s="18"/>
      <c r="BS520" s="18"/>
      <c r="BT520" s="18"/>
      <c r="BU520" s="18"/>
      <c r="BV520" s="18"/>
      <c r="BW520" s="18"/>
      <c r="BX520" s="18"/>
      <c r="BY520" s="18"/>
      <c r="BZ520" s="18"/>
    </row>
    <row r="521" spans="1:78">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5"/>
      <c r="BE521" s="5"/>
      <c r="BF521" s="5"/>
      <c r="BG521" s="18"/>
      <c r="BH521" s="18"/>
      <c r="BI521" s="18"/>
      <c r="BJ521" s="18"/>
      <c r="BK521" s="18"/>
      <c r="BL521" s="18"/>
      <c r="BM521" s="18"/>
      <c r="BN521" s="18"/>
      <c r="BP521" s="18"/>
      <c r="BQ521" s="18"/>
      <c r="BR521" s="18"/>
      <c r="BS521" s="18"/>
      <c r="BT521" s="18"/>
      <c r="BU521" s="18"/>
      <c r="BV521" s="18"/>
      <c r="BW521" s="18"/>
      <c r="BX521" s="18"/>
      <c r="BY521" s="18"/>
      <c r="BZ521" s="18"/>
    </row>
    <row r="522" spans="1:78">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5"/>
      <c r="BE522" s="5"/>
      <c r="BF522" s="5"/>
      <c r="BG522" s="18"/>
      <c r="BH522" s="18"/>
      <c r="BI522" s="18"/>
      <c r="BJ522" s="18"/>
      <c r="BK522" s="18"/>
      <c r="BL522" s="18"/>
      <c r="BM522" s="18"/>
      <c r="BN522" s="18"/>
      <c r="BP522" s="18"/>
      <c r="BQ522" s="18"/>
      <c r="BR522" s="18"/>
      <c r="BS522" s="18"/>
      <c r="BT522" s="18"/>
      <c r="BU522" s="18"/>
      <c r="BV522" s="18"/>
      <c r="BW522" s="18"/>
      <c r="BX522" s="18"/>
      <c r="BY522" s="18"/>
      <c r="BZ522" s="18"/>
    </row>
    <row r="523" spans="1:78">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5"/>
      <c r="BE523" s="5"/>
      <c r="BF523" s="5"/>
      <c r="BG523" s="18"/>
      <c r="BH523" s="18"/>
      <c r="BI523" s="18"/>
      <c r="BJ523" s="18"/>
      <c r="BK523" s="18"/>
      <c r="BL523" s="18"/>
      <c r="BM523" s="18"/>
      <c r="BN523" s="18"/>
      <c r="BP523" s="18"/>
      <c r="BQ523" s="18"/>
      <c r="BR523" s="18"/>
      <c r="BS523" s="18"/>
      <c r="BT523" s="18"/>
      <c r="BU523" s="18"/>
      <c r="BV523" s="18"/>
      <c r="BW523" s="18"/>
      <c r="BX523" s="18"/>
      <c r="BY523" s="18"/>
      <c r="BZ523" s="18"/>
    </row>
    <row r="524" spans="1:78">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5"/>
      <c r="BE524" s="5"/>
      <c r="BF524" s="5"/>
      <c r="BG524" s="18"/>
      <c r="BH524" s="18"/>
      <c r="BI524" s="18"/>
      <c r="BJ524" s="18"/>
      <c r="BK524" s="18"/>
      <c r="BL524" s="18"/>
      <c r="BM524" s="18"/>
      <c r="BN524" s="18"/>
      <c r="BP524" s="18"/>
      <c r="BQ524" s="18"/>
      <c r="BR524" s="18"/>
      <c r="BS524" s="18"/>
      <c r="BT524" s="18"/>
      <c r="BU524" s="18"/>
      <c r="BV524" s="18"/>
      <c r="BW524" s="18"/>
      <c r="BX524" s="18"/>
      <c r="BY524" s="18"/>
      <c r="BZ524" s="18"/>
    </row>
    <row r="525" spans="1:78">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5"/>
      <c r="BE525" s="5"/>
      <c r="BF525" s="5"/>
      <c r="BG525" s="18"/>
      <c r="BH525" s="18"/>
      <c r="BI525" s="18"/>
      <c r="BJ525" s="18"/>
      <c r="BK525" s="18"/>
      <c r="BL525" s="18"/>
      <c r="BM525" s="18"/>
      <c r="BN525" s="18"/>
      <c r="BP525" s="18"/>
      <c r="BQ525" s="18"/>
      <c r="BR525" s="18"/>
      <c r="BS525" s="18"/>
      <c r="BT525" s="18"/>
      <c r="BU525" s="18"/>
      <c r="BV525" s="18"/>
      <c r="BW525" s="18"/>
      <c r="BX525" s="18"/>
      <c r="BY525" s="18"/>
      <c r="BZ525" s="18"/>
    </row>
    <row r="526" spans="1:78">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5"/>
      <c r="BE526" s="5"/>
      <c r="BF526" s="5"/>
      <c r="BG526" s="18"/>
      <c r="BH526" s="18"/>
      <c r="BI526" s="18"/>
      <c r="BJ526" s="18"/>
      <c r="BK526" s="18"/>
      <c r="BL526" s="18"/>
      <c r="BM526" s="18"/>
      <c r="BN526" s="18"/>
      <c r="BP526" s="18"/>
      <c r="BQ526" s="18"/>
      <c r="BR526" s="18"/>
      <c r="BS526" s="18"/>
      <c r="BT526" s="18"/>
      <c r="BU526" s="18"/>
      <c r="BV526" s="18"/>
      <c r="BW526" s="18"/>
      <c r="BX526" s="18"/>
      <c r="BY526" s="18"/>
      <c r="BZ526" s="18"/>
    </row>
    <row r="527" spans="1:78">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5"/>
      <c r="BE527" s="5"/>
      <c r="BF527" s="5"/>
      <c r="BG527" s="18"/>
      <c r="BH527" s="18"/>
      <c r="BI527" s="18"/>
      <c r="BJ527" s="18"/>
      <c r="BK527" s="18"/>
      <c r="BL527" s="18"/>
      <c r="BM527" s="18"/>
      <c r="BN527" s="18"/>
      <c r="BP527" s="18"/>
      <c r="BQ527" s="18"/>
      <c r="BR527" s="18"/>
      <c r="BS527" s="18"/>
      <c r="BT527" s="18"/>
      <c r="BU527" s="18"/>
      <c r="BV527" s="18"/>
      <c r="BW527" s="18"/>
      <c r="BX527" s="18"/>
      <c r="BY527" s="18"/>
      <c r="BZ527" s="18"/>
    </row>
    <row r="528" spans="1:78">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5"/>
      <c r="BE528" s="5"/>
      <c r="BF528" s="5"/>
      <c r="BG528" s="18"/>
      <c r="BH528" s="18"/>
      <c r="BI528" s="18"/>
      <c r="BJ528" s="18"/>
      <c r="BK528" s="18"/>
      <c r="BL528" s="18"/>
      <c r="BM528" s="18"/>
      <c r="BN528" s="18"/>
      <c r="BP528" s="18"/>
      <c r="BQ528" s="18"/>
      <c r="BR528" s="18"/>
      <c r="BS528" s="18"/>
      <c r="BT528" s="18"/>
      <c r="BU528" s="18"/>
      <c r="BV528" s="18"/>
      <c r="BW528" s="18"/>
      <c r="BX528" s="18"/>
      <c r="BY528" s="18"/>
      <c r="BZ528" s="18"/>
    </row>
    <row r="529" spans="1:78">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5"/>
      <c r="BE529" s="5"/>
      <c r="BF529" s="5"/>
      <c r="BG529" s="18"/>
      <c r="BH529" s="18"/>
      <c r="BI529" s="18"/>
      <c r="BJ529" s="18"/>
      <c r="BK529" s="18"/>
      <c r="BL529" s="18"/>
      <c r="BM529" s="18"/>
      <c r="BN529" s="18"/>
      <c r="BP529" s="18"/>
      <c r="BQ529" s="18"/>
      <c r="BR529" s="18"/>
      <c r="BS529" s="18"/>
      <c r="BT529" s="18"/>
      <c r="BU529" s="18"/>
      <c r="BV529" s="18"/>
      <c r="BW529" s="18"/>
      <c r="BX529" s="18"/>
      <c r="BY529" s="18"/>
      <c r="BZ529" s="18"/>
    </row>
    <row r="530" spans="1:78">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5"/>
      <c r="BE530" s="5"/>
      <c r="BF530" s="5"/>
      <c r="BG530" s="18"/>
      <c r="BH530" s="18"/>
      <c r="BI530" s="18"/>
      <c r="BJ530" s="18"/>
      <c r="BK530" s="18"/>
      <c r="BL530" s="18"/>
      <c r="BM530" s="18"/>
      <c r="BN530" s="18"/>
      <c r="BP530" s="18"/>
      <c r="BQ530" s="18"/>
      <c r="BR530" s="18"/>
      <c r="BS530" s="18"/>
      <c r="BT530" s="18"/>
      <c r="BU530" s="18"/>
      <c r="BV530" s="18"/>
      <c r="BW530" s="18"/>
      <c r="BX530" s="18"/>
      <c r="BY530" s="18"/>
      <c r="BZ530" s="18"/>
    </row>
    <row r="531" spans="1:78">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5"/>
      <c r="BE531" s="5"/>
      <c r="BF531" s="5"/>
      <c r="BG531" s="18"/>
      <c r="BH531" s="18"/>
      <c r="BI531" s="18"/>
      <c r="BJ531" s="18"/>
      <c r="BK531" s="18"/>
      <c r="BL531" s="18"/>
      <c r="BM531" s="18"/>
      <c r="BN531" s="18"/>
      <c r="BP531" s="18"/>
      <c r="BQ531" s="18"/>
      <c r="BR531" s="18"/>
      <c r="BS531" s="18"/>
      <c r="BT531" s="18"/>
      <c r="BU531" s="18"/>
      <c r="BV531" s="18"/>
      <c r="BW531" s="18"/>
      <c r="BX531" s="18"/>
      <c r="BY531" s="18"/>
      <c r="BZ531" s="18"/>
    </row>
    <row r="532" spans="1:78">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5"/>
      <c r="BE532" s="5"/>
      <c r="BF532" s="5"/>
      <c r="BG532" s="18"/>
      <c r="BH532" s="18"/>
      <c r="BI532" s="18"/>
      <c r="BJ532" s="18"/>
      <c r="BK532" s="18"/>
      <c r="BL532" s="18"/>
      <c r="BM532" s="18"/>
      <c r="BN532" s="18"/>
      <c r="BP532" s="18"/>
      <c r="BQ532" s="18"/>
      <c r="BR532" s="18"/>
      <c r="BS532" s="18"/>
      <c r="BT532" s="18"/>
      <c r="BU532" s="18"/>
      <c r="BV532" s="18"/>
      <c r="BW532" s="18"/>
      <c r="BX532" s="18"/>
      <c r="BY532" s="18"/>
      <c r="BZ532" s="18"/>
    </row>
    <row r="533" spans="1:78">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5"/>
      <c r="BE533" s="5"/>
      <c r="BF533" s="5"/>
      <c r="BG533" s="18"/>
      <c r="BH533" s="18"/>
      <c r="BI533" s="18"/>
      <c r="BJ533" s="18"/>
      <c r="BK533" s="18"/>
      <c r="BL533" s="18"/>
      <c r="BM533" s="18"/>
      <c r="BN533" s="18"/>
      <c r="BP533" s="18"/>
      <c r="BQ533" s="18"/>
      <c r="BR533" s="18"/>
      <c r="BS533" s="18"/>
      <c r="BT533" s="18"/>
      <c r="BU533" s="18"/>
      <c r="BV533" s="18"/>
      <c r="BW533" s="18"/>
      <c r="BX533" s="18"/>
      <c r="BY533" s="18"/>
      <c r="BZ533" s="18"/>
    </row>
    <row r="534" spans="1:78">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5"/>
      <c r="BE534" s="5"/>
      <c r="BF534" s="5"/>
      <c r="BG534" s="18"/>
      <c r="BH534" s="18"/>
      <c r="BI534" s="18"/>
      <c r="BJ534" s="18"/>
      <c r="BK534" s="18"/>
      <c r="BL534" s="18"/>
      <c r="BM534" s="18"/>
      <c r="BN534" s="18"/>
      <c r="BP534" s="18"/>
      <c r="BQ534" s="18"/>
      <c r="BR534" s="18"/>
      <c r="BS534" s="18"/>
      <c r="BT534" s="18"/>
      <c r="BU534" s="18"/>
      <c r="BV534" s="18"/>
      <c r="BW534" s="18"/>
      <c r="BX534" s="18"/>
      <c r="BY534" s="18"/>
      <c r="BZ534" s="18"/>
    </row>
    <row r="535" spans="1:78">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5"/>
      <c r="BE535" s="5"/>
      <c r="BF535" s="5"/>
      <c r="BG535" s="18"/>
      <c r="BH535" s="18"/>
      <c r="BI535" s="18"/>
      <c r="BJ535" s="18"/>
      <c r="BK535" s="18"/>
      <c r="BL535" s="18"/>
      <c r="BM535" s="18"/>
      <c r="BN535" s="18"/>
      <c r="BP535" s="18"/>
      <c r="BQ535" s="18"/>
      <c r="BR535" s="18"/>
      <c r="BS535" s="18"/>
      <c r="BT535" s="18"/>
      <c r="BU535" s="18"/>
      <c r="BV535" s="18"/>
      <c r="BW535" s="18"/>
      <c r="BX535" s="18"/>
      <c r="BY535" s="18"/>
      <c r="BZ535" s="18"/>
    </row>
    <row r="536" spans="1:78">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5"/>
      <c r="BE536" s="5"/>
      <c r="BF536" s="5"/>
      <c r="BG536" s="18"/>
      <c r="BH536" s="18"/>
      <c r="BI536" s="18"/>
      <c r="BJ536" s="18"/>
      <c r="BK536" s="18"/>
      <c r="BL536" s="18"/>
      <c r="BM536" s="18"/>
      <c r="BN536" s="18"/>
      <c r="BP536" s="18"/>
      <c r="BQ536" s="18"/>
      <c r="BR536" s="18"/>
      <c r="BS536" s="18"/>
      <c r="BT536" s="18"/>
      <c r="BU536" s="18"/>
      <c r="BV536" s="18"/>
      <c r="BW536" s="18"/>
      <c r="BX536" s="18"/>
      <c r="BY536" s="18"/>
      <c r="BZ536" s="18"/>
    </row>
    <row r="537" spans="1:78">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5"/>
      <c r="BE537" s="5"/>
      <c r="BF537" s="5"/>
      <c r="BG537" s="18"/>
      <c r="BH537" s="18"/>
      <c r="BI537" s="18"/>
      <c r="BJ537" s="18"/>
      <c r="BK537" s="18"/>
      <c r="BL537" s="18"/>
      <c r="BM537" s="18"/>
      <c r="BN537" s="18"/>
      <c r="BP537" s="18"/>
      <c r="BQ537" s="18"/>
      <c r="BR537" s="18"/>
      <c r="BS537" s="18"/>
      <c r="BT537" s="18"/>
      <c r="BU537" s="18"/>
      <c r="BV537" s="18"/>
      <c r="BW537" s="18"/>
      <c r="BX537" s="18"/>
      <c r="BY537" s="18"/>
      <c r="BZ537" s="18"/>
    </row>
    <row r="538" spans="1:78">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5"/>
      <c r="BE538" s="5"/>
      <c r="BF538" s="5"/>
      <c r="BG538" s="18"/>
      <c r="BH538" s="18"/>
      <c r="BI538" s="18"/>
      <c r="BJ538" s="18"/>
      <c r="BK538" s="18"/>
      <c r="BL538" s="18"/>
      <c r="BM538" s="18"/>
      <c r="BN538" s="18"/>
      <c r="BP538" s="18"/>
      <c r="BQ538" s="18"/>
      <c r="BR538" s="18"/>
      <c r="BS538" s="18"/>
      <c r="BT538" s="18"/>
      <c r="BU538" s="18"/>
      <c r="BV538" s="18"/>
      <c r="BW538" s="18"/>
      <c r="BX538" s="18"/>
      <c r="BY538" s="18"/>
      <c r="BZ538" s="18"/>
    </row>
    <row r="539" spans="1:78">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5"/>
      <c r="BE539" s="5"/>
      <c r="BF539" s="5"/>
      <c r="BG539" s="18"/>
      <c r="BH539" s="18"/>
      <c r="BI539" s="18"/>
      <c r="BJ539" s="18"/>
      <c r="BK539" s="18"/>
      <c r="BL539" s="18"/>
      <c r="BM539" s="18"/>
      <c r="BN539" s="18"/>
      <c r="BP539" s="18"/>
      <c r="BQ539" s="18"/>
      <c r="BR539" s="18"/>
      <c r="BS539" s="18"/>
      <c r="BT539" s="18"/>
      <c r="BU539" s="18"/>
      <c r="BV539" s="18"/>
      <c r="BW539" s="18"/>
      <c r="BX539" s="18"/>
      <c r="BY539" s="18"/>
      <c r="BZ539" s="18"/>
    </row>
    <row r="540" spans="1:78">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5"/>
      <c r="BE540" s="5"/>
      <c r="BF540" s="5"/>
      <c r="BG540" s="18"/>
      <c r="BH540" s="18"/>
      <c r="BI540" s="18"/>
      <c r="BJ540" s="18"/>
      <c r="BK540" s="18"/>
      <c r="BL540" s="18"/>
      <c r="BM540" s="18"/>
      <c r="BN540" s="18"/>
      <c r="BP540" s="18"/>
      <c r="BQ540" s="18"/>
      <c r="BR540" s="18"/>
      <c r="BS540" s="18"/>
      <c r="BT540" s="18"/>
      <c r="BU540" s="18"/>
      <c r="BV540" s="18"/>
      <c r="BW540" s="18"/>
      <c r="BX540" s="18"/>
      <c r="BY540" s="18"/>
      <c r="BZ540" s="18"/>
    </row>
    <row r="541" spans="1:78">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5"/>
      <c r="BE541" s="5"/>
      <c r="BF541" s="5"/>
      <c r="BG541" s="18"/>
      <c r="BH541" s="18"/>
      <c r="BI541" s="18"/>
      <c r="BJ541" s="18"/>
      <c r="BK541" s="18"/>
      <c r="BL541" s="18"/>
      <c r="BM541" s="18"/>
      <c r="BN541" s="18"/>
      <c r="BP541" s="18"/>
      <c r="BQ541" s="18"/>
      <c r="BR541" s="18"/>
      <c r="BS541" s="18"/>
      <c r="BT541" s="18"/>
      <c r="BU541" s="18"/>
      <c r="BV541" s="18"/>
      <c r="BW541" s="18"/>
      <c r="BX541" s="18"/>
      <c r="BY541" s="18"/>
      <c r="BZ541" s="18"/>
    </row>
    <row r="542" spans="1:78">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5"/>
      <c r="BE542" s="5"/>
      <c r="BF542" s="5"/>
      <c r="BG542" s="18"/>
      <c r="BH542" s="18"/>
      <c r="BI542" s="18"/>
      <c r="BJ542" s="18"/>
      <c r="BK542" s="18"/>
      <c r="BL542" s="18"/>
      <c r="BM542" s="18"/>
      <c r="BN542" s="18"/>
      <c r="BP542" s="18"/>
      <c r="BQ542" s="18"/>
      <c r="BR542" s="18"/>
      <c r="BS542" s="18"/>
      <c r="BT542" s="18"/>
      <c r="BU542" s="18"/>
      <c r="BV542" s="18"/>
      <c r="BW542" s="18"/>
      <c r="BX542" s="18"/>
      <c r="BY542" s="18"/>
      <c r="BZ542" s="18"/>
    </row>
    <row r="543" spans="1:78">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5"/>
      <c r="BE543" s="5"/>
      <c r="BF543" s="5"/>
      <c r="BG543" s="18"/>
      <c r="BH543" s="18"/>
      <c r="BI543" s="18"/>
      <c r="BJ543" s="18"/>
      <c r="BK543" s="18"/>
      <c r="BL543" s="18"/>
      <c r="BM543" s="18"/>
      <c r="BN543" s="18"/>
      <c r="BP543" s="18"/>
      <c r="BQ543" s="18"/>
      <c r="BR543" s="18"/>
      <c r="BS543" s="18"/>
      <c r="BT543" s="18"/>
      <c r="BU543" s="18"/>
      <c r="BV543" s="18"/>
      <c r="BW543" s="18"/>
      <c r="BX543" s="18"/>
      <c r="BY543" s="18"/>
      <c r="BZ543" s="18"/>
    </row>
    <row r="544" spans="1:78">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5"/>
      <c r="BE544" s="5"/>
      <c r="BF544" s="5"/>
      <c r="BG544" s="18"/>
      <c r="BH544" s="18"/>
      <c r="BI544" s="18"/>
      <c r="BJ544" s="18"/>
      <c r="BK544" s="18"/>
      <c r="BL544" s="18"/>
      <c r="BM544" s="18"/>
      <c r="BN544" s="18"/>
      <c r="BP544" s="18"/>
      <c r="BQ544" s="18"/>
      <c r="BR544" s="18"/>
      <c r="BS544" s="18"/>
      <c r="BT544" s="18"/>
      <c r="BU544" s="18"/>
      <c r="BV544" s="18"/>
      <c r="BW544" s="18"/>
      <c r="BX544" s="18"/>
      <c r="BY544" s="18"/>
      <c r="BZ544" s="18"/>
    </row>
    <row r="545" spans="1:78">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5"/>
      <c r="BE545" s="5"/>
      <c r="BF545" s="5"/>
      <c r="BG545" s="18"/>
      <c r="BH545" s="18"/>
      <c r="BI545" s="18"/>
      <c r="BJ545" s="18"/>
      <c r="BK545" s="18"/>
      <c r="BL545" s="18"/>
      <c r="BM545" s="18"/>
      <c r="BN545" s="18"/>
      <c r="BP545" s="18"/>
      <c r="BQ545" s="18"/>
      <c r="BR545" s="18"/>
      <c r="BS545" s="18"/>
      <c r="BT545" s="18"/>
      <c r="BU545" s="18"/>
      <c r="BV545" s="18"/>
      <c r="BW545" s="18"/>
      <c r="BX545" s="18"/>
      <c r="BY545" s="18"/>
      <c r="BZ545" s="18"/>
    </row>
    <row r="546" spans="1:78">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5"/>
      <c r="BE546" s="5"/>
      <c r="BF546" s="5"/>
      <c r="BG546" s="18"/>
      <c r="BH546" s="18"/>
      <c r="BI546" s="18"/>
      <c r="BJ546" s="18"/>
      <c r="BK546" s="18"/>
      <c r="BL546" s="18"/>
      <c r="BM546" s="18"/>
      <c r="BN546" s="18"/>
      <c r="BP546" s="18"/>
      <c r="BQ546" s="18"/>
      <c r="BR546" s="18"/>
      <c r="BS546" s="18"/>
      <c r="BT546" s="18"/>
      <c r="BU546" s="18"/>
      <c r="BV546" s="18"/>
      <c r="BW546" s="18"/>
      <c r="BX546" s="18"/>
      <c r="BY546" s="18"/>
      <c r="BZ546" s="18"/>
    </row>
    <row r="547" spans="1:78">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5"/>
      <c r="BE547" s="5"/>
      <c r="BF547" s="5"/>
      <c r="BG547" s="18"/>
      <c r="BH547" s="18"/>
      <c r="BI547" s="18"/>
      <c r="BJ547" s="18"/>
      <c r="BK547" s="18"/>
      <c r="BL547" s="18"/>
      <c r="BM547" s="18"/>
      <c r="BN547" s="18"/>
      <c r="BP547" s="18"/>
      <c r="BQ547" s="18"/>
      <c r="BR547" s="18"/>
      <c r="BS547" s="18"/>
      <c r="BT547" s="18"/>
      <c r="BU547" s="18"/>
      <c r="BV547" s="18"/>
      <c r="BW547" s="18"/>
      <c r="BX547" s="18"/>
      <c r="BY547" s="18"/>
      <c r="BZ547" s="18"/>
    </row>
    <row r="548" spans="1:78">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5"/>
      <c r="BE548" s="5"/>
      <c r="BF548" s="5"/>
      <c r="BG548" s="18"/>
      <c r="BH548" s="18"/>
      <c r="BI548" s="18"/>
      <c r="BJ548" s="18"/>
      <c r="BK548" s="18"/>
      <c r="BL548" s="18"/>
      <c r="BM548" s="18"/>
      <c r="BN548" s="18"/>
      <c r="BP548" s="18"/>
      <c r="BQ548" s="18"/>
      <c r="BR548" s="18"/>
      <c r="BS548" s="18"/>
      <c r="BT548" s="18"/>
      <c r="BU548" s="18"/>
      <c r="BV548" s="18"/>
      <c r="BW548" s="18"/>
      <c r="BX548" s="18"/>
      <c r="BY548" s="18"/>
      <c r="BZ548" s="18"/>
    </row>
    <row r="549" spans="1:78">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5"/>
      <c r="BE549" s="5"/>
      <c r="BF549" s="5"/>
      <c r="BG549" s="18"/>
      <c r="BH549" s="18"/>
      <c r="BI549" s="18"/>
      <c r="BJ549" s="18"/>
      <c r="BK549" s="18"/>
      <c r="BL549" s="18"/>
      <c r="BM549" s="18"/>
      <c r="BN549" s="18"/>
      <c r="BP549" s="18"/>
      <c r="BQ549" s="18"/>
      <c r="BR549" s="18"/>
      <c r="BS549" s="18"/>
      <c r="BT549" s="18"/>
      <c r="BU549" s="18"/>
      <c r="BV549" s="18"/>
      <c r="BW549" s="18"/>
      <c r="BX549" s="18"/>
      <c r="BY549" s="18"/>
      <c r="BZ549" s="18"/>
    </row>
    <row r="550" spans="1:78">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5"/>
      <c r="BE550" s="5"/>
      <c r="BF550" s="5"/>
      <c r="BG550" s="18"/>
      <c r="BH550" s="18"/>
      <c r="BI550" s="18"/>
      <c r="BJ550" s="18"/>
      <c r="BK550" s="18"/>
      <c r="BL550" s="18"/>
      <c r="BM550" s="18"/>
      <c r="BN550" s="18"/>
      <c r="BP550" s="18"/>
      <c r="BQ550" s="18"/>
      <c r="BR550" s="18"/>
      <c r="BS550" s="18"/>
      <c r="BT550" s="18"/>
      <c r="BU550" s="18"/>
      <c r="BV550" s="18"/>
      <c r="BW550" s="18"/>
      <c r="BX550" s="18"/>
      <c r="BY550" s="18"/>
      <c r="BZ550" s="18"/>
    </row>
    <row r="551" spans="1:78">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5"/>
      <c r="BE551" s="5"/>
      <c r="BF551" s="5"/>
      <c r="BG551" s="18"/>
      <c r="BH551" s="18"/>
      <c r="BI551" s="18"/>
      <c r="BJ551" s="18"/>
      <c r="BK551" s="18"/>
      <c r="BL551" s="18"/>
      <c r="BM551" s="18"/>
      <c r="BN551" s="18"/>
      <c r="BP551" s="18"/>
      <c r="BQ551" s="18"/>
      <c r="BR551" s="18"/>
      <c r="BS551" s="18"/>
      <c r="BT551" s="18"/>
      <c r="BU551" s="18"/>
      <c r="BV551" s="18"/>
      <c r="BW551" s="18"/>
      <c r="BX551" s="18"/>
      <c r="BY551" s="18"/>
      <c r="BZ551" s="18"/>
    </row>
    <row r="552" spans="1:78">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5"/>
      <c r="BE552" s="5"/>
      <c r="BF552" s="5"/>
      <c r="BG552" s="18"/>
      <c r="BH552" s="18"/>
      <c r="BI552" s="18"/>
      <c r="BJ552" s="18"/>
      <c r="BK552" s="18"/>
      <c r="BL552" s="18"/>
      <c r="BM552" s="18"/>
      <c r="BN552" s="18"/>
      <c r="BP552" s="18"/>
      <c r="BQ552" s="18"/>
      <c r="BR552" s="18"/>
      <c r="BS552" s="18"/>
      <c r="BT552" s="18"/>
      <c r="BU552" s="18"/>
      <c r="BV552" s="18"/>
      <c r="BW552" s="18"/>
      <c r="BX552" s="18"/>
      <c r="BY552" s="18"/>
      <c r="BZ552" s="18"/>
    </row>
    <row r="553" spans="1:78">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5"/>
      <c r="BE553" s="5"/>
      <c r="BF553" s="5"/>
      <c r="BG553" s="18"/>
      <c r="BH553" s="18"/>
      <c r="BI553" s="18"/>
      <c r="BJ553" s="18"/>
      <c r="BK553" s="18"/>
      <c r="BL553" s="18"/>
      <c r="BM553" s="18"/>
      <c r="BN553" s="18"/>
      <c r="BP553" s="18"/>
      <c r="BQ553" s="18"/>
      <c r="BR553" s="18"/>
      <c r="BS553" s="18"/>
      <c r="BT553" s="18"/>
      <c r="BU553" s="18"/>
      <c r="BV553" s="18"/>
      <c r="BW553" s="18"/>
      <c r="BX553" s="18"/>
      <c r="BY553" s="18"/>
      <c r="BZ553" s="18"/>
    </row>
    <row r="554" spans="1:78">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5"/>
      <c r="BE554" s="5"/>
      <c r="BF554" s="5"/>
      <c r="BG554" s="18"/>
      <c r="BH554" s="18"/>
      <c r="BI554" s="18"/>
      <c r="BJ554" s="18"/>
      <c r="BK554" s="18"/>
      <c r="BL554" s="18"/>
      <c r="BM554" s="18"/>
      <c r="BN554" s="18"/>
      <c r="BP554" s="18"/>
      <c r="BQ554" s="18"/>
      <c r="BR554" s="18"/>
      <c r="BS554" s="18"/>
      <c r="BT554" s="18"/>
      <c r="BU554" s="18"/>
      <c r="BV554" s="18"/>
      <c r="BW554" s="18"/>
      <c r="BX554" s="18"/>
      <c r="BY554" s="18"/>
      <c r="BZ554" s="18"/>
    </row>
    <row r="555" spans="1:78">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5"/>
      <c r="BE555" s="5"/>
      <c r="BF555" s="5"/>
      <c r="BG555" s="18"/>
      <c r="BH555" s="18"/>
      <c r="BI555" s="18"/>
      <c r="BJ555" s="18"/>
      <c r="BK555" s="18"/>
      <c r="BL555" s="18"/>
      <c r="BM555" s="18"/>
      <c r="BN555" s="18"/>
      <c r="BP555" s="18"/>
      <c r="BQ555" s="18"/>
      <c r="BR555" s="18"/>
      <c r="BS555" s="18"/>
      <c r="BT555" s="18"/>
      <c r="BU555" s="18"/>
      <c r="BV555" s="18"/>
      <c r="BW555" s="18"/>
      <c r="BX555" s="18"/>
      <c r="BY555" s="18"/>
      <c r="BZ555" s="18"/>
    </row>
    <row r="556" spans="1:78">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5"/>
      <c r="BE556" s="5"/>
      <c r="BF556" s="5"/>
      <c r="BG556" s="18"/>
      <c r="BH556" s="18"/>
      <c r="BI556" s="18"/>
      <c r="BJ556" s="18"/>
      <c r="BK556" s="18"/>
      <c r="BL556" s="18"/>
      <c r="BM556" s="18"/>
      <c r="BN556" s="18"/>
      <c r="BP556" s="18"/>
      <c r="BQ556" s="18"/>
      <c r="BR556" s="18"/>
      <c r="BS556" s="18"/>
      <c r="BT556" s="18"/>
      <c r="BU556" s="18"/>
      <c r="BV556" s="18"/>
      <c r="BW556" s="18"/>
      <c r="BX556" s="18"/>
      <c r="BY556" s="18"/>
      <c r="BZ556" s="18"/>
    </row>
    <row r="557" spans="1:78">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5"/>
      <c r="BE557" s="5"/>
      <c r="BF557" s="5"/>
      <c r="BG557" s="18"/>
      <c r="BH557" s="18"/>
      <c r="BI557" s="18"/>
      <c r="BJ557" s="18"/>
      <c r="BK557" s="18"/>
      <c r="BL557" s="18"/>
      <c r="BM557" s="18"/>
      <c r="BN557" s="18"/>
      <c r="BP557" s="18"/>
      <c r="BQ557" s="18"/>
      <c r="BR557" s="18"/>
      <c r="BS557" s="18"/>
      <c r="BT557" s="18"/>
      <c r="BU557" s="18"/>
      <c r="BV557" s="18"/>
      <c r="BW557" s="18"/>
      <c r="BX557" s="18"/>
      <c r="BY557" s="18"/>
      <c r="BZ557" s="18"/>
    </row>
    <row r="558" spans="1:78">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5"/>
      <c r="BE558" s="5"/>
      <c r="BF558" s="5"/>
      <c r="BG558" s="18"/>
      <c r="BH558" s="18"/>
      <c r="BI558" s="18"/>
      <c r="BJ558" s="18"/>
      <c r="BK558" s="18"/>
      <c r="BL558" s="18"/>
      <c r="BM558" s="18"/>
      <c r="BN558" s="18"/>
      <c r="BP558" s="18"/>
      <c r="BQ558" s="18"/>
      <c r="BR558" s="18"/>
      <c r="BS558" s="18"/>
      <c r="BT558" s="18"/>
      <c r="BU558" s="18"/>
      <c r="BV558" s="18"/>
      <c r="BW558" s="18"/>
      <c r="BX558" s="18"/>
      <c r="BY558" s="18"/>
      <c r="BZ558" s="18"/>
    </row>
    <row r="559" spans="1:78">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5"/>
      <c r="BE559" s="5"/>
      <c r="BF559" s="5"/>
      <c r="BG559" s="18"/>
      <c r="BH559" s="18"/>
      <c r="BI559" s="18"/>
      <c r="BJ559" s="18"/>
      <c r="BK559" s="18"/>
      <c r="BL559" s="18"/>
      <c r="BM559" s="18"/>
      <c r="BN559" s="18"/>
      <c r="BP559" s="18"/>
      <c r="BQ559" s="18"/>
      <c r="BR559" s="18"/>
      <c r="BS559" s="18"/>
      <c r="BT559" s="18"/>
      <c r="BU559" s="18"/>
      <c r="BV559" s="18"/>
      <c r="BW559" s="18"/>
      <c r="BX559" s="18"/>
      <c r="BY559" s="18"/>
      <c r="BZ559" s="18"/>
    </row>
    <row r="560" spans="1:78">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5"/>
      <c r="BE560" s="5"/>
      <c r="BF560" s="5"/>
      <c r="BG560" s="18"/>
      <c r="BH560" s="18"/>
      <c r="BI560" s="18"/>
      <c r="BJ560" s="18"/>
      <c r="BK560" s="18"/>
      <c r="BL560" s="18"/>
      <c r="BM560" s="18"/>
      <c r="BN560" s="18"/>
      <c r="BP560" s="18"/>
      <c r="BQ560" s="18"/>
      <c r="BR560" s="18"/>
      <c r="BS560" s="18"/>
      <c r="BT560" s="18"/>
      <c r="BU560" s="18"/>
      <c r="BV560" s="18"/>
      <c r="BW560" s="18"/>
      <c r="BX560" s="18"/>
      <c r="BY560" s="18"/>
      <c r="BZ560" s="18"/>
    </row>
    <row r="561" spans="1:78">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5"/>
      <c r="BE561" s="5"/>
      <c r="BF561" s="5"/>
      <c r="BG561" s="18"/>
      <c r="BH561" s="18"/>
      <c r="BI561" s="18"/>
      <c r="BJ561" s="18"/>
      <c r="BK561" s="18"/>
      <c r="BL561" s="18"/>
      <c r="BM561" s="18"/>
      <c r="BN561" s="18"/>
      <c r="BP561" s="18"/>
      <c r="BQ561" s="18"/>
      <c r="BR561" s="18"/>
      <c r="BS561" s="18"/>
      <c r="BT561" s="18"/>
      <c r="BU561" s="18"/>
      <c r="BV561" s="18"/>
      <c r="BW561" s="18"/>
      <c r="BX561" s="18"/>
      <c r="BY561" s="18"/>
      <c r="BZ561" s="18"/>
    </row>
    <row r="562" spans="1:78">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5"/>
      <c r="BE562" s="5"/>
      <c r="BF562" s="5"/>
      <c r="BG562" s="18"/>
      <c r="BH562" s="18"/>
      <c r="BI562" s="18"/>
      <c r="BJ562" s="18"/>
      <c r="BK562" s="18"/>
      <c r="BL562" s="18"/>
      <c r="BM562" s="18"/>
      <c r="BN562" s="18"/>
      <c r="BP562" s="18"/>
      <c r="BQ562" s="18"/>
      <c r="BR562" s="18"/>
      <c r="BS562" s="18"/>
      <c r="BT562" s="18"/>
      <c r="BU562" s="18"/>
      <c r="BV562" s="18"/>
      <c r="BW562" s="18"/>
      <c r="BX562" s="18"/>
      <c r="BY562" s="18"/>
      <c r="BZ562" s="18"/>
    </row>
    <row r="563" spans="1:78">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5"/>
      <c r="BE563" s="5"/>
      <c r="BF563" s="5"/>
      <c r="BG563" s="18"/>
      <c r="BH563" s="18"/>
      <c r="BI563" s="18"/>
      <c r="BJ563" s="18"/>
      <c r="BK563" s="18"/>
      <c r="BL563" s="18"/>
      <c r="BM563" s="18"/>
      <c r="BN563" s="18"/>
      <c r="BP563" s="18"/>
      <c r="BQ563" s="18"/>
      <c r="BR563" s="18"/>
      <c r="BS563" s="18"/>
      <c r="BT563" s="18"/>
      <c r="BU563" s="18"/>
      <c r="BV563" s="18"/>
      <c r="BW563" s="18"/>
      <c r="BX563" s="18"/>
      <c r="BY563" s="18"/>
      <c r="BZ563" s="18"/>
    </row>
    <row r="564" spans="1:78">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5"/>
      <c r="BE564" s="5"/>
      <c r="BF564" s="5"/>
      <c r="BG564" s="18"/>
      <c r="BH564" s="18"/>
      <c r="BI564" s="18"/>
      <c r="BJ564" s="18"/>
      <c r="BK564" s="18"/>
      <c r="BL564" s="18"/>
      <c r="BM564" s="18"/>
      <c r="BN564" s="18"/>
      <c r="BP564" s="18"/>
      <c r="BQ564" s="18"/>
      <c r="BR564" s="18"/>
      <c r="BS564" s="18"/>
      <c r="BT564" s="18"/>
      <c r="BU564" s="18"/>
      <c r="BV564" s="18"/>
      <c r="BW564" s="18"/>
      <c r="BX564" s="18"/>
      <c r="BY564" s="18"/>
      <c r="BZ564" s="18"/>
    </row>
    <row r="565" spans="1:78">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5"/>
      <c r="BE565" s="5"/>
      <c r="BF565" s="5"/>
      <c r="BG565" s="18"/>
      <c r="BH565" s="18"/>
      <c r="BI565" s="18"/>
      <c r="BJ565" s="18"/>
      <c r="BK565" s="18"/>
      <c r="BL565" s="18"/>
      <c r="BM565" s="18"/>
      <c r="BN565" s="18"/>
      <c r="BP565" s="18"/>
      <c r="BQ565" s="18"/>
      <c r="BR565" s="18"/>
      <c r="BS565" s="18"/>
      <c r="BT565" s="18"/>
      <c r="BU565" s="18"/>
      <c r="BV565" s="18"/>
      <c r="BW565" s="18"/>
      <c r="BX565" s="18"/>
      <c r="BY565" s="18"/>
      <c r="BZ565" s="18"/>
    </row>
    <row r="566" spans="1:78">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5"/>
      <c r="BE566" s="5"/>
      <c r="BF566" s="5"/>
      <c r="BG566" s="18"/>
      <c r="BH566" s="18"/>
      <c r="BI566" s="18"/>
      <c r="BJ566" s="18"/>
      <c r="BK566" s="18"/>
      <c r="BL566" s="18"/>
      <c r="BM566" s="18"/>
      <c r="BN566" s="18"/>
      <c r="BP566" s="18"/>
      <c r="BQ566" s="18"/>
      <c r="BR566" s="18"/>
      <c r="BS566" s="18"/>
      <c r="BT566" s="18"/>
      <c r="BU566" s="18"/>
      <c r="BV566" s="18"/>
      <c r="BW566" s="18"/>
      <c r="BX566" s="18"/>
      <c r="BY566" s="18"/>
      <c r="BZ566" s="18"/>
    </row>
    <row r="567" spans="1:78">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5"/>
      <c r="BE567" s="5"/>
      <c r="BF567" s="5"/>
      <c r="BG567" s="18"/>
      <c r="BH567" s="18"/>
      <c r="BI567" s="18"/>
      <c r="BJ567" s="18"/>
      <c r="BK567" s="18"/>
      <c r="BL567" s="18"/>
      <c r="BM567" s="18"/>
      <c r="BN567" s="18"/>
      <c r="BP567" s="18"/>
      <c r="BQ567" s="18"/>
      <c r="BR567" s="18"/>
      <c r="BS567" s="18"/>
      <c r="BT567" s="18"/>
      <c r="BU567" s="18"/>
      <c r="BV567" s="18"/>
      <c r="BW567" s="18"/>
      <c r="BX567" s="18"/>
      <c r="BY567" s="18"/>
      <c r="BZ567" s="18"/>
    </row>
    <row r="568" spans="1:78">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5"/>
      <c r="BE568" s="5"/>
      <c r="BF568" s="5"/>
      <c r="BG568" s="18"/>
      <c r="BH568" s="18"/>
      <c r="BI568" s="18"/>
      <c r="BJ568" s="18"/>
      <c r="BK568" s="18"/>
      <c r="BL568" s="18"/>
      <c r="BM568" s="18"/>
      <c r="BN568" s="18"/>
      <c r="BP568" s="18"/>
      <c r="BQ568" s="18"/>
      <c r="BR568" s="18"/>
      <c r="BS568" s="18"/>
      <c r="BT568" s="18"/>
      <c r="BU568" s="18"/>
      <c r="BV568" s="18"/>
      <c r="BW568" s="18"/>
      <c r="BX568" s="18"/>
      <c r="BY568" s="18"/>
      <c r="BZ568" s="18"/>
    </row>
    <row r="569" spans="1:78">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5"/>
      <c r="BE569" s="5"/>
      <c r="BF569" s="5"/>
      <c r="BG569" s="18"/>
      <c r="BH569" s="18"/>
      <c r="BI569" s="18"/>
      <c r="BJ569" s="18"/>
      <c r="BK569" s="18"/>
      <c r="BL569" s="18"/>
      <c r="BM569" s="18"/>
      <c r="BN569" s="18"/>
      <c r="BP569" s="18"/>
      <c r="BQ569" s="18"/>
      <c r="BR569" s="18"/>
      <c r="BS569" s="18"/>
      <c r="BT569" s="18"/>
      <c r="BU569" s="18"/>
      <c r="BV569" s="18"/>
      <c r="BW569" s="18"/>
      <c r="BX569" s="18"/>
      <c r="BY569" s="18"/>
      <c r="BZ569" s="18"/>
    </row>
    <row r="570" spans="1:78">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5"/>
      <c r="BE570" s="5"/>
      <c r="BF570" s="5"/>
      <c r="BG570" s="18"/>
      <c r="BH570" s="18"/>
      <c r="BI570" s="18"/>
      <c r="BJ570" s="18"/>
      <c r="BK570" s="18"/>
      <c r="BL570" s="18"/>
      <c r="BM570" s="18"/>
      <c r="BN570" s="18"/>
      <c r="BP570" s="18"/>
      <c r="BQ570" s="18"/>
      <c r="BR570" s="18"/>
      <c r="BS570" s="18"/>
      <c r="BT570" s="18"/>
      <c r="BU570" s="18"/>
      <c r="BV570" s="18"/>
      <c r="BW570" s="18"/>
      <c r="BX570" s="18"/>
      <c r="BY570" s="18"/>
      <c r="BZ570" s="18"/>
    </row>
    <row r="571" spans="1:78">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5"/>
      <c r="BE571" s="5"/>
      <c r="BF571" s="5"/>
      <c r="BG571" s="18"/>
      <c r="BH571" s="18"/>
      <c r="BI571" s="18"/>
      <c r="BJ571" s="18"/>
      <c r="BK571" s="18"/>
      <c r="BL571" s="18"/>
      <c r="BM571" s="18"/>
      <c r="BN571" s="18"/>
      <c r="BP571" s="18"/>
      <c r="BQ571" s="18"/>
      <c r="BR571" s="18"/>
      <c r="BS571" s="18"/>
      <c r="BT571" s="18"/>
      <c r="BU571" s="18"/>
      <c r="BV571" s="18"/>
      <c r="BW571" s="18"/>
      <c r="BX571" s="18"/>
      <c r="BY571" s="18"/>
      <c r="BZ571" s="18"/>
    </row>
    <row r="572" spans="1:78">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5"/>
      <c r="BE572" s="5"/>
      <c r="BF572" s="5"/>
      <c r="BG572" s="18"/>
      <c r="BH572" s="18"/>
      <c r="BI572" s="18"/>
      <c r="BJ572" s="18"/>
      <c r="BK572" s="18"/>
      <c r="BL572" s="18"/>
      <c r="BM572" s="18"/>
      <c r="BN572" s="18"/>
      <c r="BP572" s="18"/>
      <c r="BQ572" s="18"/>
      <c r="BR572" s="18"/>
      <c r="BS572" s="18"/>
      <c r="BT572" s="18"/>
      <c r="BU572" s="18"/>
      <c r="BV572" s="18"/>
      <c r="BW572" s="18"/>
      <c r="BX572" s="18"/>
      <c r="BY572" s="18"/>
      <c r="BZ572" s="18"/>
    </row>
    <row r="573" spans="1:78">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5"/>
      <c r="BE573" s="5"/>
      <c r="BF573" s="5"/>
      <c r="BG573" s="18"/>
      <c r="BH573" s="18"/>
      <c r="BI573" s="18"/>
      <c r="BJ573" s="18"/>
      <c r="BK573" s="18"/>
      <c r="BL573" s="18"/>
      <c r="BM573" s="18"/>
      <c r="BN573" s="18"/>
      <c r="BP573" s="18"/>
      <c r="BQ573" s="18"/>
      <c r="BR573" s="18"/>
      <c r="BS573" s="18"/>
      <c r="BT573" s="18"/>
      <c r="BU573" s="18"/>
      <c r="BV573" s="18"/>
      <c r="BW573" s="18"/>
      <c r="BX573" s="18"/>
      <c r="BY573" s="18"/>
      <c r="BZ573" s="18"/>
    </row>
    <row r="574" spans="1:78">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5"/>
      <c r="BE574" s="5"/>
      <c r="BF574" s="5"/>
      <c r="BG574" s="18"/>
      <c r="BH574" s="18"/>
      <c r="BI574" s="18"/>
      <c r="BJ574" s="18"/>
      <c r="BK574" s="18"/>
      <c r="BL574" s="18"/>
      <c r="BM574" s="18"/>
      <c r="BN574" s="18"/>
      <c r="BP574" s="18"/>
      <c r="BQ574" s="18"/>
      <c r="BR574" s="18"/>
      <c r="BS574" s="18"/>
      <c r="BT574" s="18"/>
      <c r="BU574" s="18"/>
      <c r="BV574" s="18"/>
      <c r="BW574" s="18"/>
      <c r="BX574" s="18"/>
      <c r="BY574" s="18"/>
      <c r="BZ574" s="18"/>
    </row>
    <row r="575" spans="1:78">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5"/>
      <c r="BE575" s="5"/>
      <c r="BF575" s="5"/>
      <c r="BG575" s="18"/>
      <c r="BH575" s="18"/>
      <c r="BI575" s="18"/>
      <c r="BJ575" s="18"/>
      <c r="BK575" s="18"/>
      <c r="BL575" s="18"/>
      <c r="BM575" s="18"/>
      <c r="BN575" s="18"/>
      <c r="BP575" s="18"/>
      <c r="BQ575" s="18"/>
      <c r="BR575" s="18"/>
      <c r="BS575" s="18"/>
      <c r="BT575" s="18"/>
      <c r="BU575" s="18"/>
      <c r="BV575" s="18"/>
      <c r="BW575" s="18"/>
      <c r="BX575" s="18"/>
      <c r="BY575" s="18"/>
      <c r="BZ575" s="18"/>
    </row>
    <row r="576" spans="1:78">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5"/>
      <c r="BE576" s="5"/>
      <c r="BF576" s="5"/>
      <c r="BG576" s="18"/>
      <c r="BH576" s="18"/>
      <c r="BI576" s="18"/>
      <c r="BJ576" s="18"/>
      <c r="BK576" s="18"/>
      <c r="BL576" s="18"/>
      <c r="BM576" s="18"/>
      <c r="BN576" s="18"/>
      <c r="BP576" s="18"/>
      <c r="BQ576" s="18"/>
      <c r="BR576" s="18"/>
      <c r="BS576" s="18"/>
      <c r="BT576" s="18"/>
      <c r="BU576" s="18"/>
      <c r="BV576" s="18"/>
      <c r="BW576" s="18"/>
      <c r="BX576" s="18"/>
      <c r="BY576" s="18"/>
      <c r="BZ576" s="18"/>
    </row>
    <row r="577" spans="1:78">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5"/>
      <c r="BE577" s="5"/>
      <c r="BF577" s="5"/>
      <c r="BG577" s="18"/>
      <c r="BH577" s="18"/>
      <c r="BI577" s="18"/>
      <c r="BJ577" s="18"/>
      <c r="BK577" s="18"/>
      <c r="BL577" s="18"/>
      <c r="BM577" s="18"/>
      <c r="BN577" s="18"/>
      <c r="BP577" s="18"/>
      <c r="BQ577" s="18"/>
      <c r="BR577" s="18"/>
      <c r="BS577" s="18"/>
      <c r="BT577" s="18"/>
      <c r="BU577" s="18"/>
      <c r="BV577" s="18"/>
      <c r="BW577" s="18"/>
      <c r="BX577" s="18"/>
      <c r="BY577" s="18"/>
      <c r="BZ577" s="18"/>
    </row>
    <row r="578" spans="1:78">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5"/>
      <c r="BE578" s="5"/>
      <c r="BF578" s="5"/>
      <c r="BG578" s="18"/>
      <c r="BH578" s="18"/>
      <c r="BI578" s="18"/>
      <c r="BJ578" s="18"/>
      <c r="BK578" s="18"/>
      <c r="BL578" s="18"/>
      <c r="BM578" s="18"/>
      <c r="BN578" s="18"/>
      <c r="BP578" s="18"/>
      <c r="BQ578" s="18"/>
      <c r="BR578" s="18"/>
      <c r="BS578" s="18"/>
      <c r="BT578" s="18"/>
      <c r="BU578" s="18"/>
      <c r="BV578" s="18"/>
      <c r="BW578" s="18"/>
      <c r="BX578" s="18"/>
      <c r="BY578" s="18"/>
      <c r="BZ578" s="18"/>
    </row>
    <row r="579" spans="1:78">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5"/>
      <c r="BE579" s="5"/>
      <c r="BF579" s="5"/>
      <c r="BG579" s="18"/>
      <c r="BH579" s="18"/>
      <c r="BI579" s="18"/>
      <c r="BJ579" s="18"/>
      <c r="BK579" s="18"/>
      <c r="BL579" s="18"/>
      <c r="BM579" s="18"/>
      <c r="BN579" s="18"/>
      <c r="BP579" s="18"/>
      <c r="BQ579" s="18"/>
      <c r="BR579" s="18"/>
      <c r="BS579" s="18"/>
      <c r="BT579" s="18"/>
      <c r="BU579" s="18"/>
      <c r="BV579" s="18"/>
      <c r="BW579" s="18"/>
      <c r="BX579" s="18"/>
      <c r="BY579" s="18"/>
      <c r="BZ579" s="18"/>
    </row>
    <row r="580" spans="1:78">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5"/>
      <c r="BE580" s="5"/>
      <c r="BF580" s="5"/>
      <c r="BG580" s="18"/>
      <c r="BH580" s="18"/>
      <c r="BI580" s="18"/>
      <c r="BJ580" s="18"/>
      <c r="BK580" s="18"/>
      <c r="BL580" s="18"/>
      <c r="BM580" s="18"/>
      <c r="BN580" s="18"/>
      <c r="BP580" s="18"/>
      <c r="BQ580" s="18"/>
      <c r="BR580" s="18"/>
      <c r="BS580" s="18"/>
      <c r="BT580" s="18"/>
      <c r="BU580" s="18"/>
      <c r="BV580" s="18"/>
      <c r="BW580" s="18"/>
      <c r="BX580" s="18"/>
      <c r="BY580" s="18"/>
      <c r="BZ580" s="18"/>
    </row>
    <row r="581" spans="1:78">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5"/>
      <c r="BE581" s="5"/>
      <c r="BF581" s="5"/>
      <c r="BG581" s="18"/>
      <c r="BH581" s="18"/>
      <c r="BI581" s="18"/>
      <c r="BJ581" s="18"/>
      <c r="BK581" s="18"/>
      <c r="BL581" s="18"/>
      <c r="BM581" s="18"/>
      <c r="BN581" s="18"/>
      <c r="BP581" s="18"/>
      <c r="BQ581" s="18"/>
      <c r="BR581" s="18"/>
      <c r="BS581" s="18"/>
      <c r="BT581" s="18"/>
      <c r="BU581" s="18"/>
      <c r="BV581" s="18"/>
      <c r="BW581" s="18"/>
      <c r="BX581" s="18"/>
      <c r="BY581" s="18"/>
      <c r="BZ581" s="18"/>
    </row>
    <row r="582" spans="1:78">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5"/>
      <c r="BE582" s="5"/>
      <c r="BF582" s="5"/>
      <c r="BG582" s="18"/>
      <c r="BH582" s="18"/>
      <c r="BI582" s="18"/>
      <c r="BJ582" s="18"/>
      <c r="BK582" s="18"/>
      <c r="BL582" s="18"/>
      <c r="BM582" s="18"/>
      <c r="BN582" s="18"/>
      <c r="BP582" s="18"/>
      <c r="BQ582" s="18"/>
      <c r="BR582" s="18"/>
      <c r="BS582" s="18"/>
      <c r="BT582" s="18"/>
      <c r="BU582" s="18"/>
      <c r="BV582" s="18"/>
      <c r="BW582" s="18"/>
      <c r="BX582" s="18"/>
      <c r="BY582" s="18"/>
      <c r="BZ582" s="18"/>
    </row>
    <row r="583" spans="1:78">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5"/>
      <c r="BE583" s="5"/>
      <c r="BF583" s="5"/>
      <c r="BG583" s="18"/>
      <c r="BH583" s="18"/>
      <c r="BI583" s="18"/>
      <c r="BJ583" s="18"/>
      <c r="BK583" s="18"/>
      <c r="BL583" s="18"/>
      <c r="BM583" s="18"/>
      <c r="BN583" s="18"/>
      <c r="BP583" s="18"/>
      <c r="BQ583" s="18"/>
      <c r="BR583" s="18"/>
      <c r="BS583" s="18"/>
      <c r="BT583" s="18"/>
      <c r="BU583" s="18"/>
      <c r="BV583" s="18"/>
      <c r="BW583" s="18"/>
      <c r="BX583" s="18"/>
      <c r="BY583" s="18"/>
      <c r="BZ583" s="18"/>
    </row>
    <row r="584" spans="1:78">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5"/>
      <c r="BE584" s="5"/>
      <c r="BF584" s="5"/>
      <c r="BG584" s="18"/>
      <c r="BH584" s="18"/>
      <c r="BI584" s="18"/>
      <c r="BJ584" s="18"/>
      <c r="BK584" s="18"/>
      <c r="BL584" s="18"/>
      <c r="BM584" s="18"/>
      <c r="BN584" s="18"/>
      <c r="BP584" s="18"/>
      <c r="BQ584" s="18"/>
      <c r="BR584" s="18"/>
      <c r="BS584" s="18"/>
      <c r="BT584" s="18"/>
      <c r="BU584" s="18"/>
      <c r="BV584" s="18"/>
      <c r="BW584" s="18"/>
      <c r="BX584" s="18"/>
      <c r="BY584" s="18"/>
      <c r="BZ584" s="18"/>
    </row>
    <row r="585" spans="1:78">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5"/>
      <c r="BE585" s="5"/>
      <c r="BF585" s="5"/>
      <c r="BG585" s="18"/>
      <c r="BH585" s="18"/>
      <c r="BI585" s="18"/>
      <c r="BJ585" s="18"/>
      <c r="BK585" s="18"/>
      <c r="BL585" s="18"/>
      <c r="BM585" s="18"/>
      <c r="BN585" s="18"/>
      <c r="BP585" s="18"/>
      <c r="BQ585" s="18"/>
      <c r="BR585" s="18"/>
      <c r="BS585" s="18"/>
      <c r="BT585" s="18"/>
      <c r="BU585" s="18"/>
      <c r="BV585" s="18"/>
      <c r="BW585" s="18"/>
      <c r="BX585" s="18"/>
      <c r="BY585" s="18"/>
      <c r="BZ585" s="18"/>
    </row>
    <row r="586" spans="1:78">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5"/>
      <c r="BE586" s="5"/>
      <c r="BF586" s="5"/>
      <c r="BG586" s="18"/>
      <c r="BH586" s="18"/>
      <c r="BI586" s="18"/>
      <c r="BJ586" s="18"/>
      <c r="BK586" s="18"/>
      <c r="BL586" s="18"/>
      <c r="BM586" s="18"/>
      <c r="BN586" s="18"/>
      <c r="BP586" s="18"/>
      <c r="BQ586" s="18"/>
      <c r="BR586" s="18"/>
      <c r="BS586" s="18"/>
      <c r="BT586" s="18"/>
      <c r="BU586" s="18"/>
      <c r="BV586" s="18"/>
      <c r="BW586" s="18"/>
      <c r="BX586" s="18"/>
      <c r="BY586" s="18"/>
      <c r="BZ586" s="18"/>
    </row>
    <row r="587" spans="1:78">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5"/>
      <c r="BE587" s="5"/>
      <c r="BF587" s="5"/>
      <c r="BG587" s="18"/>
      <c r="BH587" s="18"/>
      <c r="BI587" s="18"/>
      <c r="BJ587" s="18"/>
      <c r="BK587" s="18"/>
      <c r="BL587" s="18"/>
      <c r="BM587" s="18"/>
      <c r="BN587" s="18"/>
      <c r="BP587" s="18"/>
      <c r="BQ587" s="18"/>
      <c r="BR587" s="18"/>
      <c r="BS587" s="18"/>
      <c r="BT587" s="18"/>
      <c r="BU587" s="18"/>
      <c r="BV587" s="18"/>
      <c r="BW587" s="18"/>
      <c r="BX587" s="18"/>
      <c r="BY587" s="18"/>
      <c r="BZ587" s="18"/>
    </row>
    <row r="588" spans="1:78">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5"/>
      <c r="BE588" s="5"/>
      <c r="BF588" s="5"/>
      <c r="BG588" s="18"/>
      <c r="BH588" s="18"/>
      <c r="BI588" s="18"/>
      <c r="BJ588" s="18"/>
      <c r="BK588" s="18"/>
      <c r="BL588" s="18"/>
      <c r="BM588" s="18"/>
      <c r="BN588" s="18"/>
      <c r="BP588" s="18"/>
      <c r="BQ588" s="18"/>
      <c r="BR588" s="18"/>
      <c r="BS588" s="18"/>
      <c r="BT588" s="18"/>
      <c r="BU588" s="18"/>
      <c r="BV588" s="18"/>
      <c r="BW588" s="18"/>
      <c r="BX588" s="18"/>
      <c r="BY588" s="18"/>
      <c r="BZ588" s="18"/>
    </row>
    <row r="589" spans="1:78">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5"/>
      <c r="BE589" s="5"/>
      <c r="BF589" s="5"/>
      <c r="BG589" s="18"/>
      <c r="BH589" s="18"/>
      <c r="BI589" s="18"/>
      <c r="BJ589" s="18"/>
      <c r="BK589" s="18"/>
      <c r="BL589" s="18"/>
      <c r="BM589" s="18"/>
      <c r="BN589" s="18"/>
      <c r="BP589" s="18"/>
      <c r="BQ589" s="18"/>
      <c r="BR589" s="18"/>
      <c r="BS589" s="18"/>
      <c r="BT589" s="18"/>
      <c r="BU589" s="18"/>
      <c r="BV589" s="18"/>
      <c r="BW589" s="18"/>
      <c r="BX589" s="18"/>
      <c r="BY589" s="18"/>
      <c r="BZ589" s="18"/>
    </row>
    <row r="590" spans="1:78">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5"/>
      <c r="BE590" s="5"/>
      <c r="BF590" s="5"/>
      <c r="BG590" s="18"/>
      <c r="BH590" s="18"/>
      <c r="BI590" s="18"/>
      <c r="BJ590" s="18"/>
      <c r="BK590" s="18"/>
      <c r="BL590" s="18"/>
      <c r="BM590" s="18"/>
      <c r="BN590" s="18"/>
      <c r="BP590" s="18"/>
      <c r="BQ590" s="18"/>
      <c r="BR590" s="18"/>
      <c r="BS590" s="18"/>
      <c r="BT590" s="18"/>
      <c r="BU590" s="18"/>
      <c r="BV590" s="18"/>
      <c r="BW590" s="18"/>
      <c r="BX590" s="18"/>
      <c r="BY590" s="18"/>
      <c r="BZ590" s="18"/>
    </row>
    <row r="591" spans="1:78">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5"/>
      <c r="BE591" s="5"/>
      <c r="BF591" s="5"/>
      <c r="BG591" s="18"/>
      <c r="BH591" s="18"/>
      <c r="BI591" s="18"/>
      <c r="BJ591" s="18"/>
      <c r="BK591" s="18"/>
      <c r="BL591" s="18"/>
      <c r="BM591" s="18"/>
      <c r="BN591" s="18"/>
      <c r="BP591" s="18"/>
      <c r="BQ591" s="18"/>
      <c r="BR591" s="18"/>
      <c r="BS591" s="18"/>
      <c r="BT591" s="18"/>
      <c r="BU591" s="18"/>
      <c r="BV591" s="18"/>
      <c r="BW591" s="18"/>
      <c r="BX591" s="18"/>
      <c r="BY591" s="18"/>
      <c r="BZ591" s="18"/>
    </row>
    <row r="592" spans="1:78">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5"/>
      <c r="BE592" s="5"/>
      <c r="BF592" s="5"/>
      <c r="BG592" s="18"/>
      <c r="BH592" s="18"/>
      <c r="BI592" s="18"/>
      <c r="BJ592" s="18"/>
      <c r="BK592" s="18"/>
      <c r="BL592" s="18"/>
      <c r="BM592" s="18"/>
      <c r="BN592" s="18"/>
      <c r="BP592" s="18"/>
      <c r="BQ592" s="18"/>
      <c r="BR592" s="18"/>
      <c r="BS592" s="18"/>
      <c r="BT592" s="18"/>
      <c r="BU592" s="18"/>
      <c r="BV592" s="18"/>
      <c r="BW592" s="18"/>
      <c r="BX592" s="18"/>
      <c r="BY592" s="18"/>
      <c r="BZ592" s="18"/>
    </row>
    <row r="593" spans="1:78">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5"/>
      <c r="BE593" s="5"/>
      <c r="BF593" s="5"/>
      <c r="BG593" s="18"/>
      <c r="BH593" s="18"/>
      <c r="BI593" s="18"/>
      <c r="BJ593" s="18"/>
      <c r="BK593" s="18"/>
      <c r="BL593" s="18"/>
      <c r="BM593" s="18"/>
      <c r="BN593" s="18"/>
      <c r="BP593" s="18"/>
      <c r="BQ593" s="18"/>
      <c r="BR593" s="18"/>
      <c r="BS593" s="18"/>
      <c r="BT593" s="18"/>
      <c r="BU593" s="18"/>
      <c r="BV593" s="18"/>
      <c r="BW593" s="18"/>
      <c r="BX593" s="18"/>
      <c r="BY593" s="18"/>
      <c r="BZ593" s="18"/>
    </row>
    <row r="594" spans="1:78">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5"/>
      <c r="BE594" s="5"/>
      <c r="BF594" s="5"/>
      <c r="BG594" s="18"/>
      <c r="BH594" s="18"/>
      <c r="BI594" s="18"/>
      <c r="BJ594" s="18"/>
      <c r="BK594" s="18"/>
      <c r="BL594" s="18"/>
      <c r="BM594" s="18"/>
      <c r="BN594" s="18"/>
      <c r="BP594" s="18"/>
      <c r="BQ594" s="18"/>
      <c r="BR594" s="18"/>
      <c r="BS594" s="18"/>
      <c r="BT594" s="18"/>
      <c r="BU594" s="18"/>
      <c r="BV594" s="18"/>
      <c r="BW594" s="18"/>
      <c r="BX594" s="18"/>
      <c r="BY594" s="18"/>
      <c r="BZ594" s="18"/>
    </row>
    <row r="595" spans="1:78">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5"/>
      <c r="BE595" s="5"/>
      <c r="BF595" s="5"/>
      <c r="BG595" s="18"/>
      <c r="BH595" s="18"/>
      <c r="BI595" s="18"/>
      <c r="BJ595" s="18"/>
      <c r="BK595" s="18"/>
      <c r="BL595" s="18"/>
      <c r="BM595" s="18"/>
      <c r="BN595" s="18"/>
      <c r="BP595" s="18"/>
      <c r="BQ595" s="18"/>
      <c r="BR595" s="18"/>
      <c r="BS595" s="18"/>
      <c r="BT595" s="18"/>
      <c r="BU595" s="18"/>
      <c r="BV595" s="18"/>
      <c r="BW595" s="18"/>
      <c r="BX595" s="18"/>
      <c r="BY595" s="18"/>
      <c r="BZ595" s="18"/>
    </row>
    <row r="596" spans="1:78">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5"/>
      <c r="BE596" s="5"/>
      <c r="BF596" s="5"/>
      <c r="BG596" s="18"/>
      <c r="BH596" s="18"/>
      <c r="BI596" s="18"/>
      <c r="BJ596" s="18"/>
      <c r="BK596" s="18"/>
      <c r="BL596" s="18"/>
      <c r="BM596" s="18"/>
      <c r="BN596" s="18"/>
      <c r="BP596" s="18"/>
      <c r="BQ596" s="18"/>
      <c r="BR596" s="18"/>
      <c r="BS596" s="18"/>
      <c r="BT596" s="18"/>
      <c r="BU596" s="18"/>
      <c r="BV596" s="18"/>
      <c r="BW596" s="18"/>
      <c r="BX596" s="18"/>
      <c r="BY596" s="18"/>
      <c r="BZ596" s="18"/>
    </row>
    <row r="597" spans="1:78">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5"/>
      <c r="BE597" s="5"/>
      <c r="BF597" s="5"/>
      <c r="BG597" s="18"/>
      <c r="BH597" s="18"/>
      <c r="BI597" s="18"/>
      <c r="BJ597" s="18"/>
      <c r="BK597" s="18"/>
      <c r="BL597" s="18"/>
      <c r="BM597" s="18"/>
      <c r="BN597" s="18"/>
      <c r="BP597" s="18"/>
      <c r="BQ597" s="18"/>
      <c r="BR597" s="18"/>
      <c r="BS597" s="18"/>
      <c r="BT597" s="18"/>
      <c r="BU597" s="18"/>
      <c r="BV597" s="18"/>
      <c r="BW597" s="18"/>
      <c r="BX597" s="18"/>
      <c r="BY597" s="18"/>
      <c r="BZ597" s="18"/>
    </row>
    <row r="598" spans="1:78">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5"/>
      <c r="BE598" s="5"/>
      <c r="BF598" s="5"/>
      <c r="BG598" s="18"/>
      <c r="BH598" s="18"/>
      <c r="BI598" s="18"/>
      <c r="BJ598" s="18"/>
      <c r="BK598" s="18"/>
      <c r="BL598" s="18"/>
      <c r="BM598" s="18"/>
      <c r="BN598" s="18"/>
      <c r="BP598" s="18"/>
      <c r="BQ598" s="18"/>
      <c r="BR598" s="18"/>
      <c r="BS598" s="18"/>
      <c r="BT598" s="18"/>
      <c r="BU598" s="18"/>
      <c r="BV598" s="18"/>
      <c r="BW598" s="18"/>
      <c r="BX598" s="18"/>
      <c r="BY598" s="18"/>
      <c r="BZ598" s="18"/>
    </row>
    <row r="599" spans="1:78">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5"/>
      <c r="BE599" s="5"/>
      <c r="BF599" s="5"/>
      <c r="BG599" s="18"/>
      <c r="BH599" s="18"/>
      <c r="BI599" s="18"/>
      <c r="BJ599" s="18"/>
      <c r="BK599" s="18"/>
      <c r="BL599" s="18"/>
      <c r="BM599" s="18"/>
      <c r="BN599" s="18"/>
      <c r="BP599" s="18"/>
      <c r="BQ599" s="18"/>
      <c r="BR599" s="18"/>
      <c r="BS599" s="18"/>
      <c r="BT599" s="18"/>
      <c r="BU599" s="18"/>
      <c r="BV599" s="18"/>
      <c r="BW599" s="18"/>
      <c r="BX599" s="18"/>
      <c r="BY599" s="18"/>
      <c r="BZ599" s="18"/>
    </row>
    <row r="600" spans="1:78">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5"/>
      <c r="BE600" s="5"/>
      <c r="BF600" s="5"/>
      <c r="BG600" s="18"/>
      <c r="BH600" s="18"/>
      <c r="BI600" s="18"/>
      <c r="BJ600" s="18"/>
      <c r="BK600" s="18"/>
      <c r="BL600" s="18"/>
      <c r="BM600" s="18"/>
      <c r="BN600" s="18"/>
      <c r="BP600" s="18"/>
      <c r="BQ600" s="18"/>
      <c r="BR600" s="18"/>
      <c r="BS600" s="18"/>
      <c r="BT600" s="18"/>
      <c r="BU600" s="18"/>
      <c r="BV600" s="18"/>
      <c r="BW600" s="18"/>
      <c r="BX600" s="18"/>
      <c r="BY600" s="18"/>
      <c r="BZ600" s="18"/>
    </row>
    <row r="601" spans="1:78">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5"/>
      <c r="BE601" s="5"/>
      <c r="BF601" s="5"/>
      <c r="BG601" s="18"/>
      <c r="BH601" s="18"/>
      <c r="BI601" s="18"/>
      <c r="BJ601" s="18"/>
      <c r="BK601" s="18"/>
      <c r="BL601" s="18"/>
      <c r="BM601" s="18"/>
      <c r="BN601" s="18"/>
      <c r="BP601" s="18"/>
      <c r="BQ601" s="18"/>
      <c r="BR601" s="18"/>
      <c r="BS601" s="18"/>
      <c r="BT601" s="18"/>
      <c r="BU601" s="18"/>
      <c r="BV601" s="18"/>
      <c r="BW601" s="18"/>
      <c r="BX601" s="18"/>
      <c r="BY601" s="18"/>
      <c r="BZ601" s="18"/>
    </row>
    <row r="602" spans="1:78">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5"/>
      <c r="BE602" s="5"/>
      <c r="BF602" s="5"/>
      <c r="BG602" s="18"/>
      <c r="BH602" s="18"/>
      <c r="BI602" s="18"/>
      <c r="BJ602" s="18"/>
      <c r="BK602" s="18"/>
      <c r="BL602" s="18"/>
      <c r="BM602" s="18"/>
      <c r="BN602" s="18"/>
      <c r="BP602" s="18"/>
      <c r="BQ602" s="18"/>
      <c r="BR602" s="18"/>
      <c r="BS602" s="18"/>
      <c r="BT602" s="18"/>
      <c r="BU602" s="18"/>
      <c r="BV602" s="18"/>
      <c r="BW602" s="18"/>
      <c r="BX602" s="18"/>
      <c r="BY602" s="18"/>
      <c r="BZ602" s="18"/>
    </row>
    <row r="603" spans="1:78">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5"/>
      <c r="BE603" s="5"/>
      <c r="BF603" s="5"/>
      <c r="BG603" s="18"/>
      <c r="BH603" s="18"/>
      <c r="BI603" s="18"/>
      <c r="BJ603" s="18"/>
      <c r="BK603" s="18"/>
      <c r="BL603" s="18"/>
      <c r="BM603" s="18"/>
      <c r="BN603" s="18"/>
      <c r="BP603" s="18"/>
      <c r="BQ603" s="18"/>
      <c r="BR603" s="18"/>
      <c r="BS603" s="18"/>
      <c r="BT603" s="18"/>
      <c r="BU603" s="18"/>
      <c r="BV603" s="18"/>
      <c r="BW603" s="18"/>
      <c r="BX603" s="18"/>
      <c r="BY603" s="18"/>
      <c r="BZ603" s="18"/>
    </row>
    <row r="604" spans="1:78">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5"/>
      <c r="BE604" s="5"/>
      <c r="BF604" s="5"/>
      <c r="BG604" s="18"/>
      <c r="BH604" s="18"/>
      <c r="BI604" s="18"/>
      <c r="BJ604" s="18"/>
      <c r="BK604" s="18"/>
      <c r="BL604" s="18"/>
      <c r="BM604" s="18"/>
      <c r="BN604" s="18"/>
      <c r="BP604" s="18"/>
      <c r="BQ604" s="18"/>
      <c r="BR604" s="18"/>
      <c r="BS604" s="18"/>
      <c r="BT604" s="18"/>
      <c r="BU604" s="18"/>
      <c r="BV604" s="18"/>
      <c r="BW604" s="18"/>
      <c r="BX604" s="18"/>
      <c r="BY604" s="18"/>
      <c r="BZ604" s="18"/>
    </row>
    <row r="605" spans="1:78">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5"/>
      <c r="BE605" s="5"/>
      <c r="BF605" s="5"/>
      <c r="BG605" s="18"/>
      <c r="BH605" s="18"/>
      <c r="BI605" s="18"/>
      <c r="BJ605" s="18"/>
      <c r="BK605" s="18"/>
      <c r="BL605" s="18"/>
      <c r="BM605" s="18"/>
      <c r="BN605" s="18"/>
      <c r="BP605" s="18"/>
      <c r="BQ605" s="18"/>
      <c r="BR605" s="18"/>
      <c r="BS605" s="18"/>
      <c r="BT605" s="18"/>
      <c r="BU605" s="18"/>
      <c r="BV605" s="18"/>
      <c r="BW605" s="18"/>
      <c r="BX605" s="18"/>
      <c r="BY605" s="18"/>
      <c r="BZ605" s="18"/>
    </row>
    <row r="606" spans="1:78">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5"/>
      <c r="BE606" s="5"/>
      <c r="BF606" s="5"/>
      <c r="BG606" s="18"/>
      <c r="BH606" s="18"/>
      <c r="BI606" s="18"/>
      <c r="BJ606" s="18"/>
      <c r="BK606" s="18"/>
      <c r="BL606" s="18"/>
      <c r="BM606" s="18"/>
      <c r="BN606" s="18"/>
      <c r="BP606" s="18"/>
      <c r="BQ606" s="18"/>
      <c r="BR606" s="18"/>
      <c r="BS606" s="18"/>
      <c r="BT606" s="18"/>
      <c r="BU606" s="18"/>
      <c r="BV606" s="18"/>
      <c r="BW606" s="18"/>
      <c r="BX606" s="18"/>
      <c r="BY606" s="18"/>
      <c r="BZ606" s="18"/>
    </row>
    <row r="607" spans="1:78">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5"/>
      <c r="BE607" s="5"/>
      <c r="BF607" s="5"/>
      <c r="BG607" s="18"/>
      <c r="BH607" s="18"/>
      <c r="BI607" s="18"/>
      <c r="BJ607" s="18"/>
      <c r="BK607" s="18"/>
      <c r="BL607" s="18"/>
      <c r="BM607" s="18"/>
      <c r="BN607" s="18"/>
      <c r="BP607" s="18"/>
      <c r="BQ607" s="18"/>
      <c r="BR607" s="18"/>
      <c r="BS607" s="18"/>
      <c r="BT607" s="18"/>
      <c r="BU607" s="18"/>
      <c r="BV607" s="18"/>
      <c r="BW607" s="18"/>
      <c r="BX607" s="18"/>
      <c r="BY607" s="18"/>
      <c r="BZ607" s="18"/>
    </row>
    <row r="608" spans="1:78">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5"/>
      <c r="BE608" s="5"/>
      <c r="BF608" s="5"/>
      <c r="BG608" s="18"/>
      <c r="BH608" s="18"/>
      <c r="BI608" s="18"/>
      <c r="BJ608" s="18"/>
      <c r="BK608" s="18"/>
      <c r="BL608" s="18"/>
      <c r="BM608" s="18"/>
      <c r="BN608" s="18"/>
      <c r="BP608" s="18"/>
      <c r="BQ608" s="18"/>
      <c r="BR608" s="18"/>
      <c r="BS608" s="18"/>
      <c r="BT608" s="18"/>
      <c r="BU608" s="18"/>
      <c r="BV608" s="18"/>
      <c r="BW608" s="18"/>
      <c r="BX608" s="18"/>
      <c r="BY608" s="18"/>
      <c r="BZ608" s="18"/>
    </row>
    <row r="609" spans="1:78">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5"/>
      <c r="BE609" s="5"/>
      <c r="BF609" s="5"/>
      <c r="BG609" s="18"/>
      <c r="BH609" s="18"/>
      <c r="BI609" s="18"/>
      <c r="BJ609" s="18"/>
      <c r="BK609" s="18"/>
      <c r="BL609" s="18"/>
      <c r="BM609" s="18"/>
      <c r="BN609" s="18"/>
      <c r="BP609" s="18"/>
      <c r="BQ609" s="18"/>
      <c r="BR609" s="18"/>
      <c r="BS609" s="18"/>
      <c r="BT609" s="18"/>
      <c r="BU609" s="18"/>
      <c r="BV609" s="18"/>
      <c r="BW609" s="18"/>
      <c r="BX609" s="18"/>
      <c r="BY609" s="18"/>
      <c r="BZ609" s="18"/>
    </row>
    <row r="610" spans="1:78">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5"/>
      <c r="BE610" s="5"/>
      <c r="BF610" s="5"/>
      <c r="BG610" s="18"/>
      <c r="BH610" s="18"/>
      <c r="BI610" s="18"/>
      <c r="BJ610" s="18"/>
      <c r="BK610" s="18"/>
      <c r="BL610" s="18"/>
      <c r="BM610" s="18"/>
      <c r="BN610" s="18"/>
      <c r="BP610" s="18"/>
      <c r="BQ610" s="18"/>
      <c r="BR610" s="18"/>
      <c r="BS610" s="18"/>
      <c r="BT610" s="18"/>
      <c r="BU610" s="18"/>
      <c r="BV610" s="18"/>
      <c r="BW610" s="18"/>
      <c r="BX610" s="18"/>
      <c r="BY610" s="18"/>
      <c r="BZ610" s="18"/>
    </row>
    <row r="611" spans="1:78">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5"/>
      <c r="BE611" s="5"/>
      <c r="BF611" s="5"/>
      <c r="BG611" s="18"/>
      <c r="BH611" s="18"/>
      <c r="BI611" s="18"/>
      <c r="BJ611" s="18"/>
      <c r="BK611" s="18"/>
      <c r="BL611" s="18"/>
      <c r="BM611" s="18"/>
      <c r="BN611" s="18"/>
      <c r="BP611" s="18"/>
      <c r="BQ611" s="18"/>
      <c r="BR611" s="18"/>
      <c r="BS611" s="18"/>
      <c r="BT611" s="18"/>
      <c r="BU611" s="18"/>
      <c r="BV611" s="18"/>
      <c r="BW611" s="18"/>
      <c r="BX611" s="18"/>
      <c r="BY611" s="18"/>
      <c r="BZ611" s="18"/>
    </row>
    <row r="612" spans="1:78">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5"/>
      <c r="BE612" s="5"/>
      <c r="BF612" s="5"/>
      <c r="BG612" s="18"/>
      <c r="BH612" s="18"/>
      <c r="BI612" s="18"/>
      <c r="BJ612" s="18"/>
      <c r="BK612" s="18"/>
      <c r="BL612" s="18"/>
      <c r="BM612" s="18"/>
      <c r="BN612" s="18"/>
      <c r="BP612" s="18"/>
      <c r="BQ612" s="18"/>
      <c r="BR612" s="18"/>
      <c r="BS612" s="18"/>
      <c r="BT612" s="18"/>
      <c r="BU612" s="18"/>
      <c r="BV612" s="18"/>
      <c r="BW612" s="18"/>
      <c r="BX612" s="18"/>
      <c r="BY612" s="18"/>
      <c r="BZ612" s="18"/>
    </row>
    <row r="613" spans="1:78">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5"/>
      <c r="BE613" s="5"/>
      <c r="BF613" s="5"/>
      <c r="BG613" s="18"/>
      <c r="BH613" s="18"/>
      <c r="BI613" s="18"/>
      <c r="BJ613" s="18"/>
      <c r="BK613" s="18"/>
      <c r="BL613" s="18"/>
      <c r="BM613" s="18"/>
      <c r="BN613" s="18"/>
      <c r="BP613" s="18"/>
      <c r="BQ613" s="18"/>
      <c r="BR613" s="18"/>
      <c r="BS613" s="18"/>
      <c r="BT613" s="18"/>
      <c r="BU613" s="18"/>
      <c r="BV613" s="18"/>
      <c r="BW613" s="18"/>
      <c r="BX613" s="18"/>
      <c r="BY613" s="18"/>
      <c r="BZ613" s="18"/>
    </row>
    <row r="614" spans="1:78">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5"/>
      <c r="BE614" s="5"/>
      <c r="BF614" s="5"/>
      <c r="BG614" s="18"/>
      <c r="BH614" s="18"/>
      <c r="BI614" s="18"/>
      <c r="BJ614" s="18"/>
      <c r="BK614" s="18"/>
      <c r="BL614" s="18"/>
      <c r="BM614" s="18"/>
      <c r="BN614" s="18"/>
      <c r="BP614" s="18"/>
      <c r="BQ614" s="18"/>
      <c r="BR614" s="18"/>
      <c r="BS614" s="18"/>
      <c r="BT614" s="18"/>
      <c r="BU614" s="18"/>
      <c r="BV614" s="18"/>
      <c r="BW614" s="18"/>
      <c r="BX614" s="18"/>
      <c r="BY614" s="18"/>
      <c r="BZ614" s="18"/>
    </row>
    <row r="615" spans="1:78">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5"/>
      <c r="BE615" s="5"/>
      <c r="BF615" s="5"/>
      <c r="BG615" s="18"/>
      <c r="BH615" s="18"/>
      <c r="BI615" s="18"/>
      <c r="BJ615" s="18"/>
      <c r="BK615" s="18"/>
      <c r="BL615" s="18"/>
      <c r="BM615" s="18"/>
      <c r="BN615" s="18"/>
      <c r="BP615" s="18"/>
      <c r="BQ615" s="18"/>
      <c r="BR615" s="18"/>
      <c r="BS615" s="18"/>
      <c r="BT615" s="18"/>
      <c r="BU615" s="18"/>
      <c r="BV615" s="18"/>
      <c r="BW615" s="18"/>
      <c r="BX615" s="18"/>
      <c r="BY615" s="18"/>
      <c r="BZ615" s="18"/>
    </row>
    <row r="616" spans="1:78">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5"/>
      <c r="BE616" s="5"/>
      <c r="BF616" s="5"/>
      <c r="BG616" s="18"/>
      <c r="BH616" s="18"/>
      <c r="BI616" s="18"/>
      <c r="BJ616" s="18"/>
      <c r="BK616" s="18"/>
      <c r="BL616" s="18"/>
      <c r="BM616" s="18"/>
      <c r="BN616" s="18"/>
      <c r="BP616" s="18"/>
      <c r="BQ616" s="18"/>
      <c r="BR616" s="18"/>
      <c r="BS616" s="18"/>
      <c r="BT616" s="18"/>
      <c r="BU616" s="18"/>
      <c r="BV616" s="18"/>
      <c r="BW616" s="18"/>
      <c r="BX616" s="18"/>
      <c r="BY616" s="18"/>
      <c r="BZ616" s="18"/>
    </row>
    <row r="617" spans="1:78">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5"/>
      <c r="BE617" s="5"/>
      <c r="BF617" s="5"/>
      <c r="BG617" s="18"/>
      <c r="BH617" s="18"/>
      <c r="BI617" s="18"/>
      <c r="BJ617" s="18"/>
      <c r="BK617" s="18"/>
      <c r="BL617" s="18"/>
      <c r="BM617" s="18"/>
      <c r="BN617" s="18"/>
      <c r="BP617" s="18"/>
      <c r="BQ617" s="18"/>
      <c r="BR617" s="18"/>
      <c r="BS617" s="18"/>
      <c r="BT617" s="18"/>
      <c r="BU617" s="18"/>
      <c r="BV617" s="18"/>
      <c r="BW617" s="18"/>
      <c r="BX617" s="18"/>
      <c r="BY617" s="18"/>
      <c r="BZ617" s="18"/>
    </row>
    <row r="618" spans="1:78">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5"/>
      <c r="BE618" s="5"/>
      <c r="BF618" s="5"/>
      <c r="BG618" s="18"/>
      <c r="BH618" s="18"/>
      <c r="BI618" s="18"/>
      <c r="BJ618" s="18"/>
      <c r="BK618" s="18"/>
      <c r="BL618" s="18"/>
      <c r="BM618" s="18"/>
      <c r="BN618" s="18"/>
      <c r="BP618" s="18"/>
      <c r="BQ618" s="18"/>
      <c r="BR618" s="18"/>
      <c r="BS618" s="18"/>
      <c r="BT618" s="18"/>
      <c r="BU618" s="18"/>
      <c r="BV618" s="18"/>
      <c r="BW618" s="18"/>
      <c r="BX618" s="18"/>
      <c r="BY618" s="18"/>
      <c r="BZ618" s="18"/>
    </row>
    <row r="619" spans="1:78">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5"/>
      <c r="BE619" s="5"/>
      <c r="BF619" s="5"/>
      <c r="BG619" s="18"/>
      <c r="BH619" s="18"/>
      <c r="BI619" s="18"/>
      <c r="BJ619" s="18"/>
      <c r="BK619" s="18"/>
      <c r="BL619" s="18"/>
      <c r="BM619" s="18"/>
      <c r="BN619" s="18"/>
      <c r="BP619" s="18"/>
      <c r="BQ619" s="18"/>
      <c r="BR619" s="18"/>
      <c r="BS619" s="18"/>
      <c r="BT619" s="18"/>
      <c r="BU619" s="18"/>
      <c r="BV619" s="18"/>
      <c r="BW619" s="18"/>
      <c r="BX619" s="18"/>
      <c r="BY619" s="18"/>
      <c r="BZ619" s="18"/>
    </row>
    <row r="620" spans="1:78">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5"/>
      <c r="BE620" s="5"/>
      <c r="BF620" s="5"/>
      <c r="BG620" s="18"/>
      <c r="BH620" s="18"/>
      <c r="BI620" s="18"/>
      <c r="BJ620" s="18"/>
      <c r="BK620" s="18"/>
      <c r="BL620" s="18"/>
      <c r="BM620" s="18"/>
      <c r="BN620" s="18"/>
      <c r="BP620" s="18"/>
      <c r="BQ620" s="18"/>
      <c r="BR620" s="18"/>
      <c r="BS620" s="18"/>
      <c r="BT620" s="18"/>
      <c r="BU620" s="18"/>
      <c r="BV620" s="18"/>
      <c r="BW620" s="18"/>
      <c r="BX620" s="18"/>
      <c r="BY620" s="18"/>
      <c r="BZ620" s="18"/>
    </row>
    <row r="621" spans="1:78">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5"/>
      <c r="BE621" s="5"/>
      <c r="BF621" s="5"/>
      <c r="BG621" s="18"/>
      <c r="BH621" s="18"/>
      <c r="BI621" s="18"/>
      <c r="BJ621" s="18"/>
      <c r="BK621" s="18"/>
      <c r="BL621" s="18"/>
      <c r="BM621" s="18"/>
      <c r="BN621" s="18"/>
      <c r="BP621" s="18"/>
      <c r="BQ621" s="18"/>
      <c r="BR621" s="18"/>
      <c r="BS621" s="18"/>
      <c r="BT621" s="18"/>
      <c r="BU621" s="18"/>
      <c r="BV621" s="18"/>
      <c r="BW621" s="18"/>
      <c r="BX621" s="18"/>
      <c r="BY621" s="18"/>
      <c r="BZ621" s="18"/>
    </row>
    <row r="622" spans="1:78">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5"/>
      <c r="BE622" s="5"/>
      <c r="BF622" s="5"/>
      <c r="BG622" s="18"/>
      <c r="BH622" s="18"/>
      <c r="BI622" s="18"/>
      <c r="BJ622" s="18"/>
      <c r="BK622" s="18"/>
      <c r="BL622" s="18"/>
      <c r="BM622" s="18"/>
      <c r="BN622" s="18"/>
      <c r="BP622" s="18"/>
      <c r="BQ622" s="18"/>
      <c r="BR622" s="18"/>
      <c r="BS622" s="18"/>
      <c r="BT622" s="18"/>
      <c r="BU622" s="18"/>
      <c r="BV622" s="18"/>
      <c r="BW622" s="18"/>
      <c r="BX622" s="18"/>
      <c r="BY622" s="18"/>
      <c r="BZ622" s="18"/>
    </row>
    <row r="623" spans="1:78">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5"/>
      <c r="BE623" s="5"/>
      <c r="BF623" s="5"/>
      <c r="BG623" s="18"/>
      <c r="BH623" s="18"/>
      <c r="BI623" s="18"/>
      <c r="BJ623" s="18"/>
      <c r="BK623" s="18"/>
      <c r="BL623" s="18"/>
      <c r="BM623" s="18"/>
      <c r="BN623" s="18"/>
      <c r="BP623" s="18"/>
      <c r="BQ623" s="18"/>
      <c r="BR623" s="18"/>
      <c r="BS623" s="18"/>
      <c r="BT623" s="18"/>
      <c r="BU623" s="18"/>
      <c r="BV623" s="18"/>
      <c r="BW623" s="18"/>
      <c r="BX623" s="18"/>
      <c r="BY623" s="18"/>
      <c r="BZ623" s="18"/>
    </row>
    <row r="624" spans="1:78">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5"/>
      <c r="BE624" s="5"/>
      <c r="BF624" s="5"/>
      <c r="BG624" s="18"/>
      <c r="BH624" s="18"/>
      <c r="BI624" s="18"/>
      <c r="BJ624" s="18"/>
      <c r="BK624" s="18"/>
      <c r="BL624" s="18"/>
      <c r="BM624" s="18"/>
      <c r="BN624" s="18"/>
      <c r="BP624" s="18"/>
      <c r="BQ624" s="18"/>
      <c r="BR624" s="18"/>
      <c r="BS624" s="18"/>
      <c r="BT624" s="18"/>
      <c r="BU624" s="18"/>
      <c r="BV624" s="18"/>
      <c r="BW624" s="18"/>
      <c r="BX624" s="18"/>
      <c r="BY624" s="18"/>
      <c r="BZ624" s="18"/>
    </row>
    <row r="625" spans="1:78">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5"/>
      <c r="BE625" s="5"/>
      <c r="BF625" s="5"/>
      <c r="BG625" s="18"/>
      <c r="BH625" s="18"/>
      <c r="BI625" s="18"/>
      <c r="BJ625" s="18"/>
      <c r="BK625" s="18"/>
      <c r="BL625" s="18"/>
      <c r="BM625" s="18"/>
      <c r="BN625" s="18"/>
      <c r="BP625" s="18"/>
      <c r="BQ625" s="18"/>
      <c r="BR625" s="18"/>
      <c r="BS625" s="18"/>
      <c r="BT625" s="18"/>
      <c r="BU625" s="18"/>
      <c r="BV625" s="18"/>
      <c r="BW625" s="18"/>
      <c r="BX625" s="18"/>
      <c r="BY625" s="18"/>
      <c r="BZ625" s="18"/>
    </row>
    <row r="626" spans="1:78">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5"/>
      <c r="BE626" s="5"/>
      <c r="BF626" s="5"/>
      <c r="BG626" s="18"/>
      <c r="BH626" s="18"/>
      <c r="BI626" s="18"/>
      <c r="BJ626" s="18"/>
      <c r="BK626" s="18"/>
      <c r="BL626" s="18"/>
      <c r="BM626" s="18"/>
      <c r="BN626" s="18"/>
      <c r="BP626" s="18"/>
      <c r="BQ626" s="18"/>
      <c r="BR626" s="18"/>
      <c r="BS626" s="18"/>
      <c r="BT626" s="18"/>
      <c r="BU626" s="18"/>
      <c r="BV626" s="18"/>
      <c r="BW626" s="18"/>
      <c r="BX626" s="18"/>
      <c r="BY626" s="18"/>
      <c r="BZ626" s="18"/>
    </row>
    <row r="627" spans="1:78">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5"/>
      <c r="BE627" s="5"/>
      <c r="BF627" s="5"/>
      <c r="BG627" s="18"/>
      <c r="BH627" s="18"/>
      <c r="BI627" s="18"/>
      <c r="BJ627" s="18"/>
      <c r="BK627" s="18"/>
      <c r="BL627" s="18"/>
      <c r="BM627" s="18"/>
      <c r="BN627" s="18"/>
      <c r="BP627" s="18"/>
      <c r="BQ627" s="18"/>
      <c r="BR627" s="18"/>
      <c r="BS627" s="18"/>
      <c r="BT627" s="18"/>
      <c r="BU627" s="18"/>
      <c r="BV627" s="18"/>
      <c r="BW627" s="18"/>
      <c r="BX627" s="18"/>
      <c r="BY627" s="18"/>
      <c r="BZ627" s="18"/>
    </row>
    <row r="628" spans="1:78">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5"/>
      <c r="BE628" s="5"/>
      <c r="BF628" s="5"/>
      <c r="BG628" s="18"/>
      <c r="BH628" s="18"/>
      <c r="BI628" s="18"/>
      <c r="BJ628" s="18"/>
      <c r="BK628" s="18"/>
      <c r="BL628" s="18"/>
      <c r="BM628" s="18"/>
      <c r="BN628" s="18"/>
      <c r="BP628" s="18"/>
      <c r="BQ628" s="18"/>
      <c r="BR628" s="18"/>
      <c r="BS628" s="18"/>
      <c r="BT628" s="18"/>
      <c r="BU628" s="18"/>
      <c r="BV628" s="18"/>
      <c r="BW628" s="18"/>
      <c r="BX628" s="18"/>
      <c r="BY628" s="18"/>
      <c r="BZ628" s="18"/>
    </row>
    <row r="629" spans="1:78">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5"/>
      <c r="BE629" s="5"/>
      <c r="BF629" s="5"/>
      <c r="BG629" s="18"/>
      <c r="BH629" s="18"/>
      <c r="BI629" s="18"/>
      <c r="BJ629" s="18"/>
      <c r="BK629" s="18"/>
      <c r="BL629" s="18"/>
      <c r="BM629" s="18"/>
      <c r="BN629" s="18"/>
      <c r="BP629" s="18"/>
      <c r="BQ629" s="18"/>
      <c r="BR629" s="18"/>
      <c r="BS629" s="18"/>
      <c r="BT629" s="18"/>
      <c r="BU629" s="18"/>
      <c r="BV629" s="18"/>
      <c r="BW629" s="18"/>
      <c r="BX629" s="18"/>
      <c r="BY629" s="18"/>
      <c r="BZ629" s="18"/>
    </row>
    <row r="630" spans="1:78">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5"/>
      <c r="BE630" s="5"/>
      <c r="BF630" s="5"/>
      <c r="BG630" s="18"/>
      <c r="BH630" s="18"/>
      <c r="BI630" s="18"/>
      <c r="BJ630" s="18"/>
      <c r="BK630" s="18"/>
      <c r="BL630" s="18"/>
      <c r="BM630" s="18"/>
      <c r="BN630" s="18"/>
      <c r="BP630" s="18"/>
      <c r="BQ630" s="18"/>
      <c r="BR630" s="18"/>
      <c r="BS630" s="18"/>
      <c r="BT630" s="18"/>
      <c r="BU630" s="18"/>
      <c r="BV630" s="18"/>
      <c r="BW630" s="18"/>
      <c r="BX630" s="18"/>
      <c r="BY630" s="18"/>
      <c r="BZ630" s="18"/>
    </row>
    <row r="631" spans="1:78">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5"/>
      <c r="BE631" s="5"/>
      <c r="BF631" s="5"/>
      <c r="BG631" s="18"/>
      <c r="BH631" s="18"/>
      <c r="BI631" s="18"/>
      <c r="BJ631" s="18"/>
      <c r="BK631" s="18"/>
      <c r="BL631" s="18"/>
      <c r="BM631" s="18"/>
      <c r="BN631" s="18"/>
      <c r="BP631" s="18"/>
      <c r="BQ631" s="18"/>
      <c r="BR631" s="18"/>
      <c r="BS631" s="18"/>
      <c r="BT631" s="18"/>
      <c r="BU631" s="18"/>
      <c r="BV631" s="18"/>
      <c r="BW631" s="18"/>
      <c r="BX631" s="18"/>
      <c r="BY631" s="18"/>
      <c r="BZ631" s="18"/>
    </row>
    <row r="632" spans="1:78">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5"/>
      <c r="BE632" s="5"/>
      <c r="BF632" s="5"/>
      <c r="BG632" s="18"/>
      <c r="BH632" s="18"/>
      <c r="BI632" s="18"/>
      <c r="BJ632" s="18"/>
      <c r="BK632" s="18"/>
      <c r="BL632" s="18"/>
      <c r="BM632" s="18"/>
      <c r="BN632" s="18"/>
      <c r="BP632" s="18"/>
      <c r="BQ632" s="18"/>
      <c r="BR632" s="18"/>
      <c r="BS632" s="18"/>
      <c r="BT632" s="18"/>
      <c r="BU632" s="18"/>
      <c r="BV632" s="18"/>
      <c r="BW632" s="18"/>
      <c r="BX632" s="18"/>
      <c r="BY632" s="18"/>
      <c r="BZ632" s="18"/>
    </row>
    <row r="633" spans="1:78">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5"/>
      <c r="BE633" s="5"/>
      <c r="BF633" s="5"/>
      <c r="BG633" s="18"/>
      <c r="BH633" s="18"/>
      <c r="BI633" s="18"/>
      <c r="BJ633" s="18"/>
      <c r="BK633" s="18"/>
      <c r="BL633" s="18"/>
      <c r="BM633" s="18"/>
      <c r="BN633" s="18"/>
      <c r="BP633" s="18"/>
      <c r="BQ633" s="18"/>
      <c r="BR633" s="18"/>
      <c r="BS633" s="18"/>
      <c r="BT633" s="18"/>
      <c r="BU633" s="18"/>
      <c r="BV633" s="18"/>
      <c r="BW633" s="18"/>
      <c r="BX633" s="18"/>
      <c r="BY633" s="18"/>
      <c r="BZ633" s="18"/>
    </row>
    <row r="634" spans="1:78">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5"/>
      <c r="BE634" s="5"/>
      <c r="BF634" s="5"/>
      <c r="BG634" s="18"/>
      <c r="BH634" s="18"/>
      <c r="BI634" s="18"/>
      <c r="BJ634" s="18"/>
      <c r="BK634" s="18"/>
      <c r="BL634" s="18"/>
      <c r="BM634" s="18"/>
      <c r="BN634" s="18"/>
      <c r="BP634" s="18"/>
      <c r="BQ634" s="18"/>
      <c r="BR634" s="18"/>
      <c r="BS634" s="18"/>
      <c r="BT634" s="18"/>
      <c r="BU634" s="18"/>
      <c r="BV634" s="18"/>
      <c r="BW634" s="18"/>
      <c r="BX634" s="18"/>
      <c r="BY634" s="18"/>
      <c r="BZ634" s="18"/>
    </row>
    <row r="635" spans="1:78">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5"/>
      <c r="BE635" s="5"/>
      <c r="BF635" s="5"/>
      <c r="BG635" s="18"/>
      <c r="BH635" s="18"/>
      <c r="BI635" s="18"/>
      <c r="BJ635" s="18"/>
      <c r="BK635" s="18"/>
      <c r="BL635" s="18"/>
      <c r="BM635" s="18"/>
      <c r="BN635" s="18"/>
      <c r="BP635" s="18"/>
      <c r="BQ635" s="18"/>
      <c r="BR635" s="18"/>
      <c r="BS635" s="18"/>
      <c r="BT635" s="18"/>
      <c r="BU635" s="18"/>
      <c r="BV635" s="18"/>
      <c r="BW635" s="18"/>
      <c r="BX635" s="18"/>
      <c r="BY635" s="18"/>
      <c r="BZ635" s="18"/>
    </row>
    <row r="636" spans="1:78">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5"/>
      <c r="BE636" s="5"/>
      <c r="BF636" s="5"/>
      <c r="BG636" s="18"/>
      <c r="BH636" s="18"/>
      <c r="BI636" s="18"/>
      <c r="BJ636" s="18"/>
      <c r="BK636" s="18"/>
      <c r="BL636" s="18"/>
      <c r="BM636" s="18"/>
      <c r="BN636" s="18"/>
      <c r="BP636" s="18"/>
      <c r="BQ636" s="18"/>
      <c r="BR636" s="18"/>
      <c r="BS636" s="18"/>
      <c r="BT636" s="18"/>
      <c r="BU636" s="18"/>
      <c r="BV636" s="18"/>
      <c r="BW636" s="18"/>
      <c r="BX636" s="18"/>
      <c r="BY636" s="18"/>
      <c r="BZ636" s="18"/>
    </row>
    <row r="637" spans="1:78">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5"/>
      <c r="BE637" s="5"/>
      <c r="BF637" s="5"/>
      <c r="BG637" s="18"/>
      <c r="BH637" s="18"/>
      <c r="BI637" s="18"/>
      <c r="BJ637" s="18"/>
      <c r="BK637" s="18"/>
      <c r="BL637" s="18"/>
      <c r="BM637" s="18"/>
      <c r="BN637" s="18"/>
      <c r="BP637" s="18"/>
      <c r="BQ637" s="18"/>
      <c r="BR637" s="18"/>
      <c r="BS637" s="18"/>
      <c r="BT637" s="18"/>
      <c r="BU637" s="18"/>
      <c r="BV637" s="18"/>
      <c r="BW637" s="18"/>
      <c r="BX637" s="18"/>
      <c r="BY637" s="18"/>
      <c r="BZ637" s="18"/>
    </row>
    <row r="638" spans="1:78">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5"/>
      <c r="BE638" s="5"/>
      <c r="BF638" s="5"/>
      <c r="BG638" s="18"/>
      <c r="BH638" s="18"/>
      <c r="BI638" s="18"/>
      <c r="BJ638" s="18"/>
      <c r="BK638" s="18"/>
      <c r="BL638" s="18"/>
      <c r="BM638" s="18"/>
      <c r="BN638" s="18"/>
      <c r="BP638" s="18"/>
      <c r="BQ638" s="18"/>
      <c r="BR638" s="18"/>
      <c r="BS638" s="18"/>
      <c r="BT638" s="18"/>
      <c r="BU638" s="18"/>
      <c r="BV638" s="18"/>
      <c r="BW638" s="18"/>
      <c r="BX638" s="18"/>
      <c r="BY638" s="18"/>
      <c r="BZ638" s="18"/>
    </row>
    <row r="639" spans="1:78">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5"/>
      <c r="BE639" s="5"/>
      <c r="BF639" s="5"/>
      <c r="BG639" s="18"/>
      <c r="BH639" s="18"/>
      <c r="BI639" s="18"/>
      <c r="BJ639" s="18"/>
      <c r="BK639" s="18"/>
      <c r="BL639" s="18"/>
      <c r="BM639" s="18"/>
      <c r="BN639" s="18"/>
      <c r="BP639" s="18"/>
      <c r="BQ639" s="18"/>
      <c r="BR639" s="18"/>
      <c r="BS639" s="18"/>
      <c r="BT639" s="18"/>
      <c r="BU639" s="18"/>
      <c r="BV639" s="18"/>
      <c r="BW639" s="18"/>
      <c r="BX639" s="18"/>
      <c r="BY639" s="18"/>
      <c r="BZ639" s="18"/>
    </row>
    <row r="640" spans="1:78">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5"/>
      <c r="BE640" s="5"/>
      <c r="BF640" s="5"/>
      <c r="BG640" s="18"/>
      <c r="BH640" s="18"/>
      <c r="BI640" s="18"/>
      <c r="BJ640" s="18"/>
      <c r="BK640" s="18"/>
      <c r="BL640" s="18"/>
      <c r="BM640" s="18"/>
      <c r="BN640" s="18"/>
      <c r="BP640" s="18"/>
      <c r="BQ640" s="18"/>
      <c r="BR640" s="18"/>
      <c r="BS640" s="18"/>
      <c r="BT640" s="18"/>
      <c r="BU640" s="18"/>
      <c r="BV640" s="18"/>
      <c r="BW640" s="18"/>
      <c r="BX640" s="18"/>
      <c r="BY640" s="18"/>
      <c r="BZ640" s="18"/>
    </row>
    <row r="641" spans="1:78">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5"/>
      <c r="BE641" s="5"/>
      <c r="BF641" s="5"/>
      <c r="BG641" s="18"/>
      <c r="BH641" s="18"/>
      <c r="BI641" s="18"/>
      <c r="BJ641" s="18"/>
      <c r="BK641" s="18"/>
      <c r="BL641" s="18"/>
      <c r="BM641" s="18"/>
      <c r="BN641" s="18"/>
      <c r="BP641" s="18"/>
      <c r="BQ641" s="18"/>
      <c r="BR641" s="18"/>
      <c r="BS641" s="18"/>
      <c r="BT641" s="18"/>
      <c r="BU641" s="18"/>
      <c r="BV641" s="18"/>
      <c r="BW641" s="18"/>
      <c r="BX641" s="18"/>
      <c r="BY641" s="18"/>
      <c r="BZ641" s="18"/>
    </row>
    <row r="642" spans="1:78">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5"/>
      <c r="BE642" s="5"/>
      <c r="BF642" s="5"/>
      <c r="BG642" s="18"/>
      <c r="BH642" s="18"/>
      <c r="BI642" s="18"/>
      <c r="BJ642" s="18"/>
      <c r="BK642" s="18"/>
      <c r="BL642" s="18"/>
      <c r="BM642" s="18"/>
      <c r="BN642" s="18"/>
      <c r="BP642" s="18"/>
      <c r="BQ642" s="18"/>
      <c r="BR642" s="18"/>
      <c r="BS642" s="18"/>
      <c r="BT642" s="18"/>
      <c r="BU642" s="18"/>
      <c r="BV642" s="18"/>
      <c r="BW642" s="18"/>
      <c r="BX642" s="18"/>
      <c r="BY642" s="18"/>
      <c r="BZ642" s="18"/>
    </row>
    <row r="643" spans="1:78">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5"/>
      <c r="BE643" s="5"/>
      <c r="BF643" s="5"/>
      <c r="BG643" s="18"/>
      <c r="BH643" s="18"/>
      <c r="BI643" s="18"/>
      <c r="BJ643" s="18"/>
      <c r="BK643" s="18"/>
      <c r="BL643" s="18"/>
      <c r="BM643" s="18"/>
      <c r="BN643" s="18"/>
      <c r="BP643" s="18"/>
      <c r="BQ643" s="18"/>
      <c r="BR643" s="18"/>
      <c r="BS643" s="18"/>
      <c r="BT643" s="18"/>
      <c r="BU643" s="18"/>
      <c r="BV643" s="18"/>
      <c r="BW643" s="18"/>
      <c r="BX643" s="18"/>
      <c r="BY643" s="18"/>
      <c r="BZ643" s="18"/>
    </row>
    <row r="644" spans="1:78">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5"/>
      <c r="BE644" s="5"/>
      <c r="BF644" s="5"/>
      <c r="BG644" s="18"/>
      <c r="BH644" s="18"/>
      <c r="BI644" s="18"/>
      <c r="BJ644" s="18"/>
      <c r="BK644" s="18"/>
      <c r="BL644" s="18"/>
      <c r="BM644" s="18"/>
      <c r="BN644" s="18"/>
      <c r="BP644" s="18"/>
      <c r="BQ644" s="18"/>
      <c r="BR644" s="18"/>
      <c r="BS644" s="18"/>
      <c r="BT644" s="18"/>
      <c r="BU644" s="18"/>
      <c r="BV644" s="18"/>
      <c r="BW644" s="18"/>
      <c r="BX644" s="18"/>
      <c r="BY644" s="18"/>
      <c r="BZ644" s="18"/>
    </row>
    <row r="645" spans="1:78">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5"/>
      <c r="BE645" s="5"/>
      <c r="BF645" s="5"/>
      <c r="BG645" s="18"/>
      <c r="BH645" s="18"/>
      <c r="BI645" s="18"/>
      <c r="BJ645" s="18"/>
      <c r="BK645" s="18"/>
      <c r="BL645" s="18"/>
      <c r="BM645" s="18"/>
      <c r="BN645" s="18"/>
      <c r="BP645" s="18"/>
      <c r="BQ645" s="18"/>
      <c r="BR645" s="18"/>
      <c r="BS645" s="18"/>
      <c r="BT645" s="18"/>
      <c r="BU645" s="18"/>
      <c r="BV645" s="18"/>
      <c r="BW645" s="18"/>
      <c r="BX645" s="18"/>
      <c r="BY645" s="18"/>
      <c r="BZ645" s="18"/>
    </row>
    <row r="646" spans="1:78">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5"/>
      <c r="BE646" s="5"/>
      <c r="BF646" s="5"/>
      <c r="BG646" s="18"/>
      <c r="BH646" s="18"/>
      <c r="BI646" s="18"/>
      <c r="BJ646" s="18"/>
      <c r="BK646" s="18"/>
      <c r="BL646" s="18"/>
      <c r="BM646" s="18"/>
      <c r="BN646" s="18"/>
      <c r="BP646" s="18"/>
      <c r="BQ646" s="18"/>
      <c r="BR646" s="18"/>
      <c r="BS646" s="18"/>
      <c r="BT646" s="18"/>
      <c r="BU646" s="18"/>
      <c r="BV646" s="18"/>
      <c r="BW646" s="18"/>
      <c r="BX646" s="18"/>
      <c r="BY646" s="18"/>
      <c r="BZ646" s="18"/>
    </row>
    <row r="647" spans="1:78">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5"/>
      <c r="BE647" s="5"/>
      <c r="BF647" s="5"/>
      <c r="BG647" s="18"/>
      <c r="BH647" s="18"/>
      <c r="BI647" s="18"/>
      <c r="BJ647" s="18"/>
      <c r="BK647" s="18"/>
      <c r="BL647" s="18"/>
      <c r="BM647" s="18"/>
      <c r="BN647" s="18"/>
      <c r="BP647" s="18"/>
      <c r="BQ647" s="18"/>
      <c r="BR647" s="18"/>
      <c r="BS647" s="18"/>
      <c r="BT647" s="18"/>
      <c r="BU647" s="18"/>
      <c r="BV647" s="18"/>
      <c r="BW647" s="18"/>
      <c r="BX647" s="18"/>
      <c r="BY647" s="18"/>
      <c r="BZ647" s="18"/>
    </row>
    <row r="648" spans="1:78">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5"/>
      <c r="BE648" s="5"/>
      <c r="BF648" s="5"/>
      <c r="BG648" s="18"/>
      <c r="BH648" s="18"/>
      <c r="BI648" s="18"/>
      <c r="BJ648" s="18"/>
      <c r="BK648" s="18"/>
      <c r="BL648" s="18"/>
      <c r="BM648" s="18"/>
      <c r="BN648" s="18"/>
      <c r="BP648" s="18"/>
      <c r="BQ648" s="18"/>
      <c r="BR648" s="18"/>
      <c r="BS648" s="18"/>
      <c r="BT648" s="18"/>
      <c r="BU648" s="18"/>
      <c r="BV648" s="18"/>
      <c r="BW648" s="18"/>
      <c r="BX648" s="18"/>
      <c r="BY648" s="18"/>
      <c r="BZ648" s="18"/>
    </row>
    <row r="649" spans="1:78">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5"/>
      <c r="BE649" s="5"/>
      <c r="BF649" s="5"/>
      <c r="BG649" s="18"/>
      <c r="BH649" s="18"/>
      <c r="BI649" s="18"/>
      <c r="BJ649" s="18"/>
      <c r="BK649" s="18"/>
      <c r="BL649" s="18"/>
      <c r="BM649" s="18"/>
      <c r="BN649" s="18"/>
      <c r="BP649" s="18"/>
      <c r="BQ649" s="18"/>
      <c r="BR649" s="18"/>
      <c r="BS649" s="18"/>
      <c r="BT649" s="18"/>
      <c r="BU649" s="18"/>
      <c r="BV649" s="18"/>
      <c r="BW649" s="18"/>
      <c r="BX649" s="18"/>
      <c r="BY649" s="18"/>
      <c r="BZ649" s="18"/>
    </row>
    <row r="650" spans="1:78">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5"/>
      <c r="BE650" s="5"/>
      <c r="BF650" s="5"/>
      <c r="BG650" s="18"/>
      <c r="BH650" s="18"/>
      <c r="BI650" s="18"/>
      <c r="BJ650" s="18"/>
      <c r="BK650" s="18"/>
      <c r="BL650" s="18"/>
      <c r="BM650" s="18"/>
      <c r="BN650" s="18"/>
      <c r="BP650" s="18"/>
      <c r="BQ650" s="18"/>
      <c r="BR650" s="18"/>
      <c r="BS650" s="18"/>
      <c r="BT650" s="18"/>
      <c r="BU650" s="18"/>
      <c r="BV650" s="18"/>
      <c r="BW650" s="18"/>
      <c r="BX650" s="18"/>
      <c r="BY650" s="18"/>
      <c r="BZ650" s="18"/>
    </row>
    <row r="651" spans="1:78">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5"/>
      <c r="BE651" s="5"/>
      <c r="BF651" s="5"/>
      <c r="BG651" s="18"/>
      <c r="BH651" s="18"/>
      <c r="BI651" s="18"/>
      <c r="BJ651" s="18"/>
      <c r="BK651" s="18"/>
      <c r="BL651" s="18"/>
      <c r="BM651" s="18"/>
      <c r="BN651" s="18"/>
      <c r="BP651" s="18"/>
      <c r="BQ651" s="18"/>
      <c r="BR651" s="18"/>
      <c r="BS651" s="18"/>
      <c r="BT651" s="18"/>
      <c r="BU651" s="18"/>
      <c r="BV651" s="18"/>
      <c r="BW651" s="18"/>
      <c r="BX651" s="18"/>
      <c r="BY651" s="18"/>
      <c r="BZ651" s="18"/>
    </row>
    <row r="652" spans="1:78">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5"/>
      <c r="BE652" s="5"/>
      <c r="BF652" s="5"/>
      <c r="BG652" s="18"/>
      <c r="BH652" s="18"/>
      <c r="BI652" s="18"/>
      <c r="BJ652" s="18"/>
      <c r="BK652" s="18"/>
      <c r="BL652" s="18"/>
      <c r="BM652" s="18"/>
      <c r="BN652" s="18"/>
      <c r="BP652" s="18"/>
      <c r="BQ652" s="18"/>
      <c r="BR652" s="18"/>
      <c r="BS652" s="18"/>
      <c r="BT652" s="18"/>
      <c r="BU652" s="18"/>
      <c r="BV652" s="18"/>
      <c r="BW652" s="18"/>
      <c r="BX652" s="18"/>
      <c r="BY652" s="18"/>
      <c r="BZ652" s="18"/>
    </row>
    <row r="653" spans="1:78">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5"/>
      <c r="BE653" s="5"/>
      <c r="BF653" s="5"/>
      <c r="BG653" s="18"/>
      <c r="BH653" s="18"/>
      <c r="BI653" s="18"/>
      <c r="BJ653" s="18"/>
      <c r="BK653" s="18"/>
      <c r="BL653" s="18"/>
      <c r="BM653" s="18"/>
      <c r="BN653" s="18"/>
      <c r="BP653" s="18"/>
      <c r="BQ653" s="18"/>
      <c r="BR653" s="18"/>
      <c r="BS653" s="18"/>
      <c r="BT653" s="18"/>
      <c r="BU653" s="18"/>
      <c r="BV653" s="18"/>
      <c r="BW653" s="18"/>
      <c r="BX653" s="18"/>
      <c r="BY653" s="18"/>
      <c r="BZ653" s="18"/>
    </row>
    <row r="654" spans="1:78">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5"/>
      <c r="BE654" s="5"/>
      <c r="BF654" s="5"/>
      <c r="BG654" s="18"/>
      <c r="BH654" s="18"/>
      <c r="BI654" s="18"/>
      <c r="BJ654" s="18"/>
      <c r="BK654" s="18"/>
      <c r="BL654" s="18"/>
      <c r="BM654" s="18"/>
      <c r="BN654" s="18"/>
      <c r="BP654" s="18"/>
      <c r="BQ654" s="18"/>
      <c r="BR654" s="18"/>
      <c r="BS654" s="18"/>
      <c r="BT654" s="18"/>
      <c r="BU654" s="18"/>
      <c r="BV654" s="18"/>
      <c r="BW654" s="18"/>
      <c r="BX654" s="18"/>
      <c r="BY654" s="18"/>
      <c r="BZ654" s="18"/>
    </row>
    <row r="655" spans="1:78">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5"/>
      <c r="BE655" s="5"/>
      <c r="BF655" s="5"/>
      <c r="BG655" s="18"/>
      <c r="BH655" s="18"/>
      <c r="BI655" s="18"/>
      <c r="BJ655" s="18"/>
      <c r="BK655" s="18"/>
      <c r="BL655" s="18"/>
      <c r="BM655" s="18"/>
      <c r="BN655" s="18"/>
      <c r="BP655" s="18"/>
      <c r="BQ655" s="18"/>
      <c r="BR655" s="18"/>
      <c r="BS655" s="18"/>
      <c r="BT655" s="18"/>
      <c r="BU655" s="18"/>
      <c r="BV655" s="18"/>
      <c r="BW655" s="18"/>
      <c r="BX655" s="18"/>
      <c r="BY655" s="18"/>
      <c r="BZ655" s="18"/>
    </row>
    <row r="656" spans="1:78">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5"/>
      <c r="BE656" s="5"/>
      <c r="BF656" s="5"/>
      <c r="BG656" s="18"/>
      <c r="BH656" s="18"/>
      <c r="BI656" s="18"/>
      <c r="BJ656" s="18"/>
      <c r="BK656" s="18"/>
      <c r="BL656" s="18"/>
      <c r="BM656" s="18"/>
      <c r="BN656" s="18"/>
      <c r="BP656" s="18"/>
      <c r="BQ656" s="18"/>
      <c r="BR656" s="18"/>
      <c r="BS656" s="18"/>
      <c r="BT656" s="18"/>
      <c r="BU656" s="18"/>
      <c r="BV656" s="18"/>
      <c r="BW656" s="18"/>
      <c r="BX656" s="18"/>
      <c r="BY656" s="18"/>
      <c r="BZ656" s="18"/>
    </row>
    <row r="657" spans="1:78">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5"/>
      <c r="BE657" s="5"/>
      <c r="BF657" s="5"/>
      <c r="BG657" s="18"/>
      <c r="BH657" s="18"/>
      <c r="BI657" s="18"/>
      <c r="BJ657" s="18"/>
      <c r="BK657" s="18"/>
      <c r="BL657" s="18"/>
      <c r="BM657" s="18"/>
      <c r="BN657" s="18"/>
      <c r="BP657" s="18"/>
      <c r="BQ657" s="18"/>
      <c r="BR657" s="18"/>
      <c r="BS657" s="18"/>
      <c r="BT657" s="18"/>
      <c r="BU657" s="18"/>
      <c r="BV657" s="18"/>
      <c r="BW657" s="18"/>
      <c r="BX657" s="18"/>
      <c r="BY657" s="18"/>
      <c r="BZ657" s="18"/>
    </row>
    <row r="658" spans="1:78">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5"/>
      <c r="BE658" s="5"/>
      <c r="BF658" s="5"/>
      <c r="BG658" s="18"/>
      <c r="BH658" s="18"/>
      <c r="BI658" s="18"/>
      <c r="BJ658" s="18"/>
      <c r="BK658" s="18"/>
      <c r="BL658" s="18"/>
      <c r="BM658" s="18"/>
      <c r="BN658" s="18"/>
      <c r="BP658" s="18"/>
      <c r="BQ658" s="18"/>
      <c r="BR658" s="18"/>
      <c r="BS658" s="18"/>
      <c r="BT658" s="18"/>
      <c r="BU658" s="18"/>
      <c r="BV658" s="18"/>
      <c r="BW658" s="18"/>
      <c r="BX658" s="18"/>
      <c r="BY658" s="18"/>
      <c r="BZ658" s="18"/>
    </row>
    <row r="659" spans="1:78">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5"/>
      <c r="BE659" s="5"/>
      <c r="BF659" s="5"/>
      <c r="BG659" s="18"/>
      <c r="BH659" s="18"/>
      <c r="BI659" s="18"/>
      <c r="BJ659" s="18"/>
      <c r="BK659" s="18"/>
      <c r="BL659" s="18"/>
      <c r="BM659" s="18"/>
      <c r="BN659" s="18"/>
      <c r="BP659" s="18"/>
      <c r="BQ659" s="18"/>
      <c r="BR659" s="18"/>
      <c r="BS659" s="18"/>
      <c r="BT659" s="18"/>
      <c r="BU659" s="18"/>
      <c r="BV659" s="18"/>
      <c r="BW659" s="18"/>
      <c r="BX659" s="18"/>
      <c r="BY659" s="18"/>
      <c r="BZ659" s="18"/>
    </row>
    <row r="660" spans="1:78">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5"/>
      <c r="BE660" s="5"/>
      <c r="BF660" s="5"/>
      <c r="BG660" s="18"/>
      <c r="BH660" s="18"/>
      <c r="BI660" s="18"/>
      <c r="BJ660" s="18"/>
      <c r="BK660" s="18"/>
      <c r="BL660" s="18"/>
      <c r="BM660" s="18"/>
      <c r="BN660" s="18"/>
      <c r="BP660" s="18"/>
      <c r="BQ660" s="18"/>
      <c r="BR660" s="18"/>
      <c r="BS660" s="18"/>
      <c r="BT660" s="18"/>
      <c r="BU660" s="18"/>
      <c r="BV660" s="18"/>
      <c r="BW660" s="18"/>
      <c r="BX660" s="18"/>
      <c r="BY660" s="18"/>
      <c r="BZ660" s="18"/>
    </row>
    <row r="661" spans="1:78">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5"/>
      <c r="BE661" s="5"/>
      <c r="BF661" s="5"/>
      <c r="BG661" s="18"/>
      <c r="BH661" s="18"/>
      <c r="BI661" s="18"/>
      <c r="BJ661" s="18"/>
      <c r="BK661" s="18"/>
      <c r="BL661" s="18"/>
      <c r="BM661" s="18"/>
      <c r="BN661" s="18"/>
      <c r="BP661" s="18"/>
      <c r="BQ661" s="18"/>
      <c r="BR661" s="18"/>
      <c r="BS661" s="18"/>
      <c r="BT661" s="18"/>
      <c r="BU661" s="18"/>
      <c r="BV661" s="18"/>
      <c r="BW661" s="18"/>
      <c r="BX661" s="18"/>
      <c r="BY661" s="18"/>
      <c r="BZ661" s="18"/>
    </row>
    <row r="662" spans="1:78">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5"/>
      <c r="BE662" s="5"/>
      <c r="BF662" s="5"/>
      <c r="BG662" s="18"/>
      <c r="BH662" s="18"/>
      <c r="BI662" s="18"/>
      <c r="BJ662" s="18"/>
      <c r="BK662" s="18"/>
      <c r="BL662" s="18"/>
      <c r="BM662" s="18"/>
      <c r="BN662" s="18"/>
      <c r="BP662" s="18"/>
      <c r="BQ662" s="18"/>
      <c r="BR662" s="18"/>
      <c r="BS662" s="18"/>
      <c r="BT662" s="18"/>
      <c r="BU662" s="18"/>
      <c r="BV662" s="18"/>
      <c r="BW662" s="18"/>
      <c r="BX662" s="18"/>
      <c r="BY662" s="18"/>
      <c r="BZ662" s="18"/>
    </row>
    <row r="663" spans="1:78">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5"/>
      <c r="BE663" s="5"/>
      <c r="BF663" s="5"/>
      <c r="BG663" s="18"/>
      <c r="BH663" s="18"/>
      <c r="BI663" s="18"/>
      <c r="BJ663" s="18"/>
      <c r="BK663" s="18"/>
      <c r="BL663" s="18"/>
      <c r="BM663" s="18"/>
      <c r="BN663" s="18"/>
      <c r="BP663" s="18"/>
      <c r="BQ663" s="18"/>
      <c r="BR663" s="18"/>
      <c r="BS663" s="18"/>
      <c r="BT663" s="18"/>
      <c r="BU663" s="18"/>
      <c r="BV663" s="18"/>
      <c r="BW663" s="18"/>
      <c r="BX663" s="18"/>
      <c r="BY663" s="18"/>
      <c r="BZ663" s="18"/>
    </row>
    <row r="664" spans="1:78">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5"/>
      <c r="BE664" s="5"/>
      <c r="BF664" s="5"/>
      <c r="BG664" s="18"/>
      <c r="BH664" s="18"/>
      <c r="BI664" s="18"/>
      <c r="BJ664" s="18"/>
      <c r="BK664" s="18"/>
      <c r="BL664" s="18"/>
      <c r="BM664" s="18"/>
      <c r="BN664" s="18"/>
      <c r="BP664" s="18"/>
      <c r="BQ664" s="18"/>
      <c r="BR664" s="18"/>
      <c r="BS664" s="18"/>
      <c r="BT664" s="18"/>
      <c r="BU664" s="18"/>
      <c r="BV664" s="18"/>
      <c r="BW664" s="18"/>
      <c r="BX664" s="18"/>
      <c r="BY664" s="18"/>
      <c r="BZ664" s="18"/>
    </row>
    <row r="665" spans="1:78">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5"/>
      <c r="BE665" s="5"/>
      <c r="BF665" s="5"/>
      <c r="BG665" s="18"/>
      <c r="BH665" s="18"/>
      <c r="BI665" s="18"/>
      <c r="BJ665" s="18"/>
      <c r="BK665" s="18"/>
      <c r="BL665" s="18"/>
      <c r="BM665" s="18"/>
      <c r="BN665" s="18"/>
      <c r="BP665" s="18"/>
      <c r="BQ665" s="18"/>
      <c r="BR665" s="18"/>
      <c r="BS665" s="18"/>
      <c r="BT665" s="18"/>
      <c r="BU665" s="18"/>
      <c r="BV665" s="18"/>
      <c r="BW665" s="18"/>
      <c r="BX665" s="18"/>
      <c r="BY665" s="18"/>
      <c r="BZ665" s="18"/>
    </row>
    <row r="666" spans="1:78">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5"/>
      <c r="BE666" s="5"/>
      <c r="BF666" s="5"/>
      <c r="BG666" s="18"/>
      <c r="BH666" s="18"/>
      <c r="BI666" s="18"/>
      <c r="BJ666" s="18"/>
      <c r="BK666" s="18"/>
      <c r="BL666" s="18"/>
      <c r="BM666" s="18"/>
      <c r="BN666" s="18"/>
      <c r="BP666" s="18"/>
      <c r="BQ666" s="18"/>
      <c r="BR666" s="18"/>
      <c r="BS666" s="18"/>
      <c r="BT666" s="18"/>
      <c r="BU666" s="18"/>
      <c r="BV666" s="18"/>
      <c r="BW666" s="18"/>
      <c r="BX666" s="18"/>
      <c r="BY666" s="18"/>
      <c r="BZ666" s="18"/>
    </row>
    <row r="667" spans="1:78">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5"/>
      <c r="BE667" s="5"/>
      <c r="BF667" s="5"/>
      <c r="BG667" s="18"/>
      <c r="BH667" s="18"/>
      <c r="BI667" s="18"/>
      <c r="BJ667" s="18"/>
      <c r="BK667" s="18"/>
      <c r="BL667" s="18"/>
      <c r="BM667" s="18"/>
      <c r="BN667" s="18"/>
      <c r="BP667" s="18"/>
      <c r="BQ667" s="18"/>
      <c r="BR667" s="18"/>
      <c r="BS667" s="18"/>
      <c r="BT667" s="18"/>
      <c r="BU667" s="18"/>
      <c r="BV667" s="18"/>
      <c r="BW667" s="18"/>
      <c r="BX667" s="18"/>
      <c r="BY667" s="18"/>
      <c r="BZ667" s="18"/>
    </row>
    <row r="668" spans="1:78">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5"/>
      <c r="BE668" s="5"/>
      <c r="BF668" s="5"/>
      <c r="BG668" s="18"/>
      <c r="BH668" s="18"/>
      <c r="BI668" s="18"/>
      <c r="BJ668" s="18"/>
      <c r="BK668" s="18"/>
      <c r="BL668" s="18"/>
      <c r="BM668" s="18"/>
      <c r="BN668" s="18"/>
      <c r="BP668" s="18"/>
      <c r="BQ668" s="18"/>
      <c r="BR668" s="18"/>
      <c r="BS668" s="18"/>
      <c r="BT668" s="18"/>
      <c r="BU668" s="18"/>
      <c r="BV668" s="18"/>
      <c r="BW668" s="18"/>
      <c r="BX668" s="18"/>
      <c r="BY668" s="18"/>
      <c r="BZ668" s="18"/>
    </row>
    <row r="669" spans="1:78">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5"/>
      <c r="BE669" s="5"/>
      <c r="BF669" s="5"/>
      <c r="BG669" s="18"/>
      <c r="BH669" s="18"/>
      <c r="BI669" s="18"/>
      <c r="BJ669" s="18"/>
      <c r="BK669" s="18"/>
      <c r="BL669" s="18"/>
      <c r="BM669" s="18"/>
      <c r="BN669" s="18"/>
      <c r="BP669" s="18"/>
      <c r="BQ669" s="18"/>
      <c r="BR669" s="18"/>
      <c r="BS669" s="18"/>
      <c r="BT669" s="18"/>
      <c r="BU669" s="18"/>
      <c r="BV669" s="18"/>
      <c r="BW669" s="18"/>
      <c r="BX669" s="18"/>
      <c r="BY669" s="18"/>
      <c r="BZ669" s="18"/>
    </row>
    <row r="670" spans="1:78">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5"/>
      <c r="BE670" s="5"/>
      <c r="BF670" s="5"/>
      <c r="BG670" s="18"/>
      <c r="BH670" s="18"/>
      <c r="BI670" s="18"/>
      <c r="BJ670" s="18"/>
      <c r="BK670" s="18"/>
      <c r="BL670" s="18"/>
      <c r="BM670" s="18"/>
      <c r="BN670" s="18"/>
      <c r="BP670" s="18"/>
      <c r="BQ670" s="18"/>
      <c r="BR670" s="18"/>
      <c r="BS670" s="18"/>
      <c r="BT670" s="18"/>
      <c r="BU670" s="18"/>
      <c r="BV670" s="18"/>
      <c r="BW670" s="18"/>
      <c r="BX670" s="18"/>
      <c r="BY670" s="18"/>
      <c r="BZ670" s="18"/>
    </row>
    <row r="671" spans="1:78">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5"/>
      <c r="BE671" s="5"/>
      <c r="BF671" s="5"/>
      <c r="BG671" s="18"/>
      <c r="BH671" s="18"/>
      <c r="BI671" s="18"/>
      <c r="BJ671" s="18"/>
      <c r="BK671" s="18"/>
      <c r="BL671" s="18"/>
      <c r="BM671" s="18"/>
      <c r="BN671" s="18"/>
      <c r="BP671" s="18"/>
      <c r="BQ671" s="18"/>
      <c r="BR671" s="18"/>
      <c r="BS671" s="18"/>
      <c r="BT671" s="18"/>
      <c r="BU671" s="18"/>
      <c r="BV671" s="18"/>
      <c r="BW671" s="18"/>
      <c r="BX671" s="18"/>
      <c r="BY671" s="18"/>
      <c r="BZ671" s="18"/>
    </row>
    <row r="672" spans="1:78">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5"/>
      <c r="BE672" s="5"/>
      <c r="BF672" s="5"/>
      <c r="BG672" s="18"/>
      <c r="BH672" s="18"/>
      <c r="BI672" s="18"/>
      <c r="BJ672" s="18"/>
      <c r="BK672" s="18"/>
      <c r="BL672" s="18"/>
      <c r="BM672" s="18"/>
      <c r="BN672" s="18"/>
      <c r="BP672" s="18"/>
      <c r="BQ672" s="18"/>
      <c r="BR672" s="18"/>
      <c r="BS672" s="18"/>
      <c r="BT672" s="18"/>
      <c r="BU672" s="18"/>
      <c r="BV672" s="18"/>
      <c r="BW672" s="18"/>
      <c r="BX672" s="18"/>
      <c r="BY672" s="18"/>
      <c r="BZ672" s="18"/>
    </row>
    <row r="673" spans="1:78">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5"/>
      <c r="BE673" s="5"/>
      <c r="BF673" s="5"/>
      <c r="BG673" s="18"/>
      <c r="BH673" s="18"/>
      <c r="BI673" s="18"/>
      <c r="BJ673" s="18"/>
      <c r="BK673" s="18"/>
      <c r="BL673" s="18"/>
      <c r="BM673" s="18"/>
      <c r="BN673" s="18"/>
      <c r="BP673" s="18"/>
      <c r="BQ673" s="18"/>
      <c r="BR673" s="18"/>
      <c r="BS673" s="18"/>
      <c r="BT673" s="18"/>
      <c r="BU673" s="18"/>
      <c r="BV673" s="18"/>
      <c r="BW673" s="18"/>
      <c r="BX673" s="18"/>
      <c r="BY673" s="18"/>
      <c r="BZ673" s="18"/>
    </row>
    <row r="674" spans="1:78">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5"/>
      <c r="BE674" s="5"/>
      <c r="BF674" s="5"/>
      <c r="BG674" s="18"/>
      <c r="BH674" s="18"/>
      <c r="BI674" s="18"/>
      <c r="BJ674" s="18"/>
      <c r="BK674" s="18"/>
      <c r="BL674" s="18"/>
      <c r="BM674" s="18"/>
      <c r="BN674" s="18"/>
      <c r="BP674" s="18"/>
      <c r="BQ674" s="18"/>
      <c r="BR674" s="18"/>
      <c r="BS674" s="18"/>
      <c r="BT674" s="18"/>
      <c r="BU674" s="18"/>
      <c r="BV674" s="18"/>
      <c r="BW674" s="18"/>
      <c r="BX674" s="18"/>
      <c r="BY674" s="18"/>
      <c r="BZ674" s="18"/>
    </row>
    <row r="675" spans="1:78">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5"/>
      <c r="BE675" s="5"/>
      <c r="BF675" s="5"/>
      <c r="BG675" s="18"/>
      <c r="BH675" s="18"/>
      <c r="BI675" s="18"/>
      <c r="BJ675" s="18"/>
      <c r="BK675" s="18"/>
      <c r="BL675" s="18"/>
      <c r="BM675" s="18"/>
      <c r="BN675" s="18"/>
      <c r="BP675" s="18"/>
      <c r="BQ675" s="18"/>
      <c r="BR675" s="18"/>
      <c r="BS675" s="18"/>
      <c r="BT675" s="18"/>
      <c r="BU675" s="18"/>
      <c r="BV675" s="18"/>
      <c r="BW675" s="18"/>
      <c r="BX675" s="18"/>
      <c r="BY675" s="18"/>
      <c r="BZ675" s="18"/>
    </row>
    <row r="676" spans="1:78">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5"/>
      <c r="BE676" s="5"/>
      <c r="BF676" s="5"/>
      <c r="BG676" s="18"/>
      <c r="BH676" s="18"/>
      <c r="BI676" s="18"/>
      <c r="BJ676" s="18"/>
      <c r="BK676" s="18"/>
      <c r="BL676" s="18"/>
      <c r="BM676" s="18"/>
      <c r="BN676" s="18"/>
      <c r="BP676" s="18"/>
      <c r="BQ676" s="18"/>
      <c r="BR676" s="18"/>
      <c r="BS676" s="18"/>
      <c r="BT676" s="18"/>
      <c r="BU676" s="18"/>
      <c r="BV676" s="18"/>
      <c r="BW676" s="18"/>
      <c r="BX676" s="18"/>
      <c r="BY676" s="18"/>
      <c r="BZ676" s="18"/>
    </row>
    <row r="677" spans="1:78">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5"/>
      <c r="BE677" s="5"/>
      <c r="BF677" s="5"/>
      <c r="BG677" s="18"/>
      <c r="BH677" s="18"/>
      <c r="BI677" s="18"/>
      <c r="BJ677" s="18"/>
      <c r="BK677" s="18"/>
      <c r="BL677" s="18"/>
      <c r="BM677" s="18"/>
      <c r="BN677" s="18"/>
      <c r="BP677" s="18"/>
      <c r="BQ677" s="18"/>
      <c r="BR677" s="18"/>
      <c r="BS677" s="18"/>
      <c r="BT677" s="18"/>
      <c r="BU677" s="18"/>
      <c r="BV677" s="18"/>
      <c r="BW677" s="18"/>
      <c r="BX677" s="18"/>
      <c r="BY677" s="18"/>
      <c r="BZ677" s="18"/>
    </row>
    <row r="678" spans="1:78">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5"/>
      <c r="BE678" s="5"/>
      <c r="BF678" s="5"/>
      <c r="BG678" s="18"/>
      <c r="BH678" s="18"/>
      <c r="BI678" s="18"/>
      <c r="BJ678" s="18"/>
      <c r="BK678" s="18"/>
      <c r="BL678" s="18"/>
      <c r="BM678" s="18"/>
      <c r="BN678" s="18"/>
      <c r="BP678" s="18"/>
      <c r="BQ678" s="18"/>
      <c r="BR678" s="18"/>
      <c r="BS678" s="18"/>
      <c r="BT678" s="18"/>
      <c r="BU678" s="18"/>
      <c r="BV678" s="18"/>
      <c r="BW678" s="18"/>
      <c r="BX678" s="18"/>
      <c r="BY678" s="18"/>
      <c r="BZ678" s="18"/>
    </row>
    <row r="679" spans="1:78">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5"/>
      <c r="BE679" s="5"/>
      <c r="BF679" s="5"/>
      <c r="BG679" s="18"/>
      <c r="BH679" s="18"/>
      <c r="BI679" s="18"/>
      <c r="BJ679" s="18"/>
      <c r="BK679" s="18"/>
      <c r="BL679" s="18"/>
      <c r="BM679" s="18"/>
      <c r="BN679" s="18"/>
      <c r="BP679" s="18"/>
      <c r="BQ679" s="18"/>
      <c r="BR679" s="18"/>
      <c r="BS679" s="18"/>
      <c r="BT679" s="18"/>
      <c r="BU679" s="18"/>
      <c r="BV679" s="18"/>
      <c r="BW679" s="18"/>
      <c r="BX679" s="18"/>
      <c r="BY679" s="18"/>
      <c r="BZ679" s="18"/>
    </row>
    <row r="680" spans="1:78">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5"/>
      <c r="BE680" s="5"/>
      <c r="BF680" s="5"/>
      <c r="BG680" s="18"/>
      <c r="BH680" s="18"/>
      <c r="BI680" s="18"/>
      <c r="BJ680" s="18"/>
      <c r="BK680" s="18"/>
      <c r="BL680" s="18"/>
      <c r="BM680" s="18"/>
      <c r="BN680" s="18"/>
      <c r="BP680" s="18"/>
      <c r="BQ680" s="18"/>
      <c r="BR680" s="18"/>
      <c r="BS680" s="18"/>
      <c r="BT680" s="18"/>
      <c r="BU680" s="18"/>
      <c r="BV680" s="18"/>
      <c r="BW680" s="18"/>
      <c r="BX680" s="18"/>
      <c r="BY680" s="18"/>
      <c r="BZ680" s="18"/>
    </row>
    <row r="681" spans="1:78">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5"/>
      <c r="BE681" s="5"/>
      <c r="BF681" s="5"/>
      <c r="BG681" s="18"/>
      <c r="BH681" s="18"/>
      <c r="BI681" s="18"/>
      <c r="BJ681" s="18"/>
      <c r="BK681" s="18"/>
      <c r="BL681" s="18"/>
      <c r="BM681" s="18"/>
      <c r="BN681" s="18"/>
      <c r="BP681" s="18"/>
      <c r="BQ681" s="18"/>
      <c r="BR681" s="18"/>
      <c r="BS681" s="18"/>
      <c r="BT681" s="18"/>
      <c r="BU681" s="18"/>
      <c r="BV681" s="18"/>
      <c r="BW681" s="18"/>
      <c r="BX681" s="18"/>
      <c r="BY681" s="18"/>
      <c r="BZ681" s="18"/>
    </row>
    <row r="682" spans="1:78">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5"/>
      <c r="BE682" s="5"/>
      <c r="BF682" s="5"/>
      <c r="BG682" s="18"/>
      <c r="BH682" s="18"/>
      <c r="BI682" s="18"/>
      <c r="BJ682" s="18"/>
      <c r="BK682" s="18"/>
      <c r="BL682" s="18"/>
      <c r="BM682" s="18"/>
      <c r="BN682" s="18"/>
      <c r="BP682" s="18"/>
      <c r="BQ682" s="18"/>
      <c r="BR682" s="18"/>
      <c r="BS682" s="18"/>
      <c r="BT682" s="18"/>
      <c r="BU682" s="18"/>
      <c r="BV682" s="18"/>
      <c r="BW682" s="18"/>
      <c r="BX682" s="18"/>
      <c r="BY682" s="18"/>
      <c r="BZ682" s="18"/>
    </row>
    <row r="683" spans="1:78">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5"/>
      <c r="BE683" s="5"/>
      <c r="BF683" s="5"/>
      <c r="BG683" s="18"/>
      <c r="BH683" s="18"/>
      <c r="BI683" s="18"/>
      <c r="BJ683" s="18"/>
      <c r="BK683" s="18"/>
      <c r="BL683" s="18"/>
      <c r="BM683" s="18"/>
      <c r="BN683" s="18"/>
      <c r="BP683" s="18"/>
      <c r="BQ683" s="18"/>
      <c r="BR683" s="18"/>
      <c r="BS683" s="18"/>
      <c r="BT683" s="18"/>
      <c r="BU683" s="18"/>
      <c r="BV683" s="18"/>
      <c r="BW683" s="18"/>
      <c r="BX683" s="18"/>
      <c r="BY683" s="18"/>
      <c r="BZ683" s="18"/>
    </row>
    <row r="684" spans="1:78">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5"/>
      <c r="BE684" s="5"/>
      <c r="BF684" s="5"/>
      <c r="BG684" s="18"/>
      <c r="BH684" s="18"/>
      <c r="BI684" s="18"/>
      <c r="BJ684" s="18"/>
      <c r="BK684" s="18"/>
      <c r="BL684" s="18"/>
      <c r="BM684" s="18"/>
      <c r="BN684" s="18"/>
      <c r="BP684" s="18"/>
      <c r="BQ684" s="18"/>
      <c r="BR684" s="18"/>
      <c r="BS684" s="18"/>
      <c r="BT684" s="18"/>
      <c r="BU684" s="18"/>
      <c r="BV684" s="18"/>
      <c r="BW684" s="18"/>
      <c r="BX684" s="18"/>
      <c r="BY684" s="18"/>
      <c r="BZ684" s="18"/>
    </row>
    <row r="685" spans="1:78">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5"/>
      <c r="BE685" s="5"/>
      <c r="BF685" s="5"/>
      <c r="BG685" s="18"/>
      <c r="BH685" s="18"/>
      <c r="BI685" s="18"/>
      <c r="BJ685" s="18"/>
      <c r="BK685" s="18"/>
      <c r="BL685" s="18"/>
      <c r="BM685" s="18"/>
      <c r="BN685" s="18"/>
      <c r="BP685" s="18"/>
      <c r="BQ685" s="18"/>
      <c r="BR685" s="18"/>
      <c r="BS685" s="18"/>
      <c r="BT685" s="18"/>
      <c r="BU685" s="18"/>
      <c r="BV685" s="18"/>
      <c r="BW685" s="18"/>
      <c r="BX685" s="18"/>
      <c r="BY685" s="18"/>
      <c r="BZ685" s="18"/>
    </row>
    <row r="686" spans="1:78">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5"/>
      <c r="BE686" s="5"/>
      <c r="BF686" s="5"/>
      <c r="BG686" s="18"/>
      <c r="BH686" s="18"/>
      <c r="BI686" s="18"/>
      <c r="BJ686" s="18"/>
      <c r="BK686" s="18"/>
      <c r="BL686" s="18"/>
      <c r="BM686" s="18"/>
      <c r="BN686" s="18"/>
      <c r="BP686" s="18"/>
      <c r="BQ686" s="18"/>
      <c r="BR686" s="18"/>
      <c r="BS686" s="18"/>
      <c r="BT686" s="18"/>
      <c r="BU686" s="18"/>
      <c r="BV686" s="18"/>
      <c r="BW686" s="18"/>
      <c r="BX686" s="18"/>
      <c r="BY686" s="18"/>
      <c r="BZ686" s="18"/>
    </row>
    <row r="687" spans="1:78">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5"/>
      <c r="BE687" s="5"/>
      <c r="BF687" s="5"/>
      <c r="BG687" s="18"/>
      <c r="BH687" s="18"/>
      <c r="BI687" s="18"/>
      <c r="BJ687" s="18"/>
      <c r="BK687" s="18"/>
      <c r="BL687" s="18"/>
      <c r="BM687" s="18"/>
      <c r="BN687" s="18"/>
      <c r="BP687" s="18"/>
      <c r="BQ687" s="18"/>
      <c r="BR687" s="18"/>
      <c r="BS687" s="18"/>
      <c r="BT687" s="18"/>
      <c r="BU687" s="18"/>
      <c r="BV687" s="18"/>
      <c r="BW687" s="18"/>
      <c r="BX687" s="18"/>
      <c r="BY687" s="18"/>
      <c r="BZ687" s="18"/>
    </row>
    <row r="688" spans="1:78">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5"/>
      <c r="BE688" s="5"/>
      <c r="BF688" s="5"/>
      <c r="BG688" s="18"/>
      <c r="BH688" s="18"/>
      <c r="BI688" s="18"/>
      <c r="BJ688" s="18"/>
      <c r="BK688" s="18"/>
      <c r="BL688" s="18"/>
      <c r="BM688" s="18"/>
      <c r="BN688" s="18"/>
      <c r="BP688" s="18"/>
      <c r="BQ688" s="18"/>
      <c r="BR688" s="18"/>
      <c r="BS688" s="18"/>
      <c r="BT688" s="18"/>
      <c r="BU688" s="18"/>
      <c r="BV688" s="18"/>
      <c r="BW688" s="18"/>
      <c r="BX688" s="18"/>
      <c r="BY688" s="18"/>
      <c r="BZ688" s="18"/>
    </row>
    <row r="689" spans="1:78">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5"/>
      <c r="BE689" s="5"/>
      <c r="BF689" s="5"/>
      <c r="BG689" s="18"/>
      <c r="BH689" s="18"/>
      <c r="BI689" s="18"/>
      <c r="BJ689" s="18"/>
      <c r="BK689" s="18"/>
      <c r="BL689" s="18"/>
      <c r="BM689" s="18"/>
      <c r="BN689" s="18"/>
      <c r="BP689" s="18"/>
      <c r="BQ689" s="18"/>
      <c r="BR689" s="18"/>
      <c r="BS689" s="18"/>
      <c r="BT689" s="18"/>
      <c r="BU689" s="18"/>
      <c r="BV689" s="18"/>
      <c r="BW689" s="18"/>
      <c r="BX689" s="18"/>
      <c r="BY689" s="18"/>
      <c r="BZ689" s="18"/>
    </row>
    <row r="690" spans="1:78">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5"/>
      <c r="BE690" s="5"/>
      <c r="BF690" s="5"/>
      <c r="BG690" s="18"/>
      <c r="BH690" s="18"/>
      <c r="BI690" s="18"/>
      <c r="BJ690" s="18"/>
      <c r="BK690" s="18"/>
      <c r="BL690" s="18"/>
      <c r="BM690" s="18"/>
      <c r="BN690" s="18"/>
      <c r="BP690" s="18"/>
      <c r="BQ690" s="18"/>
      <c r="BR690" s="18"/>
      <c r="BS690" s="18"/>
      <c r="BT690" s="18"/>
      <c r="BU690" s="18"/>
      <c r="BV690" s="18"/>
      <c r="BW690" s="18"/>
      <c r="BX690" s="18"/>
      <c r="BY690" s="18"/>
      <c r="BZ690" s="18"/>
    </row>
    <row r="691" spans="1:78">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5"/>
      <c r="BE691" s="5"/>
      <c r="BF691" s="5"/>
      <c r="BG691" s="18"/>
      <c r="BH691" s="18"/>
      <c r="BI691" s="18"/>
      <c r="BJ691" s="18"/>
      <c r="BK691" s="18"/>
      <c r="BL691" s="18"/>
      <c r="BM691" s="18"/>
      <c r="BN691" s="18"/>
      <c r="BP691" s="18"/>
      <c r="BQ691" s="18"/>
      <c r="BR691" s="18"/>
      <c r="BS691" s="18"/>
      <c r="BT691" s="18"/>
      <c r="BU691" s="18"/>
      <c r="BV691" s="18"/>
      <c r="BW691" s="18"/>
      <c r="BX691" s="18"/>
      <c r="BY691" s="18"/>
      <c r="BZ691" s="18"/>
    </row>
    <row r="692" spans="1:78">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5"/>
      <c r="BE692" s="5"/>
      <c r="BF692" s="5"/>
      <c r="BG692" s="18"/>
      <c r="BH692" s="18"/>
      <c r="BI692" s="18"/>
      <c r="BJ692" s="18"/>
      <c r="BK692" s="18"/>
      <c r="BL692" s="18"/>
      <c r="BM692" s="18"/>
      <c r="BN692" s="18"/>
      <c r="BP692" s="18"/>
      <c r="BQ692" s="18"/>
      <c r="BR692" s="18"/>
      <c r="BS692" s="18"/>
      <c r="BT692" s="18"/>
      <c r="BU692" s="18"/>
      <c r="BV692" s="18"/>
      <c r="BW692" s="18"/>
      <c r="BX692" s="18"/>
      <c r="BY692" s="18"/>
      <c r="BZ692" s="18"/>
    </row>
    <row r="693" spans="1:78">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5"/>
      <c r="BE693" s="5"/>
      <c r="BF693" s="5"/>
      <c r="BG693" s="18"/>
      <c r="BH693" s="18"/>
      <c r="BI693" s="18"/>
      <c r="BJ693" s="18"/>
      <c r="BK693" s="18"/>
      <c r="BL693" s="18"/>
      <c r="BM693" s="18"/>
      <c r="BN693" s="18"/>
      <c r="BP693" s="18"/>
      <c r="BQ693" s="18"/>
      <c r="BR693" s="18"/>
      <c r="BS693" s="18"/>
      <c r="BT693" s="18"/>
      <c r="BU693" s="18"/>
      <c r="BV693" s="18"/>
      <c r="BW693" s="18"/>
      <c r="BX693" s="18"/>
      <c r="BY693" s="18"/>
      <c r="BZ693" s="18"/>
    </row>
    <row r="694" spans="1:78">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5"/>
      <c r="BE694" s="5"/>
      <c r="BF694" s="5"/>
      <c r="BG694" s="18"/>
      <c r="BH694" s="18"/>
      <c r="BI694" s="18"/>
      <c r="BJ694" s="18"/>
      <c r="BK694" s="18"/>
      <c r="BL694" s="18"/>
      <c r="BM694" s="18"/>
      <c r="BN694" s="18"/>
      <c r="BP694" s="18"/>
      <c r="BQ694" s="18"/>
      <c r="BR694" s="18"/>
      <c r="BS694" s="18"/>
      <c r="BT694" s="18"/>
      <c r="BU694" s="18"/>
      <c r="BV694" s="18"/>
      <c r="BW694" s="18"/>
      <c r="BX694" s="18"/>
      <c r="BY694" s="18"/>
      <c r="BZ694" s="18"/>
    </row>
    <row r="695" spans="1:78">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5"/>
      <c r="BE695" s="5"/>
      <c r="BF695" s="5"/>
      <c r="BG695" s="18"/>
      <c r="BH695" s="18"/>
      <c r="BI695" s="18"/>
      <c r="BJ695" s="18"/>
      <c r="BK695" s="18"/>
      <c r="BL695" s="18"/>
      <c r="BM695" s="18"/>
      <c r="BN695" s="18"/>
      <c r="BP695" s="18"/>
      <c r="BQ695" s="18"/>
      <c r="BR695" s="18"/>
      <c r="BS695" s="18"/>
      <c r="BT695" s="18"/>
      <c r="BU695" s="18"/>
      <c r="BV695" s="18"/>
      <c r="BW695" s="18"/>
      <c r="BX695" s="18"/>
      <c r="BY695" s="18"/>
      <c r="BZ695" s="18"/>
    </row>
    <row r="696" spans="1:78">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5"/>
      <c r="BE696" s="5"/>
      <c r="BF696" s="5"/>
      <c r="BG696" s="18"/>
      <c r="BH696" s="18"/>
      <c r="BI696" s="18"/>
      <c r="BJ696" s="18"/>
      <c r="BK696" s="18"/>
      <c r="BL696" s="18"/>
      <c r="BM696" s="18"/>
      <c r="BN696" s="18"/>
      <c r="BP696" s="18"/>
      <c r="BQ696" s="18"/>
      <c r="BR696" s="18"/>
      <c r="BS696" s="18"/>
      <c r="BT696" s="18"/>
      <c r="BU696" s="18"/>
      <c r="BV696" s="18"/>
      <c r="BW696" s="18"/>
      <c r="BX696" s="18"/>
      <c r="BY696" s="18"/>
      <c r="BZ696" s="18"/>
    </row>
    <row r="697" spans="1:78">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5"/>
      <c r="BE697" s="5"/>
      <c r="BF697" s="5"/>
      <c r="BG697" s="18"/>
      <c r="BH697" s="18"/>
      <c r="BI697" s="18"/>
      <c r="BJ697" s="18"/>
      <c r="BK697" s="18"/>
      <c r="BL697" s="18"/>
      <c r="BM697" s="18"/>
      <c r="BN697" s="18"/>
      <c r="BP697" s="18"/>
      <c r="BQ697" s="18"/>
      <c r="BR697" s="18"/>
      <c r="BS697" s="18"/>
      <c r="BT697" s="18"/>
      <c r="BU697" s="18"/>
      <c r="BV697" s="18"/>
      <c r="BW697" s="18"/>
      <c r="BX697" s="18"/>
      <c r="BY697" s="18"/>
      <c r="BZ697" s="18"/>
    </row>
    <row r="698" spans="1:78">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5"/>
      <c r="BE698" s="5"/>
      <c r="BF698" s="5"/>
      <c r="BG698" s="18"/>
      <c r="BH698" s="18"/>
      <c r="BI698" s="18"/>
      <c r="BJ698" s="18"/>
      <c r="BK698" s="18"/>
      <c r="BL698" s="18"/>
      <c r="BM698" s="18"/>
      <c r="BN698" s="18"/>
      <c r="BP698" s="18"/>
      <c r="BQ698" s="18"/>
      <c r="BR698" s="18"/>
      <c r="BS698" s="18"/>
      <c r="BT698" s="18"/>
      <c r="BU698" s="18"/>
      <c r="BV698" s="18"/>
      <c r="BW698" s="18"/>
      <c r="BX698" s="18"/>
      <c r="BY698" s="18"/>
      <c r="BZ698" s="18"/>
    </row>
    <row r="699" spans="1:78">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5"/>
      <c r="BE699" s="5"/>
      <c r="BF699" s="5"/>
      <c r="BG699" s="18"/>
      <c r="BH699" s="18"/>
      <c r="BI699" s="18"/>
      <c r="BJ699" s="18"/>
      <c r="BK699" s="18"/>
      <c r="BL699" s="18"/>
      <c r="BM699" s="18"/>
      <c r="BN699" s="18"/>
      <c r="BP699" s="18"/>
      <c r="BQ699" s="18"/>
      <c r="BR699" s="18"/>
      <c r="BS699" s="18"/>
      <c r="BT699" s="18"/>
      <c r="BU699" s="18"/>
      <c r="BV699" s="18"/>
      <c r="BW699" s="18"/>
      <c r="BX699" s="18"/>
      <c r="BY699" s="18"/>
      <c r="BZ699" s="18"/>
    </row>
    <row r="700" spans="1:78">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5"/>
      <c r="BE700" s="5"/>
      <c r="BF700" s="5"/>
      <c r="BG700" s="18"/>
      <c r="BH700" s="18"/>
      <c r="BI700" s="18"/>
      <c r="BJ700" s="18"/>
      <c r="BK700" s="18"/>
      <c r="BL700" s="18"/>
      <c r="BM700" s="18"/>
      <c r="BN700" s="18"/>
      <c r="BP700" s="18"/>
      <c r="BQ700" s="18"/>
      <c r="BR700" s="18"/>
      <c r="BS700" s="18"/>
      <c r="BT700" s="18"/>
      <c r="BU700" s="18"/>
      <c r="BV700" s="18"/>
      <c r="BW700" s="18"/>
      <c r="BX700" s="18"/>
      <c r="BY700" s="18"/>
      <c r="BZ700" s="18"/>
    </row>
    <row r="701" spans="1:78">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5"/>
      <c r="BE701" s="5"/>
      <c r="BF701" s="5"/>
      <c r="BG701" s="18"/>
      <c r="BH701" s="18"/>
      <c r="BI701" s="18"/>
      <c r="BJ701" s="18"/>
      <c r="BK701" s="18"/>
      <c r="BL701" s="18"/>
      <c r="BM701" s="18"/>
      <c r="BN701" s="18"/>
      <c r="BP701" s="18"/>
      <c r="BQ701" s="18"/>
      <c r="BR701" s="18"/>
      <c r="BS701" s="18"/>
      <c r="BT701" s="18"/>
      <c r="BU701" s="18"/>
      <c r="BV701" s="18"/>
      <c r="BW701" s="18"/>
      <c r="BX701" s="18"/>
      <c r="BY701" s="18"/>
      <c r="BZ701" s="18"/>
    </row>
    <row r="702" spans="1:78">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5"/>
      <c r="BE702" s="5"/>
      <c r="BF702" s="5"/>
      <c r="BG702" s="18"/>
      <c r="BH702" s="18"/>
      <c r="BI702" s="18"/>
      <c r="BJ702" s="18"/>
      <c r="BK702" s="18"/>
      <c r="BL702" s="18"/>
      <c r="BM702" s="18"/>
      <c r="BN702" s="18"/>
      <c r="BP702" s="18"/>
      <c r="BQ702" s="18"/>
      <c r="BR702" s="18"/>
      <c r="BS702" s="18"/>
      <c r="BT702" s="18"/>
      <c r="BU702" s="18"/>
      <c r="BV702" s="18"/>
      <c r="BW702" s="18"/>
      <c r="BX702" s="18"/>
      <c r="BY702" s="18"/>
      <c r="BZ702" s="18"/>
    </row>
    <row r="703" spans="1:78">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5"/>
      <c r="BE703" s="5"/>
      <c r="BF703" s="5"/>
      <c r="BG703" s="18"/>
      <c r="BH703" s="18"/>
      <c r="BI703" s="18"/>
      <c r="BJ703" s="18"/>
      <c r="BK703" s="18"/>
      <c r="BL703" s="18"/>
      <c r="BM703" s="18"/>
      <c r="BN703" s="18"/>
      <c r="BP703" s="18"/>
      <c r="BQ703" s="18"/>
      <c r="BR703" s="18"/>
      <c r="BS703" s="18"/>
      <c r="BT703" s="18"/>
      <c r="BU703" s="18"/>
      <c r="BV703" s="18"/>
      <c r="BW703" s="18"/>
      <c r="BX703" s="18"/>
      <c r="BY703" s="18"/>
      <c r="BZ703" s="18"/>
    </row>
    <row r="704" spans="1:78">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c r="BA704" s="18"/>
      <c r="BB704" s="18"/>
      <c r="BC704" s="18"/>
      <c r="BD704" s="5"/>
      <c r="BE704" s="5"/>
      <c r="BF704" s="5"/>
      <c r="BG704" s="18"/>
      <c r="BH704" s="18"/>
      <c r="BI704" s="18"/>
      <c r="BJ704" s="18"/>
      <c r="BK704" s="18"/>
      <c r="BL704" s="18"/>
      <c r="BM704" s="18"/>
      <c r="BN704" s="18"/>
      <c r="BP704" s="18"/>
      <c r="BQ704" s="18"/>
      <c r="BR704" s="18"/>
      <c r="BS704" s="18"/>
      <c r="BT704" s="18"/>
      <c r="BU704" s="18"/>
      <c r="BV704" s="18"/>
      <c r="BW704" s="18"/>
      <c r="BX704" s="18"/>
      <c r="BY704" s="18"/>
      <c r="BZ704" s="18"/>
    </row>
    <row r="705" spans="1:78">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c r="BA705" s="18"/>
      <c r="BB705" s="18"/>
      <c r="BC705" s="18"/>
      <c r="BD705" s="5"/>
      <c r="BE705" s="5"/>
      <c r="BF705" s="5"/>
      <c r="BG705" s="18"/>
      <c r="BH705" s="18"/>
      <c r="BI705" s="18"/>
      <c r="BJ705" s="18"/>
      <c r="BK705" s="18"/>
      <c r="BL705" s="18"/>
      <c r="BM705" s="18"/>
      <c r="BN705" s="18"/>
      <c r="BP705" s="18"/>
      <c r="BQ705" s="18"/>
      <c r="BR705" s="18"/>
      <c r="BS705" s="18"/>
      <c r="BT705" s="18"/>
      <c r="BU705" s="18"/>
      <c r="BV705" s="18"/>
      <c r="BW705" s="18"/>
      <c r="BX705" s="18"/>
      <c r="BY705" s="18"/>
      <c r="BZ705" s="18"/>
    </row>
    <row r="706" spans="1:78">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c r="BA706" s="18"/>
      <c r="BB706" s="18"/>
      <c r="BC706" s="18"/>
      <c r="BD706" s="5"/>
      <c r="BE706" s="5"/>
      <c r="BF706" s="5"/>
      <c r="BG706" s="18"/>
      <c r="BH706" s="18"/>
      <c r="BI706" s="18"/>
      <c r="BJ706" s="18"/>
      <c r="BK706" s="18"/>
      <c r="BL706" s="18"/>
      <c r="BM706" s="18"/>
      <c r="BN706" s="18"/>
      <c r="BP706" s="18"/>
      <c r="BQ706" s="18"/>
      <c r="BR706" s="18"/>
      <c r="BS706" s="18"/>
      <c r="BT706" s="18"/>
      <c r="BU706" s="18"/>
      <c r="BV706" s="18"/>
      <c r="BW706" s="18"/>
      <c r="BX706" s="18"/>
      <c r="BY706" s="18"/>
      <c r="BZ706" s="18"/>
    </row>
    <row r="707" spans="1:78">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c r="BA707" s="18"/>
      <c r="BB707" s="18"/>
      <c r="BC707" s="18"/>
      <c r="BD707" s="5"/>
      <c r="BE707" s="5"/>
      <c r="BF707" s="5"/>
      <c r="BG707" s="18"/>
      <c r="BH707" s="18"/>
      <c r="BI707" s="18"/>
      <c r="BJ707" s="18"/>
      <c r="BK707" s="18"/>
      <c r="BL707" s="18"/>
      <c r="BM707" s="18"/>
      <c r="BN707" s="18"/>
      <c r="BP707" s="18"/>
      <c r="BQ707" s="18"/>
      <c r="BR707" s="18"/>
      <c r="BS707" s="18"/>
      <c r="BT707" s="18"/>
      <c r="BU707" s="18"/>
      <c r="BV707" s="18"/>
      <c r="BW707" s="18"/>
      <c r="BX707" s="18"/>
      <c r="BY707" s="18"/>
      <c r="BZ707" s="18"/>
    </row>
    <row r="708" spans="1:78">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5"/>
      <c r="BE708" s="5"/>
      <c r="BF708" s="5"/>
      <c r="BG708" s="18"/>
      <c r="BH708" s="18"/>
      <c r="BI708" s="18"/>
      <c r="BJ708" s="18"/>
      <c r="BK708" s="18"/>
      <c r="BL708" s="18"/>
      <c r="BM708" s="18"/>
      <c r="BN708" s="18"/>
      <c r="BP708" s="18"/>
      <c r="BQ708" s="18"/>
      <c r="BR708" s="18"/>
      <c r="BS708" s="18"/>
      <c r="BT708" s="18"/>
      <c r="BU708" s="18"/>
      <c r="BV708" s="18"/>
      <c r="BW708" s="18"/>
      <c r="BX708" s="18"/>
      <c r="BY708" s="18"/>
      <c r="BZ708" s="18"/>
    </row>
    <row r="709" spans="1:78">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5"/>
      <c r="BE709" s="5"/>
      <c r="BF709" s="5"/>
      <c r="BG709" s="18"/>
      <c r="BH709" s="18"/>
      <c r="BI709" s="18"/>
      <c r="BJ709" s="18"/>
      <c r="BK709" s="18"/>
      <c r="BL709" s="18"/>
      <c r="BM709" s="18"/>
      <c r="BN709" s="18"/>
      <c r="BP709" s="18"/>
      <c r="BQ709" s="18"/>
      <c r="BR709" s="18"/>
      <c r="BS709" s="18"/>
      <c r="BT709" s="18"/>
      <c r="BU709" s="18"/>
      <c r="BV709" s="18"/>
      <c r="BW709" s="18"/>
      <c r="BX709" s="18"/>
      <c r="BY709" s="18"/>
      <c r="BZ709" s="18"/>
    </row>
    <row r="710" spans="1:78">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5"/>
      <c r="BE710" s="5"/>
      <c r="BF710" s="5"/>
      <c r="BG710" s="18"/>
      <c r="BH710" s="18"/>
      <c r="BI710" s="18"/>
      <c r="BJ710" s="18"/>
      <c r="BK710" s="18"/>
      <c r="BL710" s="18"/>
      <c r="BM710" s="18"/>
      <c r="BN710" s="18"/>
      <c r="BP710" s="18"/>
      <c r="BQ710" s="18"/>
      <c r="BR710" s="18"/>
      <c r="BS710" s="18"/>
      <c r="BT710" s="18"/>
      <c r="BU710" s="18"/>
      <c r="BV710" s="18"/>
      <c r="BW710" s="18"/>
      <c r="BX710" s="18"/>
      <c r="BY710" s="18"/>
      <c r="BZ710" s="18"/>
    </row>
    <row r="711" spans="1:78">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5"/>
      <c r="BE711" s="5"/>
      <c r="BF711" s="5"/>
      <c r="BG711" s="18"/>
      <c r="BH711" s="18"/>
      <c r="BI711" s="18"/>
      <c r="BJ711" s="18"/>
      <c r="BK711" s="18"/>
      <c r="BL711" s="18"/>
      <c r="BM711" s="18"/>
      <c r="BN711" s="18"/>
      <c r="BP711" s="18"/>
      <c r="BQ711" s="18"/>
      <c r="BR711" s="18"/>
      <c r="BS711" s="18"/>
      <c r="BT711" s="18"/>
      <c r="BU711" s="18"/>
      <c r="BV711" s="18"/>
      <c r="BW711" s="18"/>
      <c r="BX711" s="18"/>
      <c r="BY711" s="18"/>
      <c r="BZ711" s="18"/>
    </row>
    <row r="712" spans="1:78">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c r="BA712" s="18"/>
      <c r="BB712" s="18"/>
      <c r="BC712" s="18"/>
      <c r="BD712" s="5"/>
      <c r="BE712" s="5"/>
      <c r="BF712" s="5"/>
      <c r="BG712" s="18"/>
      <c r="BH712" s="18"/>
      <c r="BI712" s="18"/>
      <c r="BJ712" s="18"/>
      <c r="BK712" s="18"/>
      <c r="BL712" s="18"/>
      <c r="BM712" s="18"/>
      <c r="BN712" s="18"/>
      <c r="BP712" s="18"/>
      <c r="BQ712" s="18"/>
      <c r="BR712" s="18"/>
      <c r="BS712" s="18"/>
      <c r="BT712" s="18"/>
      <c r="BU712" s="18"/>
      <c r="BV712" s="18"/>
      <c r="BW712" s="18"/>
      <c r="BX712" s="18"/>
      <c r="BY712" s="18"/>
      <c r="BZ712" s="18"/>
    </row>
    <row r="713" spans="1:78">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5"/>
      <c r="BE713" s="5"/>
      <c r="BF713" s="5"/>
      <c r="BG713" s="18"/>
      <c r="BH713" s="18"/>
      <c r="BI713" s="18"/>
      <c r="BJ713" s="18"/>
      <c r="BK713" s="18"/>
      <c r="BL713" s="18"/>
      <c r="BM713" s="18"/>
      <c r="BN713" s="18"/>
      <c r="BP713" s="18"/>
      <c r="BQ713" s="18"/>
      <c r="BR713" s="18"/>
      <c r="BS713" s="18"/>
      <c r="BT713" s="18"/>
      <c r="BU713" s="18"/>
      <c r="BV713" s="18"/>
      <c r="BW713" s="18"/>
      <c r="BX713" s="18"/>
      <c r="BY713" s="18"/>
      <c r="BZ713" s="18"/>
    </row>
    <row r="714" spans="1:78">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c r="BA714" s="18"/>
      <c r="BB714" s="18"/>
      <c r="BC714" s="18"/>
      <c r="BD714" s="5"/>
      <c r="BE714" s="5"/>
      <c r="BF714" s="5"/>
      <c r="BG714" s="18"/>
      <c r="BH714" s="18"/>
      <c r="BI714" s="18"/>
      <c r="BJ714" s="18"/>
      <c r="BK714" s="18"/>
      <c r="BL714" s="18"/>
      <c r="BM714" s="18"/>
      <c r="BN714" s="18"/>
      <c r="BP714" s="18"/>
      <c r="BQ714" s="18"/>
      <c r="BR714" s="18"/>
      <c r="BS714" s="18"/>
      <c r="BT714" s="18"/>
      <c r="BU714" s="18"/>
      <c r="BV714" s="18"/>
      <c r="BW714" s="18"/>
      <c r="BX714" s="18"/>
      <c r="BY714" s="18"/>
      <c r="BZ714" s="18"/>
    </row>
    <row r="715" spans="1:78">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c r="BA715" s="18"/>
      <c r="BB715" s="18"/>
      <c r="BC715" s="18"/>
      <c r="BD715" s="5"/>
      <c r="BE715" s="5"/>
      <c r="BF715" s="5"/>
      <c r="BG715" s="18"/>
      <c r="BH715" s="18"/>
      <c r="BI715" s="18"/>
      <c r="BJ715" s="18"/>
      <c r="BK715" s="18"/>
      <c r="BL715" s="18"/>
      <c r="BM715" s="18"/>
      <c r="BN715" s="18"/>
      <c r="BP715" s="18"/>
      <c r="BQ715" s="18"/>
      <c r="BR715" s="18"/>
      <c r="BS715" s="18"/>
      <c r="BT715" s="18"/>
      <c r="BU715" s="18"/>
      <c r="BV715" s="18"/>
      <c r="BW715" s="18"/>
      <c r="BX715" s="18"/>
      <c r="BY715" s="18"/>
      <c r="BZ715" s="18"/>
    </row>
    <row r="716" spans="1:78">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c r="BA716" s="18"/>
      <c r="BB716" s="18"/>
      <c r="BC716" s="18"/>
      <c r="BD716" s="5"/>
      <c r="BE716" s="5"/>
      <c r="BF716" s="5"/>
      <c r="BG716" s="18"/>
      <c r="BH716" s="18"/>
      <c r="BI716" s="18"/>
      <c r="BJ716" s="18"/>
      <c r="BK716" s="18"/>
      <c r="BL716" s="18"/>
      <c r="BM716" s="18"/>
      <c r="BN716" s="18"/>
      <c r="BP716" s="18"/>
      <c r="BQ716" s="18"/>
      <c r="BR716" s="18"/>
      <c r="BS716" s="18"/>
      <c r="BT716" s="18"/>
      <c r="BU716" s="18"/>
      <c r="BV716" s="18"/>
      <c r="BW716" s="18"/>
      <c r="BX716" s="18"/>
      <c r="BY716" s="18"/>
      <c r="BZ716" s="18"/>
    </row>
    <row r="717" spans="1:78">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5"/>
      <c r="BE717" s="5"/>
      <c r="BF717" s="5"/>
      <c r="BG717" s="18"/>
      <c r="BH717" s="18"/>
      <c r="BI717" s="18"/>
      <c r="BJ717" s="18"/>
      <c r="BK717" s="18"/>
      <c r="BL717" s="18"/>
      <c r="BM717" s="18"/>
      <c r="BN717" s="18"/>
      <c r="BP717" s="18"/>
      <c r="BQ717" s="18"/>
      <c r="BR717" s="18"/>
      <c r="BS717" s="18"/>
      <c r="BT717" s="18"/>
      <c r="BU717" s="18"/>
      <c r="BV717" s="18"/>
      <c r="BW717" s="18"/>
      <c r="BX717" s="18"/>
      <c r="BY717" s="18"/>
      <c r="BZ717" s="18"/>
    </row>
    <row r="718" spans="1:78">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5"/>
      <c r="BE718" s="5"/>
      <c r="BF718" s="5"/>
      <c r="BG718" s="18"/>
      <c r="BH718" s="18"/>
      <c r="BI718" s="18"/>
      <c r="BJ718" s="18"/>
      <c r="BK718" s="18"/>
      <c r="BL718" s="18"/>
      <c r="BM718" s="18"/>
      <c r="BN718" s="18"/>
      <c r="BP718" s="18"/>
      <c r="BQ718" s="18"/>
      <c r="BR718" s="18"/>
      <c r="BS718" s="18"/>
      <c r="BT718" s="18"/>
      <c r="BU718" s="18"/>
      <c r="BV718" s="18"/>
      <c r="BW718" s="18"/>
      <c r="BX718" s="18"/>
      <c r="BY718" s="18"/>
      <c r="BZ718" s="18"/>
    </row>
    <row r="719" spans="1:78">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c r="BA719" s="18"/>
      <c r="BB719" s="18"/>
      <c r="BC719" s="18"/>
      <c r="BD719" s="5"/>
      <c r="BE719" s="5"/>
      <c r="BF719" s="5"/>
      <c r="BG719" s="18"/>
      <c r="BH719" s="18"/>
      <c r="BI719" s="18"/>
      <c r="BJ719" s="18"/>
      <c r="BK719" s="18"/>
      <c r="BL719" s="18"/>
      <c r="BM719" s="18"/>
      <c r="BN719" s="18"/>
      <c r="BP719" s="18"/>
      <c r="BQ719" s="18"/>
      <c r="BR719" s="18"/>
      <c r="BS719" s="18"/>
      <c r="BT719" s="18"/>
      <c r="BU719" s="18"/>
      <c r="BV719" s="18"/>
      <c r="BW719" s="18"/>
      <c r="BX719" s="18"/>
      <c r="BY719" s="18"/>
      <c r="BZ719" s="18"/>
    </row>
    <row r="720" spans="1:78">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5"/>
      <c r="BE720" s="5"/>
      <c r="BF720" s="5"/>
      <c r="BG720" s="18"/>
      <c r="BH720" s="18"/>
      <c r="BI720" s="18"/>
      <c r="BJ720" s="18"/>
      <c r="BK720" s="18"/>
      <c r="BL720" s="18"/>
      <c r="BM720" s="18"/>
      <c r="BN720" s="18"/>
      <c r="BP720" s="18"/>
      <c r="BQ720" s="18"/>
      <c r="BR720" s="18"/>
      <c r="BS720" s="18"/>
      <c r="BT720" s="18"/>
      <c r="BU720" s="18"/>
      <c r="BV720" s="18"/>
      <c r="BW720" s="18"/>
      <c r="BX720" s="18"/>
      <c r="BY720" s="18"/>
      <c r="BZ720" s="18"/>
    </row>
    <row r="721" spans="1:78">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5"/>
      <c r="BE721" s="5"/>
      <c r="BF721" s="5"/>
      <c r="BG721" s="18"/>
      <c r="BH721" s="18"/>
      <c r="BI721" s="18"/>
      <c r="BJ721" s="18"/>
      <c r="BK721" s="18"/>
      <c r="BL721" s="18"/>
      <c r="BM721" s="18"/>
      <c r="BN721" s="18"/>
      <c r="BP721" s="18"/>
      <c r="BQ721" s="18"/>
      <c r="BR721" s="18"/>
      <c r="BS721" s="18"/>
      <c r="BT721" s="18"/>
      <c r="BU721" s="18"/>
      <c r="BV721" s="18"/>
      <c r="BW721" s="18"/>
      <c r="BX721" s="18"/>
      <c r="BY721" s="18"/>
      <c r="BZ721" s="18"/>
    </row>
    <row r="722" spans="1:78">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c r="BA722" s="18"/>
      <c r="BB722" s="18"/>
      <c r="BC722" s="18"/>
      <c r="BD722" s="5"/>
      <c r="BE722" s="5"/>
      <c r="BF722" s="5"/>
      <c r="BG722" s="18"/>
      <c r="BH722" s="18"/>
      <c r="BI722" s="18"/>
      <c r="BJ722" s="18"/>
      <c r="BK722" s="18"/>
      <c r="BL722" s="18"/>
      <c r="BM722" s="18"/>
      <c r="BN722" s="18"/>
      <c r="BP722" s="18"/>
      <c r="BQ722" s="18"/>
      <c r="BR722" s="18"/>
      <c r="BS722" s="18"/>
      <c r="BT722" s="18"/>
      <c r="BU722" s="18"/>
      <c r="BV722" s="18"/>
      <c r="BW722" s="18"/>
      <c r="BX722" s="18"/>
      <c r="BY722" s="18"/>
      <c r="BZ722" s="18"/>
    </row>
    <row r="723" spans="1:78">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c r="BA723" s="18"/>
      <c r="BB723" s="18"/>
      <c r="BC723" s="18"/>
      <c r="BD723" s="5"/>
      <c r="BE723" s="5"/>
      <c r="BF723" s="5"/>
      <c r="BG723" s="18"/>
      <c r="BH723" s="18"/>
      <c r="BI723" s="18"/>
      <c r="BJ723" s="18"/>
      <c r="BK723" s="18"/>
      <c r="BL723" s="18"/>
      <c r="BM723" s="18"/>
      <c r="BN723" s="18"/>
      <c r="BP723" s="18"/>
      <c r="BQ723" s="18"/>
      <c r="BR723" s="18"/>
      <c r="BS723" s="18"/>
      <c r="BT723" s="18"/>
      <c r="BU723" s="18"/>
      <c r="BV723" s="18"/>
      <c r="BW723" s="18"/>
      <c r="BX723" s="18"/>
      <c r="BY723" s="18"/>
      <c r="BZ723" s="18"/>
    </row>
    <row r="724" spans="1:78">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5"/>
      <c r="BE724" s="5"/>
      <c r="BF724" s="5"/>
      <c r="BG724" s="18"/>
      <c r="BH724" s="18"/>
      <c r="BI724" s="18"/>
      <c r="BJ724" s="18"/>
      <c r="BK724" s="18"/>
      <c r="BL724" s="18"/>
      <c r="BM724" s="18"/>
      <c r="BN724" s="18"/>
      <c r="BP724" s="18"/>
      <c r="BQ724" s="18"/>
      <c r="BR724" s="18"/>
      <c r="BS724" s="18"/>
      <c r="BT724" s="18"/>
      <c r="BU724" s="18"/>
      <c r="BV724" s="18"/>
      <c r="BW724" s="18"/>
      <c r="BX724" s="18"/>
      <c r="BY724" s="18"/>
      <c r="BZ724" s="18"/>
    </row>
    <row r="725" spans="1:78">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5"/>
      <c r="BE725" s="5"/>
      <c r="BF725" s="5"/>
      <c r="BG725" s="18"/>
      <c r="BH725" s="18"/>
      <c r="BI725" s="18"/>
      <c r="BJ725" s="18"/>
      <c r="BK725" s="18"/>
      <c r="BL725" s="18"/>
      <c r="BM725" s="18"/>
      <c r="BN725" s="18"/>
      <c r="BP725" s="18"/>
      <c r="BQ725" s="18"/>
      <c r="BR725" s="18"/>
      <c r="BS725" s="18"/>
      <c r="BT725" s="18"/>
      <c r="BU725" s="18"/>
      <c r="BV725" s="18"/>
      <c r="BW725" s="18"/>
      <c r="BX725" s="18"/>
      <c r="BY725" s="18"/>
      <c r="BZ725" s="18"/>
    </row>
    <row r="726" spans="1:78">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5"/>
      <c r="BE726" s="5"/>
      <c r="BF726" s="5"/>
      <c r="BG726" s="18"/>
      <c r="BH726" s="18"/>
      <c r="BI726" s="18"/>
      <c r="BJ726" s="18"/>
      <c r="BK726" s="18"/>
      <c r="BL726" s="18"/>
      <c r="BM726" s="18"/>
      <c r="BN726" s="18"/>
      <c r="BP726" s="18"/>
      <c r="BQ726" s="18"/>
      <c r="BR726" s="18"/>
      <c r="BS726" s="18"/>
      <c r="BT726" s="18"/>
      <c r="BU726" s="18"/>
      <c r="BV726" s="18"/>
      <c r="BW726" s="18"/>
      <c r="BX726" s="18"/>
      <c r="BY726" s="18"/>
      <c r="BZ726" s="18"/>
    </row>
    <row r="727" spans="1:78">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c r="BA727" s="18"/>
      <c r="BB727" s="18"/>
      <c r="BC727" s="18"/>
      <c r="BD727" s="5"/>
      <c r="BE727" s="5"/>
      <c r="BF727" s="5"/>
      <c r="BG727" s="18"/>
      <c r="BH727" s="18"/>
      <c r="BI727" s="18"/>
      <c r="BJ727" s="18"/>
      <c r="BK727" s="18"/>
      <c r="BL727" s="18"/>
      <c r="BM727" s="18"/>
      <c r="BN727" s="18"/>
      <c r="BP727" s="18"/>
      <c r="BQ727" s="18"/>
      <c r="BR727" s="18"/>
      <c r="BS727" s="18"/>
      <c r="BT727" s="18"/>
      <c r="BU727" s="18"/>
      <c r="BV727" s="18"/>
      <c r="BW727" s="18"/>
      <c r="BX727" s="18"/>
      <c r="BY727" s="18"/>
      <c r="BZ727" s="18"/>
    </row>
    <row r="728" spans="1:78">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c r="BA728" s="18"/>
      <c r="BB728" s="18"/>
      <c r="BC728" s="18"/>
      <c r="BD728" s="5"/>
      <c r="BE728" s="5"/>
      <c r="BF728" s="5"/>
      <c r="BG728" s="18"/>
      <c r="BH728" s="18"/>
      <c r="BI728" s="18"/>
      <c r="BJ728" s="18"/>
      <c r="BK728" s="18"/>
      <c r="BL728" s="18"/>
      <c r="BM728" s="18"/>
      <c r="BN728" s="18"/>
      <c r="BP728" s="18"/>
      <c r="BQ728" s="18"/>
      <c r="BR728" s="18"/>
      <c r="BS728" s="18"/>
      <c r="BT728" s="18"/>
      <c r="BU728" s="18"/>
      <c r="BV728" s="18"/>
      <c r="BW728" s="18"/>
      <c r="BX728" s="18"/>
      <c r="BY728" s="18"/>
      <c r="BZ728" s="18"/>
    </row>
    <row r="729" spans="1:78">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5"/>
      <c r="BE729" s="5"/>
      <c r="BF729" s="5"/>
      <c r="BG729" s="18"/>
      <c r="BH729" s="18"/>
      <c r="BI729" s="18"/>
      <c r="BJ729" s="18"/>
      <c r="BK729" s="18"/>
      <c r="BL729" s="18"/>
      <c r="BM729" s="18"/>
      <c r="BN729" s="18"/>
      <c r="BP729" s="18"/>
      <c r="BQ729" s="18"/>
      <c r="BR729" s="18"/>
      <c r="BS729" s="18"/>
      <c r="BT729" s="18"/>
      <c r="BU729" s="18"/>
      <c r="BV729" s="18"/>
      <c r="BW729" s="18"/>
      <c r="BX729" s="18"/>
      <c r="BY729" s="18"/>
      <c r="BZ729" s="18"/>
    </row>
    <row r="730" spans="1:78">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c r="BA730" s="18"/>
      <c r="BB730" s="18"/>
      <c r="BC730" s="18"/>
      <c r="BD730" s="5"/>
      <c r="BE730" s="5"/>
      <c r="BF730" s="5"/>
      <c r="BG730" s="18"/>
      <c r="BH730" s="18"/>
      <c r="BI730" s="18"/>
      <c r="BJ730" s="18"/>
      <c r="BK730" s="18"/>
      <c r="BL730" s="18"/>
      <c r="BM730" s="18"/>
      <c r="BN730" s="18"/>
      <c r="BP730" s="18"/>
      <c r="BQ730" s="18"/>
      <c r="BR730" s="18"/>
      <c r="BS730" s="18"/>
      <c r="BT730" s="18"/>
      <c r="BU730" s="18"/>
      <c r="BV730" s="18"/>
      <c r="BW730" s="18"/>
      <c r="BX730" s="18"/>
      <c r="BY730" s="18"/>
      <c r="BZ730" s="18"/>
    </row>
    <row r="731" spans="1:78">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5"/>
      <c r="BE731" s="5"/>
      <c r="BF731" s="5"/>
      <c r="BG731" s="18"/>
      <c r="BH731" s="18"/>
      <c r="BI731" s="18"/>
      <c r="BJ731" s="18"/>
      <c r="BK731" s="18"/>
      <c r="BL731" s="18"/>
      <c r="BM731" s="18"/>
      <c r="BN731" s="18"/>
      <c r="BP731" s="18"/>
      <c r="BQ731" s="18"/>
      <c r="BR731" s="18"/>
      <c r="BS731" s="18"/>
      <c r="BT731" s="18"/>
      <c r="BU731" s="18"/>
      <c r="BV731" s="18"/>
      <c r="BW731" s="18"/>
      <c r="BX731" s="18"/>
      <c r="BY731" s="18"/>
      <c r="BZ731" s="18"/>
    </row>
    <row r="732" spans="1:78">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c r="BA732" s="18"/>
      <c r="BB732" s="18"/>
      <c r="BC732" s="18"/>
      <c r="BD732" s="5"/>
      <c r="BE732" s="5"/>
      <c r="BF732" s="5"/>
      <c r="BG732" s="18"/>
      <c r="BH732" s="18"/>
      <c r="BI732" s="18"/>
      <c r="BJ732" s="18"/>
      <c r="BK732" s="18"/>
      <c r="BL732" s="18"/>
      <c r="BM732" s="18"/>
      <c r="BN732" s="18"/>
      <c r="BP732" s="18"/>
      <c r="BQ732" s="18"/>
      <c r="BR732" s="18"/>
      <c r="BS732" s="18"/>
      <c r="BT732" s="18"/>
      <c r="BU732" s="18"/>
      <c r="BV732" s="18"/>
      <c r="BW732" s="18"/>
      <c r="BX732" s="18"/>
      <c r="BY732" s="18"/>
      <c r="BZ732" s="18"/>
    </row>
    <row r="733" spans="1:78">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5"/>
      <c r="BE733" s="5"/>
      <c r="BF733" s="5"/>
      <c r="BG733" s="18"/>
      <c r="BH733" s="18"/>
      <c r="BI733" s="18"/>
      <c r="BJ733" s="18"/>
      <c r="BK733" s="18"/>
      <c r="BL733" s="18"/>
      <c r="BM733" s="18"/>
      <c r="BN733" s="18"/>
      <c r="BP733" s="18"/>
      <c r="BQ733" s="18"/>
      <c r="BR733" s="18"/>
      <c r="BS733" s="18"/>
      <c r="BT733" s="18"/>
      <c r="BU733" s="18"/>
      <c r="BV733" s="18"/>
      <c r="BW733" s="18"/>
      <c r="BX733" s="18"/>
      <c r="BY733" s="18"/>
      <c r="BZ733" s="18"/>
    </row>
    <row r="734" spans="1:78">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5"/>
      <c r="BE734" s="5"/>
      <c r="BF734" s="5"/>
      <c r="BG734" s="18"/>
      <c r="BH734" s="18"/>
      <c r="BI734" s="18"/>
      <c r="BJ734" s="18"/>
      <c r="BK734" s="18"/>
      <c r="BL734" s="18"/>
      <c r="BM734" s="18"/>
      <c r="BN734" s="18"/>
      <c r="BP734" s="18"/>
      <c r="BQ734" s="18"/>
      <c r="BR734" s="18"/>
      <c r="BS734" s="18"/>
      <c r="BT734" s="18"/>
      <c r="BU734" s="18"/>
      <c r="BV734" s="18"/>
      <c r="BW734" s="18"/>
      <c r="BX734" s="18"/>
      <c r="BY734" s="18"/>
      <c r="BZ734" s="18"/>
    </row>
    <row r="735" spans="1:78">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c r="BA735" s="18"/>
      <c r="BB735" s="18"/>
      <c r="BC735" s="18"/>
      <c r="BD735" s="5"/>
      <c r="BE735" s="5"/>
      <c r="BF735" s="5"/>
      <c r="BG735" s="18"/>
      <c r="BH735" s="18"/>
      <c r="BI735" s="18"/>
      <c r="BJ735" s="18"/>
      <c r="BK735" s="18"/>
      <c r="BL735" s="18"/>
      <c r="BM735" s="18"/>
      <c r="BN735" s="18"/>
      <c r="BP735" s="18"/>
      <c r="BQ735" s="18"/>
      <c r="BR735" s="18"/>
      <c r="BS735" s="18"/>
      <c r="BT735" s="18"/>
      <c r="BU735" s="18"/>
      <c r="BV735" s="18"/>
      <c r="BW735" s="18"/>
      <c r="BX735" s="18"/>
      <c r="BY735" s="18"/>
      <c r="BZ735" s="18"/>
    </row>
    <row r="736" spans="1:78">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c r="BA736" s="18"/>
      <c r="BB736" s="18"/>
      <c r="BC736" s="18"/>
      <c r="BD736" s="5"/>
      <c r="BE736" s="5"/>
      <c r="BF736" s="5"/>
      <c r="BG736" s="18"/>
      <c r="BH736" s="18"/>
      <c r="BI736" s="18"/>
      <c r="BJ736" s="18"/>
      <c r="BK736" s="18"/>
      <c r="BL736" s="18"/>
      <c r="BM736" s="18"/>
      <c r="BN736" s="18"/>
      <c r="BP736" s="18"/>
      <c r="BQ736" s="18"/>
      <c r="BR736" s="18"/>
      <c r="BS736" s="18"/>
      <c r="BT736" s="18"/>
      <c r="BU736" s="18"/>
      <c r="BV736" s="18"/>
      <c r="BW736" s="18"/>
      <c r="BX736" s="18"/>
      <c r="BY736" s="18"/>
      <c r="BZ736" s="18"/>
    </row>
    <row r="737" spans="1:78">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c r="BA737" s="18"/>
      <c r="BB737" s="18"/>
      <c r="BC737" s="18"/>
      <c r="BD737" s="5"/>
      <c r="BE737" s="5"/>
      <c r="BF737" s="5"/>
      <c r="BG737" s="18"/>
      <c r="BH737" s="18"/>
      <c r="BI737" s="18"/>
      <c r="BJ737" s="18"/>
      <c r="BK737" s="18"/>
      <c r="BL737" s="18"/>
      <c r="BM737" s="18"/>
      <c r="BN737" s="18"/>
      <c r="BP737" s="18"/>
      <c r="BQ737" s="18"/>
      <c r="BR737" s="18"/>
      <c r="BS737" s="18"/>
      <c r="BT737" s="18"/>
      <c r="BU737" s="18"/>
      <c r="BV737" s="18"/>
      <c r="BW737" s="18"/>
      <c r="BX737" s="18"/>
      <c r="BY737" s="18"/>
      <c r="BZ737" s="18"/>
    </row>
    <row r="738" spans="1:78">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c r="BA738" s="18"/>
      <c r="BB738" s="18"/>
      <c r="BC738" s="18"/>
      <c r="BD738" s="5"/>
      <c r="BE738" s="5"/>
      <c r="BF738" s="5"/>
      <c r="BG738" s="18"/>
      <c r="BH738" s="18"/>
      <c r="BI738" s="18"/>
      <c r="BJ738" s="18"/>
      <c r="BK738" s="18"/>
      <c r="BL738" s="18"/>
      <c r="BM738" s="18"/>
      <c r="BN738" s="18"/>
      <c r="BP738" s="18"/>
      <c r="BQ738" s="18"/>
      <c r="BR738" s="18"/>
      <c r="BS738" s="18"/>
      <c r="BT738" s="18"/>
      <c r="BU738" s="18"/>
      <c r="BV738" s="18"/>
      <c r="BW738" s="18"/>
      <c r="BX738" s="18"/>
      <c r="BY738" s="18"/>
      <c r="BZ738" s="18"/>
    </row>
    <row r="739" spans="1:78">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c r="BA739" s="18"/>
      <c r="BB739" s="18"/>
      <c r="BC739" s="18"/>
      <c r="BD739" s="5"/>
      <c r="BE739" s="5"/>
      <c r="BF739" s="5"/>
      <c r="BG739" s="18"/>
      <c r="BH739" s="18"/>
      <c r="BI739" s="18"/>
      <c r="BJ739" s="18"/>
      <c r="BK739" s="18"/>
      <c r="BL739" s="18"/>
      <c r="BM739" s="18"/>
      <c r="BN739" s="18"/>
      <c r="BP739" s="18"/>
      <c r="BQ739" s="18"/>
      <c r="BR739" s="18"/>
      <c r="BS739" s="18"/>
      <c r="BT739" s="18"/>
      <c r="BU739" s="18"/>
      <c r="BV739" s="18"/>
      <c r="BW739" s="18"/>
      <c r="BX739" s="18"/>
      <c r="BY739" s="18"/>
      <c r="BZ739" s="18"/>
    </row>
    <row r="740" spans="1:78">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c r="BA740" s="18"/>
      <c r="BB740" s="18"/>
      <c r="BC740" s="18"/>
      <c r="BD740" s="5"/>
      <c r="BE740" s="5"/>
      <c r="BF740" s="5"/>
      <c r="BG740" s="18"/>
      <c r="BH740" s="18"/>
      <c r="BI740" s="18"/>
      <c r="BJ740" s="18"/>
      <c r="BK740" s="18"/>
      <c r="BL740" s="18"/>
      <c r="BM740" s="18"/>
      <c r="BN740" s="18"/>
      <c r="BP740" s="18"/>
      <c r="BQ740" s="18"/>
      <c r="BR740" s="18"/>
      <c r="BS740" s="18"/>
      <c r="BT740" s="18"/>
      <c r="BU740" s="18"/>
      <c r="BV740" s="18"/>
      <c r="BW740" s="18"/>
      <c r="BX740" s="18"/>
      <c r="BY740" s="18"/>
      <c r="BZ740" s="18"/>
    </row>
    <row r="741" spans="1:78">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c r="BA741" s="18"/>
      <c r="BB741" s="18"/>
      <c r="BC741" s="18"/>
      <c r="BD741" s="5"/>
      <c r="BE741" s="5"/>
      <c r="BF741" s="5"/>
      <c r="BG741" s="18"/>
      <c r="BH741" s="18"/>
      <c r="BI741" s="18"/>
      <c r="BJ741" s="18"/>
      <c r="BK741" s="18"/>
      <c r="BL741" s="18"/>
      <c r="BM741" s="18"/>
      <c r="BN741" s="18"/>
      <c r="BP741" s="18"/>
      <c r="BQ741" s="18"/>
      <c r="BR741" s="18"/>
      <c r="BS741" s="18"/>
      <c r="BT741" s="18"/>
      <c r="BU741" s="18"/>
      <c r="BV741" s="18"/>
      <c r="BW741" s="18"/>
      <c r="BX741" s="18"/>
      <c r="BY741" s="18"/>
      <c r="BZ741" s="18"/>
    </row>
    <row r="742" spans="1:78">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5"/>
      <c r="BE742" s="5"/>
      <c r="BF742" s="5"/>
      <c r="BG742" s="18"/>
      <c r="BH742" s="18"/>
      <c r="BI742" s="18"/>
      <c r="BJ742" s="18"/>
      <c r="BK742" s="18"/>
      <c r="BL742" s="18"/>
      <c r="BM742" s="18"/>
      <c r="BN742" s="18"/>
      <c r="BP742" s="18"/>
      <c r="BQ742" s="18"/>
      <c r="BR742" s="18"/>
      <c r="BS742" s="18"/>
      <c r="BT742" s="18"/>
      <c r="BU742" s="18"/>
      <c r="BV742" s="18"/>
      <c r="BW742" s="18"/>
      <c r="BX742" s="18"/>
      <c r="BY742" s="18"/>
      <c r="BZ742" s="18"/>
    </row>
    <row r="743" spans="1:78">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c r="BA743" s="18"/>
      <c r="BB743" s="18"/>
      <c r="BC743" s="18"/>
      <c r="BD743" s="5"/>
      <c r="BE743" s="5"/>
      <c r="BF743" s="5"/>
      <c r="BG743" s="18"/>
      <c r="BH743" s="18"/>
      <c r="BI743" s="18"/>
      <c r="BJ743" s="18"/>
      <c r="BK743" s="18"/>
      <c r="BL743" s="18"/>
      <c r="BM743" s="18"/>
      <c r="BN743" s="18"/>
      <c r="BP743" s="18"/>
      <c r="BQ743" s="18"/>
      <c r="BR743" s="18"/>
      <c r="BS743" s="18"/>
      <c r="BT743" s="18"/>
      <c r="BU743" s="18"/>
      <c r="BV743" s="18"/>
      <c r="BW743" s="18"/>
      <c r="BX743" s="18"/>
      <c r="BY743" s="18"/>
      <c r="BZ743" s="18"/>
    </row>
    <row r="744" spans="1:78">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c r="BA744" s="18"/>
      <c r="BB744" s="18"/>
      <c r="BC744" s="18"/>
      <c r="BD744" s="5"/>
      <c r="BE744" s="5"/>
      <c r="BF744" s="5"/>
      <c r="BG744" s="18"/>
      <c r="BH744" s="18"/>
      <c r="BI744" s="18"/>
      <c r="BJ744" s="18"/>
      <c r="BK744" s="18"/>
      <c r="BL744" s="18"/>
      <c r="BM744" s="18"/>
      <c r="BN744" s="18"/>
      <c r="BP744" s="18"/>
      <c r="BQ744" s="18"/>
      <c r="BR744" s="18"/>
      <c r="BS744" s="18"/>
      <c r="BT744" s="18"/>
      <c r="BU744" s="18"/>
      <c r="BV744" s="18"/>
      <c r="BW744" s="18"/>
      <c r="BX744" s="18"/>
      <c r="BY744" s="18"/>
      <c r="BZ744" s="18"/>
    </row>
    <row r="745" spans="1:78">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5"/>
      <c r="BE745" s="5"/>
      <c r="BF745" s="5"/>
      <c r="BG745" s="18"/>
      <c r="BH745" s="18"/>
      <c r="BI745" s="18"/>
      <c r="BJ745" s="18"/>
      <c r="BK745" s="18"/>
      <c r="BL745" s="18"/>
      <c r="BM745" s="18"/>
      <c r="BN745" s="18"/>
      <c r="BP745" s="18"/>
      <c r="BQ745" s="18"/>
      <c r="BR745" s="18"/>
      <c r="BS745" s="18"/>
      <c r="BT745" s="18"/>
      <c r="BU745" s="18"/>
      <c r="BV745" s="18"/>
      <c r="BW745" s="18"/>
      <c r="BX745" s="18"/>
      <c r="BY745" s="18"/>
      <c r="BZ745" s="18"/>
    </row>
    <row r="746" spans="1:78">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5"/>
      <c r="BE746" s="5"/>
      <c r="BF746" s="5"/>
      <c r="BG746" s="18"/>
      <c r="BH746" s="18"/>
      <c r="BI746" s="18"/>
      <c r="BJ746" s="18"/>
      <c r="BK746" s="18"/>
      <c r="BL746" s="18"/>
      <c r="BM746" s="18"/>
      <c r="BN746" s="18"/>
      <c r="BP746" s="18"/>
      <c r="BQ746" s="18"/>
      <c r="BR746" s="18"/>
      <c r="BS746" s="18"/>
      <c r="BT746" s="18"/>
      <c r="BU746" s="18"/>
      <c r="BV746" s="18"/>
      <c r="BW746" s="18"/>
      <c r="BX746" s="18"/>
      <c r="BY746" s="18"/>
      <c r="BZ746" s="18"/>
    </row>
    <row r="747" spans="1:78">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5"/>
      <c r="BE747" s="5"/>
      <c r="BF747" s="5"/>
      <c r="BG747" s="18"/>
      <c r="BH747" s="18"/>
      <c r="BI747" s="18"/>
      <c r="BJ747" s="18"/>
      <c r="BK747" s="18"/>
      <c r="BL747" s="18"/>
      <c r="BM747" s="18"/>
      <c r="BN747" s="18"/>
      <c r="BP747" s="18"/>
      <c r="BQ747" s="18"/>
      <c r="BR747" s="18"/>
      <c r="BS747" s="18"/>
      <c r="BT747" s="18"/>
      <c r="BU747" s="18"/>
      <c r="BV747" s="18"/>
      <c r="BW747" s="18"/>
      <c r="BX747" s="18"/>
      <c r="BY747" s="18"/>
      <c r="BZ747" s="18"/>
    </row>
    <row r="748" spans="1:78">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5"/>
      <c r="BE748" s="5"/>
      <c r="BF748" s="5"/>
      <c r="BG748" s="18"/>
      <c r="BH748" s="18"/>
      <c r="BI748" s="18"/>
      <c r="BJ748" s="18"/>
      <c r="BK748" s="18"/>
      <c r="BL748" s="18"/>
      <c r="BM748" s="18"/>
      <c r="BN748" s="18"/>
      <c r="BP748" s="18"/>
      <c r="BQ748" s="18"/>
      <c r="BR748" s="18"/>
      <c r="BS748" s="18"/>
      <c r="BT748" s="18"/>
      <c r="BU748" s="18"/>
      <c r="BV748" s="18"/>
      <c r="BW748" s="18"/>
      <c r="BX748" s="18"/>
      <c r="BY748" s="18"/>
      <c r="BZ748" s="18"/>
    </row>
    <row r="749" spans="1:78">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c r="BA749" s="18"/>
      <c r="BB749" s="18"/>
      <c r="BC749" s="18"/>
      <c r="BD749" s="5"/>
      <c r="BE749" s="5"/>
      <c r="BF749" s="5"/>
      <c r="BG749" s="18"/>
      <c r="BH749" s="18"/>
      <c r="BI749" s="18"/>
      <c r="BJ749" s="18"/>
      <c r="BK749" s="18"/>
      <c r="BL749" s="18"/>
      <c r="BM749" s="18"/>
      <c r="BN749" s="18"/>
      <c r="BP749" s="18"/>
      <c r="BQ749" s="18"/>
      <c r="BR749" s="18"/>
      <c r="BS749" s="18"/>
      <c r="BT749" s="18"/>
      <c r="BU749" s="18"/>
      <c r="BV749" s="18"/>
      <c r="BW749" s="18"/>
      <c r="BX749" s="18"/>
      <c r="BY749" s="18"/>
      <c r="BZ749" s="18"/>
    </row>
    <row r="750" spans="1:78">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5"/>
      <c r="BE750" s="5"/>
      <c r="BF750" s="5"/>
      <c r="BG750" s="18"/>
      <c r="BH750" s="18"/>
      <c r="BI750" s="18"/>
      <c r="BJ750" s="18"/>
      <c r="BK750" s="18"/>
      <c r="BL750" s="18"/>
      <c r="BM750" s="18"/>
      <c r="BN750" s="18"/>
      <c r="BP750" s="18"/>
      <c r="BQ750" s="18"/>
      <c r="BR750" s="18"/>
      <c r="BS750" s="18"/>
      <c r="BT750" s="18"/>
      <c r="BU750" s="18"/>
      <c r="BV750" s="18"/>
      <c r="BW750" s="18"/>
      <c r="BX750" s="18"/>
      <c r="BY750" s="18"/>
      <c r="BZ750" s="18"/>
    </row>
    <row r="751" spans="1:78">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5"/>
      <c r="BE751" s="5"/>
      <c r="BF751" s="5"/>
      <c r="BG751" s="18"/>
      <c r="BH751" s="18"/>
      <c r="BI751" s="18"/>
      <c r="BJ751" s="18"/>
      <c r="BK751" s="18"/>
      <c r="BL751" s="18"/>
      <c r="BM751" s="18"/>
      <c r="BN751" s="18"/>
      <c r="BP751" s="18"/>
      <c r="BQ751" s="18"/>
      <c r="BR751" s="18"/>
      <c r="BS751" s="18"/>
      <c r="BT751" s="18"/>
      <c r="BU751" s="18"/>
      <c r="BV751" s="18"/>
      <c r="BW751" s="18"/>
      <c r="BX751" s="18"/>
      <c r="BY751" s="18"/>
      <c r="BZ751" s="18"/>
    </row>
    <row r="752" spans="1:78">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c r="BA752" s="18"/>
      <c r="BB752" s="18"/>
      <c r="BC752" s="18"/>
      <c r="BD752" s="5"/>
      <c r="BE752" s="5"/>
      <c r="BF752" s="5"/>
      <c r="BG752" s="18"/>
      <c r="BH752" s="18"/>
      <c r="BI752" s="18"/>
      <c r="BJ752" s="18"/>
      <c r="BK752" s="18"/>
      <c r="BL752" s="18"/>
      <c r="BM752" s="18"/>
      <c r="BN752" s="18"/>
      <c r="BP752" s="18"/>
      <c r="BQ752" s="18"/>
      <c r="BR752" s="18"/>
      <c r="BS752" s="18"/>
      <c r="BT752" s="18"/>
      <c r="BU752" s="18"/>
      <c r="BV752" s="18"/>
      <c r="BW752" s="18"/>
      <c r="BX752" s="18"/>
      <c r="BY752" s="18"/>
      <c r="BZ752" s="18"/>
    </row>
    <row r="753" spans="1:78">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c r="BA753" s="18"/>
      <c r="BB753" s="18"/>
      <c r="BC753" s="18"/>
      <c r="BD753" s="5"/>
      <c r="BE753" s="5"/>
      <c r="BF753" s="5"/>
      <c r="BG753" s="18"/>
      <c r="BH753" s="18"/>
      <c r="BI753" s="18"/>
      <c r="BJ753" s="18"/>
      <c r="BK753" s="18"/>
      <c r="BL753" s="18"/>
      <c r="BM753" s="18"/>
      <c r="BN753" s="18"/>
      <c r="BP753" s="18"/>
      <c r="BQ753" s="18"/>
      <c r="BR753" s="18"/>
      <c r="BS753" s="18"/>
      <c r="BT753" s="18"/>
      <c r="BU753" s="18"/>
      <c r="BV753" s="18"/>
      <c r="BW753" s="18"/>
      <c r="BX753" s="18"/>
      <c r="BY753" s="18"/>
      <c r="BZ753" s="18"/>
    </row>
    <row r="754" spans="1:78">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c r="BA754" s="18"/>
      <c r="BB754" s="18"/>
      <c r="BC754" s="18"/>
      <c r="BD754" s="5"/>
      <c r="BE754" s="5"/>
      <c r="BF754" s="5"/>
      <c r="BG754" s="18"/>
      <c r="BH754" s="18"/>
      <c r="BI754" s="18"/>
      <c r="BJ754" s="18"/>
      <c r="BK754" s="18"/>
      <c r="BL754" s="18"/>
      <c r="BM754" s="18"/>
      <c r="BN754" s="18"/>
      <c r="BP754" s="18"/>
      <c r="BQ754" s="18"/>
      <c r="BR754" s="18"/>
      <c r="BS754" s="18"/>
      <c r="BT754" s="18"/>
      <c r="BU754" s="18"/>
      <c r="BV754" s="18"/>
      <c r="BW754" s="18"/>
      <c r="BX754" s="18"/>
      <c r="BY754" s="18"/>
      <c r="BZ754" s="18"/>
    </row>
    <row r="755" spans="1:78">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c r="BA755" s="18"/>
      <c r="BB755" s="18"/>
      <c r="BC755" s="18"/>
      <c r="BD755" s="5"/>
      <c r="BE755" s="5"/>
      <c r="BF755" s="5"/>
      <c r="BG755" s="18"/>
      <c r="BH755" s="18"/>
      <c r="BI755" s="18"/>
      <c r="BJ755" s="18"/>
      <c r="BK755" s="18"/>
      <c r="BL755" s="18"/>
      <c r="BM755" s="18"/>
      <c r="BN755" s="18"/>
      <c r="BP755" s="18"/>
      <c r="BQ755" s="18"/>
      <c r="BR755" s="18"/>
      <c r="BS755" s="18"/>
      <c r="BT755" s="18"/>
      <c r="BU755" s="18"/>
      <c r="BV755" s="18"/>
      <c r="BW755" s="18"/>
      <c r="BX755" s="18"/>
      <c r="BY755" s="18"/>
      <c r="BZ755" s="18"/>
    </row>
    <row r="756" spans="1:78">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5"/>
      <c r="BE756" s="5"/>
      <c r="BF756" s="5"/>
      <c r="BG756" s="18"/>
      <c r="BH756" s="18"/>
      <c r="BI756" s="18"/>
      <c r="BJ756" s="18"/>
      <c r="BK756" s="18"/>
      <c r="BL756" s="18"/>
      <c r="BM756" s="18"/>
      <c r="BN756" s="18"/>
      <c r="BP756" s="18"/>
      <c r="BQ756" s="18"/>
      <c r="BR756" s="18"/>
      <c r="BS756" s="18"/>
      <c r="BT756" s="18"/>
      <c r="BU756" s="18"/>
      <c r="BV756" s="18"/>
      <c r="BW756" s="18"/>
      <c r="BX756" s="18"/>
      <c r="BY756" s="18"/>
      <c r="BZ756" s="18"/>
    </row>
    <row r="757" spans="1:78">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5"/>
      <c r="BE757" s="5"/>
      <c r="BF757" s="5"/>
      <c r="BG757" s="18"/>
      <c r="BH757" s="18"/>
      <c r="BI757" s="18"/>
      <c r="BJ757" s="18"/>
      <c r="BK757" s="18"/>
      <c r="BL757" s="18"/>
      <c r="BM757" s="18"/>
      <c r="BN757" s="18"/>
      <c r="BP757" s="18"/>
      <c r="BQ757" s="18"/>
      <c r="BR757" s="18"/>
      <c r="BS757" s="18"/>
      <c r="BT757" s="18"/>
      <c r="BU757" s="18"/>
      <c r="BV757" s="18"/>
      <c r="BW757" s="18"/>
      <c r="BX757" s="18"/>
      <c r="BY757" s="18"/>
      <c r="BZ757" s="18"/>
    </row>
    <row r="758" spans="1:78">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5"/>
      <c r="BE758" s="5"/>
      <c r="BF758" s="5"/>
      <c r="BG758" s="18"/>
      <c r="BH758" s="18"/>
      <c r="BI758" s="18"/>
      <c r="BJ758" s="18"/>
      <c r="BK758" s="18"/>
      <c r="BL758" s="18"/>
      <c r="BM758" s="18"/>
      <c r="BN758" s="18"/>
      <c r="BP758" s="18"/>
      <c r="BQ758" s="18"/>
      <c r="BR758" s="18"/>
      <c r="BS758" s="18"/>
      <c r="BT758" s="18"/>
      <c r="BU758" s="18"/>
      <c r="BV758" s="18"/>
      <c r="BW758" s="18"/>
      <c r="BX758" s="18"/>
      <c r="BY758" s="18"/>
      <c r="BZ758" s="18"/>
    </row>
    <row r="759" spans="1:78">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c r="BA759" s="18"/>
      <c r="BB759" s="18"/>
      <c r="BC759" s="18"/>
      <c r="BD759" s="5"/>
      <c r="BE759" s="5"/>
      <c r="BF759" s="5"/>
      <c r="BG759" s="18"/>
      <c r="BH759" s="18"/>
      <c r="BI759" s="18"/>
      <c r="BJ759" s="18"/>
      <c r="BK759" s="18"/>
      <c r="BL759" s="18"/>
      <c r="BM759" s="18"/>
      <c r="BN759" s="18"/>
      <c r="BP759" s="18"/>
      <c r="BQ759" s="18"/>
      <c r="BR759" s="18"/>
      <c r="BS759" s="18"/>
      <c r="BT759" s="18"/>
      <c r="BU759" s="18"/>
      <c r="BV759" s="18"/>
      <c r="BW759" s="18"/>
      <c r="BX759" s="18"/>
      <c r="BY759" s="18"/>
      <c r="BZ759" s="18"/>
    </row>
    <row r="760" spans="1:78">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c r="BA760" s="18"/>
      <c r="BB760" s="18"/>
      <c r="BC760" s="18"/>
      <c r="BD760" s="5"/>
      <c r="BE760" s="5"/>
      <c r="BF760" s="5"/>
      <c r="BG760" s="18"/>
      <c r="BH760" s="18"/>
      <c r="BI760" s="18"/>
      <c r="BJ760" s="18"/>
      <c r="BK760" s="18"/>
      <c r="BL760" s="18"/>
      <c r="BM760" s="18"/>
      <c r="BN760" s="18"/>
      <c r="BP760" s="18"/>
      <c r="BQ760" s="18"/>
      <c r="BR760" s="18"/>
      <c r="BS760" s="18"/>
      <c r="BT760" s="18"/>
      <c r="BU760" s="18"/>
      <c r="BV760" s="18"/>
      <c r="BW760" s="18"/>
      <c r="BX760" s="18"/>
      <c r="BY760" s="18"/>
      <c r="BZ760" s="18"/>
    </row>
    <row r="761" spans="1:78">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c r="BA761" s="18"/>
      <c r="BB761" s="18"/>
      <c r="BC761" s="18"/>
      <c r="BD761" s="5"/>
      <c r="BE761" s="5"/>
      <c r="BF761" s="5"/>
      <c r="BG761" s="18"/>
      <c r="BH761" s="18"/>
      <c r="BI761" s="18"/>
      <c r="BJ761" s="18"/>
      <c r="BK761" s="18"/>
      <c r="BL761" s="18"/>
      <c r="BM761" s="18"/>
      <c r="BN761" s="18"/>
      <c r="BP761" s="18"/>
      <c r="BQ761" s="18"/>
      <c r="BR761" s="18"/>
      <c r="BS761" s="18"/>
      <c r="BT761" s="18"/>
      <c r="BU761" s="18"/>
      <c r="BV761" s="18"/>
      <c r="BW761" s="18"/>
      <c r="BX761" s="18"/>
      <c r="BY761" s="18"/>
      <c r="BZ761" s="18"/>
    </row>
    <row r="762" spans="1:78">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c r="BA762" s="18"/>
      <c r="BB762" s="18"/>
      <c r="BC762" s="18"/>
      <c r="BD762" s="5"/>
      <c r="BE762" s="5"/>
      <c r="BF762" s="5"/>
      <c r="BG762" s="18"/>
      <c r="BH762" s="18"/>
      <c r="BI762" s="18"/>
      <c r="BJ762" s="18"/>
      <c r="BK762" s="18"/>
      <c r="BL762" s="18"/>
      <c r="BM762" s="18"/>
      <c r="BN762" s="18"/>
      <c r="BP762" s="18"/>
      <c r="BQ762" s="18"/>
      <c r="BR762" s="18"/>
      <c r="BS762" s="18"/>
      <c r="BT762" s="18"/>
      <c r="BU762" s="18"/>
      <c r="BV762" s="18"/>
      <c r="BW762" s="18"/>
      <c r="BX762" s="18"/>
      <c r="BY762" s="18"/>
      <c r="BZ762" s="18"/>
    </row>
    <row r="763" spans="1:78">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c r="BA763" s="18"/>
      <c r="BB763" s="18"/>
      <c r="BC763" s="18"/>
      <c r="BD763" s="5"/>
      <c r="BE763" s="5"/>
      <c r="BF763" s="5"/>
      <c r="BG763" s="18"/>
      <c r="BH763" s="18"/>
      <c r="BI763" s="18"/>
      <c r="BJ763" s="18"/>
      <c r="BK763" s="18"/>
      <c r="BL763" s="18"/>
      <c r="BM763" s="18"/>
      <c r="BN763" s="18"/>
      <c r="BP763" s="18"/>
      <c r="BQ763" s="18"/>
      <c r="BR763" s="18"/>
      <c r="BS763" s="18"/>
      <c r="BT763" s="18"/>
      <c r="BU763" s="18"/>
      <c r="BV763" s="18"/>
      <c r="BW763" s="18"/>
      <c r="BX763" s="18"/>
      <c r="BY763" s="18"/>
      <c r="BZ763" s="18"/>
    </row>
    <row r="764" spans="1:78">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c r="BA764" s="18"/>
      <c r="BB764" s="18"/>
      <c r="BC764" s="18"/>
      <c r="BD764" s="5"/>
      <c r="BE764" s="5"/>
      <c r="BF764" s="5"/>
      <c r="BG764" s="18"/>
      <c r="BH764" s="18"/>
      <c r="BI764" s="18"/>
      <c r="BJ764" s="18"/>
      <c r="BK764" s="18"/>
      <c r="BL764" s="18"/>
      <c r="BM764" s="18"/>
      <c r="BN764" s="18"/>
      <c r="BP764" s="18"/>
      <c r="BQ764" s="18"/>
      <c r="BR764" s="18"/>
      <c r="BS764" s="18"/>
      <c r="BT764" s="18"/>
      <c r="BU764" s="18"/>
      <c r="BV764" s="18"/>
      <c r="BW764" s="18"/>
      <c r="BX764" s="18"/>
      <c r="BY764" s="18"/>
      <c r="BZ764" s="18"/>
    </row>
    <row r="765" spans="1:78">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c r="BA765" s="18"/>
      <c r="BB765" s="18"/>
      <c r="BC765" s="18"/>
      <c r="BD765" s="5"/>
      <c r="BE765" s="5"/>
      <c r="BF765" s="5"/>
      <c r="BG765" s="18"/>
      <c r="BH765" s="18"/>
      <c r="BI765" s="18"/>
      <c r="BJ765" s="18"/>
      <c r="BK765" s="18"/>
      <c r="BL765" s="18"/>
      <c r="BM765" s="18"/>
      <c r="BN765" s="18"/>
      <c r="BP765" s="18"/>
      <c r="BQ765" s="18"/>
      <c r="BR765" s="18"/>
      <c r="BS765" s="18"/>
      <c r="BT765" s="18"/>
      <c r="BU765" s="18"/>
      <c r="BV765" s="18"/>
      <c r="BW765" s="18"/>
      <c r="BX765" s="18"/>
      <c r="BY765" s="18"/>
      <c r="BZ765" s="18"/>
    </row>
    <row r="766" spans="1:78">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5"/>
      <c r="BE766" s="5"/>
      <c r="BF766" s="5"/>
      <c r="BG766" s="18"/>
      <c r="BH766" s="18"/>
      <c r="BI766" s="18"/>
      <c r="BJ766" s="18"/>
      <c r="BK766" s="18"/>
      <c r="BL766" s="18"/>
      <c r="BM766" s="18"/>
      <c r="BN766" s="18"/>
      <c r="BP766" s="18"/>
      <c r="BQ766" s="18"/>
      <c r="BR766" s="18"/>
      <c r="BS766" s="18"/>
      <c r="BT766" s="18"/>
      <c r="BU766" s="18"/>
      <c r="BV766" s="18"/>
      <c r="BW766" s="18"/>
      <c r="BX766" s="18"/>
      <c r="BY766" s="18"/>
      <c r="BZ766" s="18"/>
    </row>
    <row r="767" spans="1:78">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c r="BA767" s="18"/>
      <c r="BB767" s="18"/>
      <c r="BC767" s="18"/>
      <c r="BD767" s="5"/>
      <c r="BE767" s="5"/>
      <c r="BF767" s="5"/>
      <c r="BG767" s="18"/>
      <c r="BH767" s="18"/>
      <c r="BI767" s="18"/>
      <c r="BJ767" s="18"/>
      <c r="BK767" s="18"/>
      <c r="BL767" s="18"/>
      <c r="BM767" s="18"/>
      <c r="BN767" s="18"/>
      <c r="BP767" s="18"/>
      <c r="BQ767" s="18"/>
      <c r="BR767" s="18"/>
      <c r="BS767" s="18"/>
      <c r="BT767" s="18"/>
      <c r="BU767" s="18"/>
      <c r="BV767" s="18"/>
      <c r="BW767" s="18"/>
      <c r="BX767" s="18"/>
      <c r="BY767" s="18"/>
      <c r="BZ767" s="18"/>
    </row>
    <row r="768" spans="1:78">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c r="BA768" s="18"/>
      <c r="BB768" s="18"/>
      <c r="BC768" s="18"/>
      <c r="BD768" s="5"/>
      <c r="BE768" s="5"/>
      <c r="BF768" s="5"/>
      <c r="BG768" s="18"/>
      <c r="BH768" s="18"/>
      <c r="BI768" s="18"/>
      <c r="BJ768" s="18"/>
      <c r="BK768" s="18"/>
      <c r="BL768" s="18"/>
      <c r="BM768" s="18"/>
      <c r="BN768" s="18"/>
      <c r="BP768" s="18"/>
      <c r="BQ768" s="18"/>
      <c r="BR768" s="18"/>
      <c r="BS768" s="18"/>
      <c r="BT768" s="18"/>
      <c r="BU768" s="18"/>
      <c r="BV768" s="18"/>
      <c r="BW768" s="18"/>
      <c r="BX768" s="18"/>
      <c r="BY768" s="18"/>
      <c r="BZ768" s="18"/>
    </row>
    <row r="769" spans="1:78">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c r="BA769" s="18"/>
      <c r="BB769" s="18"/>
      <c r="BC769" s="18"/>
      <c r="BD769" s="5"/>
      <c r="BE769" s="5"/>
      <c r="BF769" s="5"/>
      <c r="BG769" s="18"/>
      <c r="BH769" s="18"/>
      <c r="BI769" s="18"/>
      <c r="BJ769" s="18"/>
      <c r="BK769" s="18"/>
      <c r="BL769" s="18"/>
      <c r="BM769" s="18"/>
      <c r="BN769" s="18"/>
      <c r="BP769" s="18"/>
      <c r="BQ769" s="18"/>
      <c r="BR769" s="18"/>
      <c r="BS769" s="18"/>
      <c r="BT769" s="18"/>
      <c r="BU769" s="18"/>
      <c r="BV769" s="18"/>
      <c r="BW769" s="18"/>
      <c r="BX769" s="18"/>
      <c r="BY769" s="18"/>
      <c r="BZ769" s="18"/>
    </row>
    <row r="770" spans="1:78">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c r="BA770" s="18"/>
      <c r="BB770" s="18"/>
      <c r="BC770" s="18"/>
      <c r="BD770" s="5"/>
      <c r="BE770" s="5"/>
      <c r="BF770" s="5"/>
      <c r="BG770" s="18"/>
      <c r="BH770" s="18"/>
      <c r="BI770" s="18"/>
      <c r="BJ770" s="18"/>
      <c r="BK770" s="18"/>
      <c r="BL770" s="18"/>
      <c r="BM770" s="18"/>
      <c r="BN770" s="18"/>
      <c r="BP770" s="18"/>
      <c r="BQ770" s="18"/>
      <c r="BR770" s="18"/>
      <c r="BS770" s="18"/>
      <c r="BT770" s="18"/>
      <c r="BU770" s="18"/>
      <c r="BV770" s="18"/>
      <c r="BW770" s="18"/>
      <c r="BX770" s="18"/>
      <c r="BY770" s="18"/>
      <c r="BZ770" s="18"/>
    </row>
    <row r="771" spans="1:78">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c r="BA771" s="18"/>
      <c r="BB771" s="18"/>
      <c r="BC771" s="18"/>
      <c r="BD771" s="5"/>
      <c r="BE771" s="5"/>
      <c r="BF771" s="5"/>
      <c r="BG771" s="18"/>
      <c r="BH771" s="18"/>
      <c r="BI771" s="18"/>
      <c r="BJ771" s="18"/>
      <c r="BK771" s="18"/>
      <c r="BL771" s="18"/>
      <c r="BM771" s="18"/>
      <c r="BN771" s="18"/>
      <c r="BP771" s="18"/>
      <c r="BQ771" s="18"/>
      <c r="BR771" s="18"/>
      <c r="BS771" s="18"/>
      <c r="BT771" s="18"/>
      <c r="BU771" s="18"/>
      <c r="BV771" s="18"/>
      <c r="BW771" s="18"/>
      <c r="BX771" s="18"/>
      <c r="BY771" s="18"/>
      <c r="BZ771" s="18"/>
    </row>
    <row r="772" spans="1:78">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c r="BA772" s="18"/>
      <c r="BB772" s="18"/>
      <c r="BC772" s="18"/>
      <c r="BD772" s="5"/>
      <c r="BE772" s="5"/>
      <c r="BF772" s="5"/>
      <c r="BG772" s="18"/>
      <c r="BH772" s="18"/>
      <c r="BI772" s="18"/>
      <c r="BJ772" s="18"/>
      <c r="BK772" s="18"/>
      <c r="BL772" s="18"/>
      <c r="BM772" s="18"/>
      <c r="BN772" s="18"/>
      <c r="BP772" s="18"/>
      <c r="BQ772" s="18"/>
      <c r="BR772" s="18"/>
      <c r="BS772" s="18"/>
      <c r="BT772" s="18"/>
      <c r="BU772" s="18"/>
      <c r="BV772" s="18"/>
      <c r="BW772" s="18"/>
      <c r="BX772" s="18"/>
      <c r="BY772" s="18"/>
      <c r="BZ772" s="18"/>
    </row>
    <row r="773" spans="1:78">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c r="BA773" s="18"/>
      <c r="BB773" s="18"/>
      <c r="BC773" s="18"/>
      <c r="BD773" s="5"/>
      <c r="BE773" s="5"/>
      <c r="BF773" s="5"/>
      <c r="BG773" s="18"/>
      <c r="BH773" s="18"/>
      <c r="BI773" s="18"/>
      <c r="BJ773" s="18"/>
      <c r="BK773" s="18"/>
      <c r="BL773" s="18"/>
      <c r="BM773" s="18"/>
      <c r="BN773" s="18"/>
      <c r="BP773" s="18"/>
      <c r="BQ773" s="18"/>
      <c r="BR773" s="18"/>
      <c r="BS773" s="18"/>
      <c r="BT773" s="18"/>
      <c r="BU773" s="18"/>
      <c r="BV773" s="18"/>
      <c r="BW773" s="18"/>
      <c r="BX773" s="18"/>
      <c r="BY773" s="18"/>
      <c r="BZ773" s="18"/>
    </row>
    <row r="774" spans="1:78">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5"/>
      <c r="BE774" s="5"/>
      <c r="BF774" s="5"/>
      <c r="BG774" s="18"/>
      <c r="BH774" s="18"/>
      <c r="BI774" s="18"/>
      <c r="BJ774" s="18"/>
      <c r="BK774" s="18"/>
      <c r="BL774" s="18"/>
      <c r="BM774" s="18"/>
      <c r="BN774" s="18"/>
      <c r="BP774" s="18"/>
      <c r="BQ774" s="18"/>
      <c r="BR774" s="18"/>
      <c r="BS774" s="18"/>
      <c r="BT774" s="18"/>
      <c r="BU774" s="18"/>
      <c r="BV774" s="18"/>
      <c r="BW774" s="18"/>
      <c r="BX774" s="18"/>
      <c r="BY774" s="18"/>
      <c r="BZ774" s="18"/>
    </row>
    <row r="775" spans="1:78">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c r="BA775" s="18"/>
      <c r="BB775" s="18"/>
      <c r="BC775" s="18"/>
      <c r="BD775" s="5"/>
      <c r="BE775" s="5"/>
      <c r="BF775" s="5"/>
      <c r="BG775" s="18"/>
      <c r="BH775" s="18"/>
      <c r="BI775" s="18"/>
      <c r="BJ775" s="18"/>
      <c r="BK775" s="18"/>
      <c r="BL775" s="18"/>
      <c r="BM775" s="18"/>
      <c r="BN775" s="18"/>
      <c r="BP775" s="18"/>
      <c r="BQ775" s="18"/>
      <c r="BR775" s="18"/>
      <c r="BS775" s="18"/>
      <c r="BT775" s="18"/>
      <c r="BU775" s="18"/>
      <c r="BV775" s="18"/>
      <c r="BW775" s="18"/>
      <c r="BX775" s="18"/>
      <c r="BY775" s="18"/>
      <c r="BZ775" s="18"/>
    </row>
    <row r="776" spans="1:78">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5"/>
      <c r="BE776" s="5"/>
      <c r="BF776" s="5"/>
      <c r="BG776" s="18"/>
      <c r="BH776" s="18"/>
      <c r="BI776" s="18"/>
      <c r="BJ776" s="18"/>
      <c r="BK776" s="18"/>
      <c r="BL776" s="18"/>
      <c r="BM776" s="18"/>
      <c r="BN776" s="18"/>
      <c r="BP776" s="18"/>
      <c r="BQ776" s="18"/>
      <c r="BR776" s="18"/>
      <c r="BS776" s="18"/>
      <c r="BT776" s="18"/>
      <c r="BU776" s="18"/>
      <c r="BV776" s="18"/>
      <c r="BW776" s="18"/>
      <c r="BX776" s="18"/>
      <c r="BY776" s="18"/>
      <c r="BZ776" s="18"/>
    </row>
    <row r="777" spans="1:78">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c r="BA777" s="18"/>
      <c r="BB777" s="18"/>
      <c r="BC777" s="18"/>
      <c r="BD777" s="5"/>
      <c r="BE777" s="5"/>
      <c r="BF777" s="5"/>
      <c r="BG777" s="18"/>
      <c r="BH777" s="18"/>
      <c r="BI777" s="18"/>
      <c r="BJ777" s="18"/>
      <c r="BK777" s="18"/>
      <c r="BL777" s="18"/>
      <c r="BM777" s="18"/>
      <c r="BN777" s="18"/>
      <c r="BP777" s="18"/>
      <c r="BQ777" s="18"/>
      <c r="BR777" s="18"/>
      <c r="BS777" s="18"/>
      <c r="BT777" s="18"/>
      <c r="BU777" s="18"/>
      <c r="BV777" s="18"/>
      <c r="BW777" s="18"/>
      <c r="BX777" s="18"/>
      <c r="BY777" s="18"/>
      <c r="BZ777" s="18"/>
    </row>
    <row r="778" spans="1:78">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c r="BA778" s="18"/>
      <c r="BB778" s="18"/>
      <c r="BC778" s="18"/>
      <c r="BD778" s="5"/>
      <c r="BE778" s="5"/>
      <c r="BF778" s="5"/>
      <c r="BG778" s="18"/>
      <c r="BH778" s="18"/>
      <c r="BI778" s="18"/>
      <c r="BJ778" s="18"/>
      <c r="BK778" s="18"/>
      <c r="BL778" s="18"/>
      <c r="BM778" s="18"/>
      <c r="BN778" s="18"/>
      <c r="BP778" s="18"/>
      <c r="BQ778" s="18"/>
      <c r="BR778" s="18"/>
      <c r="BS778" s="18"/>
      <c r="BT778" s="18"/>
      <c r="BU778" s="18"/>
      <c r="BV778" s="18"/>
      <c r="BW778" s="18"/>
      <c r="BX778" s="18"/>
      <c r="BY778" s="18"/>
      <c r="BZ778" s="18"/>
    </row>
    <row r="779" spans="1:78">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c r="BA779" s="18"/>
      <c r="BB779" s="18"/>
      <c r="BC779" s="18"/>
      <c r="BD779" s="5"/>
      <c r="BE779" s="5"/>
      <c r="BF779" s="5"/>
      <c r="BG779" s="18"/>
      <c r="BH779" s="18"/>
      <c r="BI779" s="18"/>
      <c r="BJ779" s="18"/>
      <c r="BK779" s="18"/>
      <c r="BL779" s="18"/>
      <c r="BM779" s="18"/>
      <c r="BN779" s="18"/>
      <c r="BP779" s="18"/>
      <c r="BQ779" s="18"/>
      <c r="BR779" s="18"/>
      <c r="BS779" s="18"/>
      <c r="BT779" s="18"/>
      <c r="BU779" s="18"/>
      <c r="BV779" s="18"/>
      <c r="BW779" s="18"/>
      <c r="BX779" s="18"/>
      <c r="BY779" s="18"/>
      <c r="BZ779" s="18"/>
    </row>
    <row r="780" spans="1:78">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c r="BA780" s="18"/>
      <c r="BB780" s="18"/>
      <c r="BC780" s="18"/>
      <c r="BD780" s="5"/>
      <c r="BE780" s="5"/>
      <c r="BF780" s="5"/>
      <c r="BG780" s="18"/>
      <c r="BH780" s="18"/>
      <c r="BI780" s="18"/>
      <c r="BJ780" s="18"/>
      <c r="BK780" s="18"/>
      <c r="BL780" s="18"/>
      <c r="BM780" s="18"/>
      <c r="BN780" s="18"/>
      <c r="BP780" s="18"/>
      <c r="BQ780" s="18"/>
      <c r="BR780" s="18"/>
      <c r="BS780" s="18"/>
      <c r="BT780" s="18"/>
      <c r="BU780" s="18"/>
      <c r="BV780" s="18"/>
      <c r="BW780" s="18"/>
      <c r="BX780" s="18"/>
      <c r="BY780" s="18"/>
      <c r="BZ780" s="18"/>
    </row>
    <row r="781" spans="1:78">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c r="BA781" s="18"/>
      <c r="BB781" s="18"/>
      <c r="BC781" s="18"/>
      <c r="BD781" s="5"/>
      <c r="BE781" s="5"/>
      <c r="BF781" s="5"/>
      <c r="BG781" s="18"/>
      <c r="BH781" s="18"/>
      <c r="BI781" s="18"/>
      <c r="BJ781" s="18"/>
      <c r="BK781" s="18"/>
      <c r="BL781" s="18"/>
      <c r="BM781" s="18"/>
      <c r="BN781" s="18"/>
      <c r="BP781" s="18"/>
      <c r="BQ781" s="18"/>
      <c r="BR781" s="18"/>
      <c r="BS781" s="18"/>
      <c r="BT781" s="18"/>
      <c r="BU781" s="18"/>
      <c r="BV781" s="18"/>
      <c r="BW781" s="18"/>
      <c r="BX781" s="18"/>
      <c r="BY781" s="18"/>
      <c r="BZ781" s="18"/>
    </row>
    <row r="782" spans="1:78">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5"/>
      <c r="BE782" s="5"/>
      <c r="BF782" s="5"/>
      <c r="BG782" s="18"/>
      <c r="BH782" s="18"/>
      <c r="BI782" s="18"/>
      <c r="BJ782" s="18"/>
      <c r="BK782" s="18"/>
      <c r="BL782" s="18"/>
      <c r="BM782" s="18"/>
      <c r="BN782" s="18"/>
      <c r="BP782" s="18"/>
      <c r="BQ782" s="18"/>
      <c r="BR782" s="18"/>
      <c r="BS782" s="18"/>
      <c r="BT782" s="18"/>
      <c r="BU782" s="18"/>
      <c r="BV782" s="18"/>
      <c r="BW782" s="18"/>
      <c r="BX782" s="18"/>
      <c r="BY782" s="18"/>
      <c r="BZ782" s="18"/>
    </row>
    <row r="783" spans="1:78">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c r="BA783" s="18"/>
      <c r="BB783" s="18"/>
      <c r="BC783" s="18"/>
      <c r="BD783" s="5"/>
      <c r="BE783" s="5"/>
      <c r="BF783" s="5"/>
      <c r="BG783" s="18"/>
      <c r="BH783" s="18"/>
      <c r="BI783" s="18"/>
      <c r="BJ783" s="18"/>
      <c r="BK783" s="18"/>
      <c r="BL783" s="18"/>
      <c r="BM783" s="18"/>
      <c r="BN783" s="18"/>
      <c r="BP783" s="18"/>
      <c r="BQ783" s="18"/>
      <c r="BR783" s="18"/>
      <c r="BS783" s="18"/>
      <c r="BT783" s="18"/>
      <c r="BU783" s="18"/>
      <c r="BV783" s="18"/>
      <c r="BW783" s="18"/>
      <c r="BX783" s="18"/>
      <c r="BY783" s="18"/>
      <c r="BZ783" s="18"/>
    </row>
    <row r="784" spans="1:78">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c r="BA784" s="18"/>
      <c r="BB784" s="18"/>
      <c r="BC784" s="18"/>
      <c r="BD784" s="5"/>
      <c r="BE784" s="5"/>
      <c r="BF784" s="5"/>
      <c r="BG784" s="18"/>
      <c r="BH784" s="18"/>
      <c r="BI784" s="18"/>
      <c r="BJ784" s="18"/>
      <c r="BK784" s="18"/>
      <c r="BL784" s="18"/>
      <c r="BM784" s="18"/>
      <c r="BN784" s="18"/>
      <c r="BP784" s="18"/>
      <c r="BQ784" s="18"/>
      <c r="BR784" s="18"/>
      <c r="BS784" s="18"/>
      <c r="BT784" s="18"/>
      <c r="BU784" s="18"/>
      <c r="BV784" s="18"/>
      <c r="BW784" s="18"/>
      <c r="BX784" s="18"/>
      <c r="BY784" s="18"/>
      <c r="BZ784" s="18"/>
    </row>
    <row r="785" spans="1:78">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c r="BA785" s="18"/>
      <c r="BB785" s="18"/>
      <c r="BC785" s="18"/>
      <c r="BD785" s="5"/>
      <c r="BE785" s="5"/>
      <c r="BF785" s="5"/>
      <c r="BG785" s="18"/>
      <c r="BH785" s="18"/>
      <c r="BI785" s="18"/>
      <c r="BJ785" s="18"/>
      <c r="BK785" s="18"/>
      <c r="BL785" s="18"/>
      <c r="BM785" s="18"/>
      <c r="BN785" s="18"/>
      <c r="BP785" s="18"/>
      <c r="BQ785" s="18"/>
      <c r="BR785" s="18"/>
      <c r="BS785" s="18"/>
      <c r="BT785" s="18"/>
      <c r="BU785" s="18"/>
      <c r="BV785" s="18"/>
      <c r="BW785" s="18"/>
      <c r="BX785" s="18"/>
      <c r="BY785" s="18"/>
      <c r="BZ785" s="18"/>
    </row>
    <row r="786" spans="1:78">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c r="BA786" s="18"/>
      <c r="BB786" s="18"/>
      <c r="BC786" s="18"/>
      <c r="BD786" s="5"/>
      <c r="BE786" s="5"/>
      <c r="BF786" s="5"/>
      <c r="BG786" s="18"/>
      <c r="BH786" s="18"/>
      <c r="BI786" s="18"/>
      <c r="BJ786" s="18"/>
      <c r="BK786" s="18"/>
      <c r="BL786" s="18"/>
      <c r="BM786" s="18"/>
      <c r="BN786" s="18"/>
      <c r="BP786" s="18"/>
      <c r="BQ786" s="18"/>
      <c r="BR786" s="18"/>
      <c r="BS786" s="18"/>
      <c r="BT786" s="18"/>
      <c r="BU786" s="18"/>
      <c r="BV786" s="18"/>
      <c r="BW786" s="18"/>
      <c r="BX786" s="18"/>
      <c r="BY786" s="18"/>
      <c r="BZ786" s="18"/>
    </row>
    <row r="787" spans="1:78">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c r="BA787" s="18"/>
      <c r="BB787" s="18"/>
      <c r="BC787" s="18"/>
      <c r="BD787" s="5"/>
      <c r="BE787" s="5"/>
      <c r="BF787" s="5"/>
      <c r="BG787" s="18"/>
      <c r="BH787" s="18"/>
      <c r="BI787" s="18"/>
      <c r="BJ787" s="18"/>
      <c r="BK787" s="18"/>
      <c r="BL787" s="18"/>
      <c r="BM787" s="18"/>
      <c r="BN787" s="18"/>
      <c r="BP787" s="18"/>
      <c r="BQ787" s="18"/>
      <c r="BR787" s="18"/>
      <c r="BS787" s="18"/>
      <c r="BT787" s="18"/>
      <c r="BU787" s="18"/>
      <c r="BV787" s="18"/>
      <c r="BW787" s="18"/>
      <c r="BX787" s="18"/>
      <c r="BY787" s="18"/>
      <c r="BZ787" s="18"/>
    </row>
    <row r="788" spans="1:78">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c r="BA788" s="18"/>
      <c r="BB788" s="18"/>
      <c r="BC788" s="18"/>
      <c r="BD788" s="5"/>
      <c r="BE788" s="5"/>
      <c r="BF788" s="5"/>
      <c r="BG788" s="18"/>
      <c r="BH788" s="18"/>
      <c r="BI788" s="18"/>
      <c r="BJ788" s="18"/>
      <c r="BK788" s="18"/>
      <c r="BL788" s="18"/>
      <c r="BM788" s="18"/>
      <c r="BN788" s="18"/>
      <c r="BP788" s="18"/>
      <c r="BQ788" s="18"/>
      <c r="BR788" s="18"/>
      <c r="BS788" s="18"/>
      <c r="BT788" s="18"/>
      <c r="BU788" s="18"/>
      <c r="BV788" s="18"/>
      <c r="BW788" s="18"/>
      <c r="BX788" s="18"/>
      <c r="BY788" s="18"/>
      <c r="BZ788" s="18"/>
    </row>
    <row r="789" spans="1:78">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c r="BA789" s="18"/>
      <c r="BB789" s="18"/>
      <c r="BC789" s="18"/>
      <c r="BD789" s="5"/>
      <c r="BE789" s="5"/>
      <c r="BF789" s="5"/>
      <c r="BG789" s="18"/>
      <c r="BH789" s="18"/>
      <c r="BI789" s="18"/>
      <c r="BJ789" s="18"/>
      <c r="BK789" s="18"/>
      <c r="BL789" s="18"/>
      <c r="BM789" s="18"/>
      <c r="BN789" s="18"/>
      <c r="BP789" s="18"/>
      <c r="BQ789" s="18"/>
      <c r="BR789" s="18"/>
      <c r="BS789" s="18"/>
      <c r="BT789" s="18"/>
      <c r="BU789" s="18"/>
      <c r="BV789" s="18"/>
      <c r="BW789" s="18"/>
      <c r="BX789" s="18"/>
      <c r="BY789" s="18"/>
      <c r="BZ789" s="18"/>
    </row>
    <row r="790" spans="1:78">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5"/>
      <c r="BE790" s="5"/>
      <c r="BF790" s="5"/>
      <c r="BG790" s="18"/>
      <c r="BH790" s="18"/>
      <c r="BI790" s="18"/>
      <c r="BJ790" s="18"/>
      <c r="BK790" s="18"/>
      <c r="BL790" s="18"/>
      <c r="BM790" s="18"/>
      <c r="BN790" s="18"/>
      <c r="BP790" s="18"/>
      <c r="BQ790" s="18"/>
      <c r="BR790" s="18"/>
      <c r="BS790" s="18"/>
      <c r="BT790" s="18"/>
      <c r="BU790" s="18"/>
      <c r="BV790" s="18"/>
      <c r="BW790" s="18"/>
      <c r="BX790" s="18"/>
      <c r="BY790" s="18"/>
      <c r="BZ790" s="18"/>
    </row>
    <row r="791" spans="1:78">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c r="BA791" s="18"/>
      <c r="BB791" s="18"/>
      <c r="BC791" s="18"/>
      <c r="BD791" s="5"/>
      <c r="BE791" s="5"/>
      <c r="BF791" s="5"/>
      <c r="BG791" s="18"/>
      <c r="BH791" s="18"/>
      <c r="BI791" s="18"/>
      <c r="BJ791" s="18"/>
      <c r="BK791" s="18"/>
      <c r="BL791" s="18"/>
      <c r="BM791" s="18"/>
      <c r="BN791" s="18"/>
      <c r="BP791" s="18"/>
      <c r="BQ791" s="18"/>
      <c r="BR791" s="18"/>
      <c r="BS791" s="18"/>
      <c r="BT791" s="18"/>
      <c r="BU791" s="18"/>
      <c r="BV791" s="18"/>
      <c r="BW791" s="18"/>
      <c r="BX791" s="18"/>
      <c r="BY791" s="18"/>
      <c r="BZ791" s="18"/>
    </row>
    <row r="792" spans="1:78">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c r="BA792" s="18"/>
      <c r="BB792" s="18"/>
      <c r="BC792" s="18"/>
      <c r="BD792" s="5"/>
      <c r="BE792" s="5"/>
      <c r="BF792" s="5"/>
      <c r="BG792" s="18"/>
      <c r="BH792" s="18"/>
      <c r="BI792" s="18"/>
      <c r="BJ792" s="18"/>
      <c r="BK792" s="18"/>
      <c r="BL792" s="18"/>
      <c r="BM792" s="18"/>
      <c r="BN792" s="18"/>
      <c r="BP792" s="18"/>
      <c r="BQ792" s="18"/>
      <c r="BR792" s="18"/>
      <c r="BS792" s="18"/>
      <c r="BT792" s="18"/>
      <c r="BU792" s="18"/>
      <c r="BV792" s="18"/>
      <c r="BW792" s="18"/>
      <c r="BX792" s="18"/>
      <c r="BY792" s="18"/>
      <c r="BZ792" s="18"/>
    </row>
    <row r="793" spans="1:78">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c r="BA793" s="18"/>
      <c r="BB793" s="18"/>
      <c r="BC793" s="18"/>
      <c r="BD793" s="5"/>
      <c r="BE793" s="5"/>
      <c r="BF793" s="5"/>
      <c r="BG793" s="18"/>
      <c r="BH793" s="18"/>
      <c r="BI793" s="18"/>
      <c r="BJ793" s="18"/>
      <c r="BK793" s="18"/>
      <c r="BL793" s="18"/>
      <c r="BM793" s="18"/>
      <c r="BN793" s="18"/>
      <c r="BP793" s="18"/>
      <c r="BQ793" s="18"/>
      <c r="BR793" s="18"/>
      <c r="BS793" s="18"/>
      <c r="BT793" s="18"/>
      <c r="BU793" s="18"/>
      <c r="BV793" s="18"/>
      <c r="BW793" s="18"/>
      <c r="BX793" s="18"/>
      <c r="BY793" s="18"/>
      <c r="BZ793" s="18"/>
    </row>
    <row r="794" spans="1:78">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c r="BA794" s="18"/>
      <c r="BB794" s="18"/>
      <c r="BC794" s="18"/>
      <c r="BD794" s="5"/>
      <c r="BE794" s="5"/>
      <c r="BF794" s="5"/>
      <c r="BG794" s="18"/>
      <c r="BH794" s="18"/>
      <c r="BI794" s="18"/>
      <c r="BJ794" s="18"/>
      <c r="BK794" s="18"/>
      <c r="BL794" s="18"/>
      <c r="BM794" s="18"/>
      <c r="BN794" s="18"/>
      <c r="BP794" s="18"/>
      <c r="BQ794" s="18"/>
      <c r="BR794" s="18"/>
      <c r="BS794" s="18"/>
      <c r="BT794" s="18"/>
      <c r="BU794" s="18"/>
      <c r="BV794" s="18"/>
      <c r="BW794" s="18"/>
      <c r="BX794" s="18"/>
      <c r="BY794" s="18"/>
      <c r="BZ794" s="18"/>
    </row>
    <row r="795" spans="1:78">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c r="BA795" s="18"/>
      <c r="BB795" s="18"/>
      <c r="BC795" s="18"/>
      <c r="BD795" s="5"/>
      <c r="BE795" s="5"/>
      <c r="BF795" s="5"/>
      <c r="BG795" s="18"/>
      <c r="BH795" s="18"/>
      <c r="BI795" s="18"/>
      <c r="BJ795" s="18"/>
      <c r="BK795" s="18"/>
      <c r="BL795" s="18"/>
      <c r="BM795" s="18"/>
      <c r="BN795" s="18"/>
      <c r="BP795" s="18"/>
      <c r="BQ795" s="18"/>
      <c r="BR795" s="18"/>
      <c r="BS795" s="18"/>
      <c r="BT795" s="18"/>
      <c r="BU795" s="18"/>
      <c r="BV795" s="18"/>
      <c r="BW795" s="18"/>
      <c r="BX795" s="18"/>
      <c r="BY795" s="18"/>
      <c r="BZ795" s="18"/>
    </row>
    <row r="796" spans="1:78">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c r="BA796" s="18"/>
      <c r="BB796" s="18"/>
      <c r="BC796" s="18"/>
      <c r="BD796" s="5"/>
      <c r="BE796" s="5"/>
      <c r="BF796" s="5"/>
      <c r="BG796" s="18"/>
      <c r="BH796" s="18"/>
      <c r="BI796" s="18"/>
      <c r="BJ796" s="18"/>
      <c r="BK796" s="18"/>
      <c r="BL796" s="18"/>
      <c r="BM796" s="18"/>
      <c r="BN796" s="18"/>
      <c r="BP796" s="18"/>
      <c r="BQ796" s="18"/>
      <c r="BR796" s="18"/>
      <c r="BS796" s="18"/>
      <c r="BT796" s="18"/>
      <c r="BU796" s="18"/>
      <c r="BV796" s="18"/>
      <c r="BW796" s="18"/>
      <c r="BX796" s="18"/>
      <c r="BY796" s="18"/>
      <c r="BZ796" s="18"/>
    </row>
    <row r="797" spans="1:78">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c r="BA797" s="18"/>
      <c r="BB797" s="18"/>
      <c r="BC797" s="18"/>
      <c r="BD797" s="5"/>
      <c r="BE797" s="5"/>
      <c r="BF797" s="5"/>
      <c r="BG797" s="18"/>
      <c r="BH797" s="18"/>
      <c r="BI797" s="18"/>
      <c r="BJ797" s="18"/>
      <c r="BK797" s="18"/>
      <c r="BL797" s="18"/>
      <c r="BM797" s="18"/>
      <c r="BN797" s="18"/>
      <c r="BP797" s="18"/>
      <c r="BQ797" s="18"/>
      <c r="BR797" s="18"/>
      <c r="BS797" s="18"/>
      <c r="BT797" s="18"/>
      <c r="BU797" s="18"/>
      <c r="BV797" s="18"/>
      <c r="BW797" s="18"/>
      <c r="BX797" s="18"/>
      <c r="BY797" s="18"/>
      <c r="BZ797" s="18"/>
    </row>
    <row r="798" spans="1:78">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5"/>
      <c r="BE798" s="5"/>
      <c r="BF798" s="5"/>
      <c r="BG798" s="18"/>
      <c r="BH798" s="18"/>
      <c r="BI798" s="18"/>
      <c r="BJ798" s="18"/>
      <c r="BK798" s="18"/>
      <c r="BL798" s="18"/>
      <c r="BM798" s="18"/>
      <c r="BN798" s="18"/>
      <c r="BP798" s="18"/>
      <c r="BQ798" s="18"/>
      <c r="BR798" s="18"/>
      <c r="BS798" s="18"/>
      <c r="BT798" s="18"/>
      <c r="BU798" s="18"/>
      <c r="BV798" s="18"/>
      <c r="BW798" s="18"/>
      <c r="BX798" s="18"/>
      <c r="BY798" s="18"/>
      <c r="BZ798" s="18"/>
    </row>
    <row r="799" spans="1:78">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c r="BA799" s="18"/>
      <c r="BB799" s="18"/>
      <c r="BC799" s="18"/>
      <c r="BD799" s="5"/>
      <c r="BE799" s="5"/>
      <c r="BF799" s="5"/>
      <c r="BG799" s="18"/>
      <c r="BH799" s="18"/>
      <c r="BI799" s="18"/>
      <c r="BJ799" s="18"/>
      <c r="BK799" s="18"/>
      <c r="BL799" s="18"/>
      <c r="BM799" s="18"/>
      <c r="BN799" s="18"/>
      <c r="BP799" s="18"/>
      <c r="BQ799" s="18"/>
      <c r="BR799" s="18"/>
      <c r="BS799" s="18"/>
      <c r="BT799" s="18"/>
      <c r="BU799" s="18"/>
      <c r="BV799" s="18"/>
      <c r="BW799" s="18"/>
      <c r="BX799" s="18"/>
      <c r="BY799" s="18"/>
      <c r="BZ799" s="18"/>
    </row>
    <row r="800" spans="1:78">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c r="BA800" s="18"/>
      <c r="BB800" s="18"/>
      <c r="BC800" s="18"/>
      <c r="BD800" s="5"/>
      <c r="BE800" s="5"/>
      <c r="BF800" s="5"/>
      <c r="BG800" s="18"/>
      <c r="BH800" s="18"/>
      <c r="BI800" s="18"/>
      <c r="BJ800" s="18"/>
      <c r="BK800" s="18"/>
      <c r="BL800" s="18"/>
      <c r="BM800" s="18"/>
      <c r="BN800" s="18"/>
      <c r="BP800" s="18"/>
      <c r="BQ800" s="18"/>
      <c r="BR800" s="18"/>
      <c r="BS800" s="18"/>
      <c r="BT800" s="18"/>
      <c r="BU800" s="18"/>
      <c r="BV800" s="18"/>
      <c r="BW800" s="18"/>
      <c r="BX800" s="18"/>
      <c r="BY800" s="18"/>
      <c r="BZ800" s="18"/>
    </row>
    <row r="801" spans="1:78">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c r="BA801" s="18"/>
      <c r="BB801" s="18"/>
      <c r="BC801" s="18"/>
      <c r="BD801" s="5"/>
      <c r="BE801" s="5"/>
      <c r="BF801" s="5"/>
      <c r="BG801" s="18"/>
      <c r="BH801" s="18"/>
      <c r="BI801" s="18"/>
      <c r="BJ801" s="18"/>
      <c r="BK801" s="18"/>
      <c r="BL801" s="18"/>
      <c r="BM801" s="18"/>
      <c r="BN801" s="18"/>
      <c r="BP801" s="18"/>
      <c r="BQ801" s="18"/>
      <c r="BR801" s="18"/>
      <c r="BS801" s="18"/>
      <c r="BT801" s="18"/>
      <c r="BU801" s="18"/>
      <c r="BV801" s="18"/>
      <c r="BW801" s="18"/>
      <c r="BX801" s="18"/>
      <c r="BY801" s="18"/>
      <c r="BZ801" s="18"/>
    </row>
    <row r="802" spans="1:78">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c r="BA802" s="18"/>
      <c r="BB802" s="18"/>
      <c r="BC802" s="18"/>
      <c r="BD802" s="5"/>
      <c r="BE802" s="5"/>
      <c r="BF802" s="5"/>
      <c r="BG802" s="18"/>
      <c r="BH802" s="18"/>
      <c r="BI802" s="18"/>
      <c r="BJ802" s="18"/>
      <c r="BK802" s="18"/>
      <c r="BL802" s="18"/>
      <c r="BM802" s="18"/>
      <c r="BN802" s="18"/>
      <c r="BP802" s="18"/>
      <c r="BQ802" s="18"/>
      <c r="BR802" s="18"/>
      <c r="BS802" s="18"/>
      <c r="BT802" s="18"/>
      <c r="BU802" s="18"/>
      <c r="BV802" s="18"/>
      <c r="BW802" s="18"/>
      <c r="BX802" s="18"/>
      <c r="BY802" s="18"/>
      <c r="BZ802" s="18"/>
    </row>
    <row r="803" spans="1:78">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c r="BA803" s="18"/>
      <c r="BB803" s="18"/>
      <c r="BC803" s="18"/>
      <c r="BD803" s="5"/>
      <c r="BE803" s="5"/>
      <c r="BF803" s="5"/>
      <c r="BG803" s="18"/>
      <c r="BH803" s="18"/>
      <c r="BI803" s="18"/>
      <c r="BJ803" s="18"/>
      <c r="BK803" s="18"/>
      <c r="BL803" s="18"/>
      <c r="BM803" s="18"/>
      <c r="BN803" s="18"/>
      <c r="BP803" s="18"/>
      <c r="BQ803" s="18"/>
      <c r="BR803" s="18"/>
      <c r="BS803" s="18"/>
      <c r="BT803" s="18"/>
      <c r="BU803" s="18"/>
      <c r="BV803" s="18"/>
      <c r="BW803" s="18"/>
      <c r="BX803" s="18"/>
      <c r="BY803" s="18"/>
      <c r="BZ803" s="18"/>
    </row>
    <row r="804" spans="1:78">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c r="BA804" s="18"/>
      <c r="BB804" s="18"/>
      <c r="BC804" s="18"/>
      <c r="BD804" s="5"/>
      <c r="BE804" s="5"/>
      <c r="BF804" s="5"/>
      <c r="BG804" s="18"/>
      <c r="BH804" s="18"/>
      <c r="BI804" s="18"/>
      <c r="BJ804" s="18"/>
      <c r="BK804" s="18"/>
      <c r="BL804" s="18"/>
      <c r="BM804" s="18"/>
      <c r="BN804" s="18"/>
      <c r="BP804" s="18"/>
      <c r="BQ804" s="18"/>
      <c r="BR804" s="18"/>
      <c r="BS804" s="18"/>
      <c r="BT804" s="18"/>
      <c r="BU804" s="18"/>
      <c r="BV804" s="18"/>
      <c r="BW804" s="18"/>
      <c r="BX804" s="18"/>
      <c r="BY804" s="18"/>
      <c r="BZ804" s="18"/>
    </row>
    <row r="805" spans="1:78">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c r="BA805" s="18"/>
      <c r="BB805" s="18"/>
      <c r="BC805" s="18"/>
      <c r="BD805" s="5"/>
      <c r="BE805" s="5"/>
      <c r="BF805" s="5"/>
      <c r="BG805" s="18"/>
      <c r="BH805" s="18"/>
      <c r="BI805" s="18"/>
      <c r="BJ805" s="18"/>
      <c r="BK805" s="18"/>
      <c r="BL805" s="18"/>
      <c r="BM805" s="18"/>
      <c r="BN805" s="18"/>
      <c r="BP805" s="18"/>
      <c r="BQ805" s="18"/>
      <c r="BR805" s="18"/>
      <c r="BS805" s="18"/>
      <c r="BT805" s="18"/>
      <c r="BU805" s="18"/>
      <c r="BV805" s="18"/>
      <c r="BW805" s="18"/>
      <c r="BX805" s="18"/>
      <c r="BY805" s="18"/>
      <c r="BZ805" s="18"/>
    </row>
    <row r="806" spans="1:78">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5"/>
      <c r="BE806" s="5"/>
      <c r="BF806" s="5"/>
      <c r="BG806" s="18"/>
      <c r="BH806" s="18"/>
      <c r="BI806" s="18"/>
      <c r="BJ806" s="18"/>
      <c r="BK806" s="18"/>
      <c r="BL806" s="18"/>
      <c r="BM806" s="18"/>
      <c r="BN806" s="18"/>
      <c r="BP806" s="18"/>
      <c r="BQ806" s="18"/>
      <c r="BR806" s="18"/>
      <c r="BS806" s="18"/>
      <c r="BT806" s="18"/>
      <c r="BU806" s="18"/>
      <c r="BV806" s="18"/>
      <c r="BW806" s="18"/>
      <c r="BX806" s="18"/>
      <c r="BY806" s="18"/>
      <c r="BZ806" s="18"/>
    </row>
    <row r="807" spans="1:78">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c r="BA807" s="18"/>
      <c r="BB807" s="18"/>
      <c r="BC807" s="18"/>
      <c r="BD807" s="5"/>
      <c r="BE807" s="5"/>
      <c r="BF807" s="5"/>
      <c r="BG807" s="18"/>
      <c r="BH807" s="18"/>
      <c r="BI807" s="18"/>
      <c r="BJ807" s="18"/>
      <c r="BK807" s="18"/>
      <c r="BL807" s="18"/>
      <c r="BM807" s="18"/>
      <c r="BN807" s="18"/>
      <c r="BP807" s="18"/>
      <c r="BQ807" s="18"/>
      <c r="BR807" s="18"/>
      <c r="BS807" s="18"/>
      <c r="BT807" s="18"/>
      <c r="BU807" s="18"/>
      <c r="BV807" s="18"/>
      <c r="BW807" s="18"/>
      <c r="BX807" s="18"/>
      <c r="BY807" s="18"/>
      <c r="BZ807" s="18"/>
    </row>
    <row r="808" spans="1:78">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c r="BA808" s="18"/>
      <c r="BB808" s="18"/>
      <c r="BC808" s="18"/>
      <c r="BD808" s="5"/>
      <c r="BE808" s="5"/>
      <c r="BF808" s="5"/>
      <c r="BG808" s="18"/>
      <c r="BH808" s="18"/>
      <c r="BI808" s="18"/>
      <c r="BJ808" s="18"/>
      <c r="BK808" s="18"/>
      <c r="BL808" s="18"/>
      <c r="BM808" s="18"/>
      <c r="BN808" s="18"/>
      <c r="BP808" s="18"/>
      <c r="BQ808" s="18"/>
      <c r="BR808" s="18"/>
      <c r="BS808" s="18"/>
      <c r="BT808" s="18"/>
      <c r="BU808" s="18"/>
      <c r="BV808" s="18"/>
      <c r="BW808" s="18"/>
      <c r="BX808" s="18"/>
      <c r="BY808" s="18"/>
      <c r="BZ808" s="18"/>
    </row>
    <row r="809" spans="1:78">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c r="BA809" s="18"/>
      <c r="BB809" s="18"/>
      <c r="BC809" s="18"/>
      <c r="BD809" s="5"/>
      <c r="BE809" s="5"/>
      <c r="BF809" s="5"/>
      <c r="BG809" s="18"/>
      <c r="BH809" s="18"/>
      <c r="BI809" s="18"/>
      <c r="BJ809" s="18"/>
      <c r="BK809" s="18"/>
      <c r="BL809" s="18"/>
      <c r="BM809" s="18"/>
      <c r="BN809" s="18"/>
      <c r="BP809" s="18"/>
      <c r="BQ809" s="18"/>
      <c r="BR809" s="18"/>
      <c r="BS809" s="18"/>
      <c r="BT809" s="18"/>
      <c r="BU809" s="18"/>
      <c r="BV809" s="18"/>
      <c r="BW809" s="18"/>
      <c r="BX809" s="18"/>
      <c r="BY809" s="18"/>
      <c r="BZ809" s="18"/>
    </row>
    <row r="810" spans="1:78">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c r="BA810" s="18"/>
      <c r="BB810" s="18"/>
      <c r="BC810" s="18"/>
      <c r="BD810" s="5"/>
      <c r="BE810" s="5"/>
      <c r="BF810" s="5"/>
      <c r="BG810" s="18"/>
      <c r="BH810" s="18"/>
      <c r="BI810" s="18"/>
      <c r="BJ810" s="18"/>
      <c r="BK810" s="18"/>
      <c r="BL810" s="18"/>
      <c r="BM810" s="18"/>
      <c r="BN810" s="18"/>
      <c r="BP810" s="18"/>
      <c r="BQ810" s="18"/>
      <c r="BR810" s="18"/>
      <c r="BS810" s="18"/>
      <c r="BT810" s="18"/>
      <c r="BU810" s="18"/>
      <c r="BV810" s="18"/>
      <c r="BW810" s="18"/>
      <c r="BX810" s="18"/>
      <c r="BY810" s="18"/>
      <c r="BZ810" s="18"/>
    </row>
    <row r="811" spans="1:78">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c r="BA811" s="18"/>
      <c r="BB811" s="18"/>
      <c r="BC811" s="18"/>
      <c r="BD811" s="5"/>
      <c r="BE811" s="5"/>
      <c r="BF811" s="5"/>
      <c r="BG811" s="18"/>
      <c r="BH811" s="18"/>
      <c r="BI811" s="18"/>
      <c r="BJ811" s="18"/>
      <c r="BK811" s="18"/>
      <c r="BL811" s="18"/>
      <c r="BM811" s="18"/>
      <c r="BN811" s="18"/>
      <c r="BP811" s="18"/>
      <c r="BQ811" s="18"/>
      <c r="BR811" s="18"/>
      <c r="BS811" s="18"/>
      <c r="BT811" s="18"/>
      <c r="BU811" s="18"/>
      <c r="BV811" s="18"/>
      <c r="BW811" s="18"/>
      <c r="BX811" s="18"/>
      <c r="BY811" s="18"/>
      <c r="BZ811" s="18"/>
    </row>
    <row r="812" spans="1:78">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c r="BA812" s="18"/>
      <c r="BB812" s="18"/>
      <c r="BC812" s="18"/>
      <c r="BD812" s="5"/>
      <c r="BE812" s="5"/>
      <c r="BF812" s="5"/>
      <c r="BG812" s="18"/>
      <c r="BH812" s="18"/>
      <c r="BI812" s="18"/>
      <c r="BJ812" s="18"/>
      <c r="BK812" s="18"/>
      <c r="BL812" s="18"/>
      <c r="BM812" s="18"/>
      <c r="BN812" s="18"/>
      <c r="BP812" s="18"/>
      <c r="BQ812" s="18"/>
      <c r="BR812" s="18"/>
      <c r="BS812" s="18"/>
      <c r="BT812" s="18"/>
      <c r="BU812" s="18"/>
      <c r="BV812" s="18"/>
      <c r="BW812" s="18"/>
      <c r="BX812" s="18"/>
      <c r="BY812" s="18"/>
      <c r="BZ812" s="18"/>
    </row>
    <row r="813" spans="1:78">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c r="BA813" s="18"/>
      <c r="BB813" s="18"/>
      <c r="BC813" s="18"/>
      <c r="BD813" s="5"/>
      <c r="BE813" s="5"/>
      <c r="BF813" s="5"/>
      <c r="BG813" s="18"/>
      <c r="BH813" s="18"/>
      <c r="BI813" s="18"/>
      <c r="BJ813" s="18"/>
      <c r="BK813" s="18"/>
      <c r="BL813" s="18"/>
      <c r="BM813" s="18"/>
      <c r="BN813" s="18"/>
      <c r="BP813" s="18"/>
      <c r="BQ813" s="18"/>
      <c r="BR813" s="18"/>
      <c r="BS813" s="18"/>
      <c r="BT813" s="18"/>
      <c r="BU813" s="18"/>
      <c r="BV813" s="18"/>
      <c r="BW813" s="18"/>
      <c r="BX813" s="18"/>
      <c r="BY813" s="18"/>
      <c r="BZ813" s="18"/>
    </row>
    <row r="814" spans="1:78">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5"/>
      <c r="BE814" s="5"/>
      <c r="BF814" s="5"/>
      <c r="BG814" s="18"/>
      <c r="BH814" s="18"/>
      <c r="BI814" s="18"/>
      <c r="BJ814" s="18"/>
      <c r="BK814" s="18"/>
      <c r="BL814" s="18"/>
      <c r="BM814" s="18"/>
      <c r="BN814" s="18"/>
      <c r="BP814" s="18"/>
      <c r="BQ814" s="18"/>
      <c r="BR814" s="18"/>
      <c r="BS814" s="18"/>
      <c r="BT814" s="18"/>
      <c r="BU814" s="18"/>
      <c r="BV814" s="18"/>
      <c r="BW814" s="18"/>
      <c r="BX814" s="18"/>
      <c r="BY814" s="18"/>
      <c r="BZ814" s="18"/>
    </row>
    <row r="815" spans="1:78">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c r="BA815" s="18"/>
      <c r="BB815" s="18"/>
      <c r="BC815" s="18"/>
      <c r="BD815" s="5"/>
      <c r="BE815" s="5"/>
      <c r="BF815" s="5"/>
      <c r="BG815" s="18"/>
      <c r="BH815" s="18"/>
      <c r="BI815" s="18"/>
      <c r="BJ815" s="18"/>
      <c r="BK815" s="18"/>
      <c r="BL815" s="18"/>
      <c r="BM815" s="18"/>
      <c r="BN815" s="18"/>
      <c r="BP815" s="18"/>
      <c r="BQ815" s="18"/>
      <c r="BR815" s="18"/>
      <c r="BS815" s="18"/>
      <c r="BT815" s="18"/>
      <c r="BU815" s="18"/>
      <c r="BV815" s="18"/>
      <c r="BW815" s="18"/>
      <c r="BX815" s="18"/>
      <c r="BY815" s="18"/>
      <c r="BZ815" s="18"/>
    </row>
    <row r="816" spans="1:78">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c r="BA816" s="18"/>
      <c r="BB816" s="18"/>
      <c r="BC816" s="18"/>
      <c r="BD816" s="5"/>
      <c r="BE816" s="5"/>
      <c r="BF816" s="5"/>
      <c r="BG816" s="18"/>
      <c r="BH816" s="18"/>
      <c r="BI816" s="18"/>
      <c r="BJ816" s="18"/>
      <c r="BK816" s="18"/>
      <c r="BL816" s="18"/>
      <c r="BM816" s="18"/>
      <c r="BN816" s="18"/>
      <c r="BP816" s="18"/>
      <c r="BQ816" s="18"/>
      <c r="BR816" s="18"/>
      <c r="BS816" s="18"/>
      <c r="BT816" s="18"/>
      <c r="BU816" s="18"/>
      <c r="BV816" s="18"/>
      <c r="BW816" s="18"/>
      <c r="BX816" s="18"/>
      <c r="BY816" s="18"/>
      <c r="BZ816" s="18"/>
    </row>
    <row r="817" spans="1:78">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c r="BA817" s="18"/>
      <c r="BB817" s="18"/>
      <c r="BC817" s="18"/>
      <c r="BD817" s="5"/>
      <c r="BE817" s="5"/>
      <c r="BF817" s="5"/>
      <c r="BG817" s="18"/>
      <c r="BH817" s="18"/>
      <c r="BI817" s="18"/>
      <c r="BJ817" s="18"/>
      <c r="BK817" s="18"/>
      <c r="BL817" s="18"/>
      <c r="BM817" s="18"/>
      <c r="BN817" s="18"/>
      <c r="BP817" s="18"/>
      <c r="BQ817" s="18"/>
      <c r="BR817" s="18"/>
      <c r="BS817" s="18"/>
      <c r="BT817" s="18"/>
      <c r="BU817" s="18"/>
      <c r="BV817" s="18"/>
      <c r="BW817" s="18"/>
      <c r="BX817" s="18"/>
      <c r="BY817" s="18"/>
      <c r="BZ817" s="18"/>
    </row>
    <row r="818" spans="1:78">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c r="BA818" s="18"/>
      <c r="BB818" s="18"/>
      <c r="BC818" s="18"/>
      <c r="BD818" s="5"/>
      <c r="BE818" s="5"/>
      <c r="BF818" s="5"/>
      <c r="BG818" s="18"/>
      <c r="BH818" s="18"/>
      <c r="BI818" s="18"/>
      <c r="BJ818" s="18"/>
      <c r="BK818" s="18"/>
      <c r="BL818" s="18"/>
      <c r="BM818" s="18"/>
      <c r="BN818" s="18"/>
      <c r="BP818" s="18"/>
      <c r="BQ818" s="18"/>
      <c r="BR818" s="18"/>
      <c r="BS818" s="18"/>
      <c r="BT818" s="18"/>
      <c r="BU818" s="18"/>
      <c r="BV818" s="18"/>
      <c r="BW818" s="18"/>
      <c r="BX818" s="18"/>
      <c r="BY818" s="18"/>
      <c r="BZ818" s="18"/>
    </row>
    <row r="819" spans="1:78">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c r="BA819" s="18"/>
      <c r="BB819" s="18"/>
      <c r="BC819" s="18"/>
      <c r="BD819" s="5"/>
      <c r="BE819" s="5"/>
      <c r="BF819" s="5"/>
      <c r="BG819" s="18"/>
      <c r="BH819" s="18"/>
      <c r="BI819" s="18"/>
      <c r="BJ819" s="18"/>
      <c r="BK819" s="18"/>
      <c r="BL819" s="18"/>
      <c r="BM819" s="18"/>
      <c r="BN819" s="18"/>
      <c r="BP819" s="18"/>
      <c r="BQ819" s="18"/>
      <c r="BR819" s="18"/>
      <c r="BS819" s="18"/>
      <c r="BT819" s="18"/>
      <c r="BU819" s="18"/>
      <c r="BV819" s="18"/>
      <c r="BW819" s="18"/>
      <c r="BX819" s="18"/>
      <c r="BY819" s="18"/>
      <c r="BZ819" s="18"/>
    </row>
    <row r="820" spans="1:78">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c r="BA820" s="18"/>
      <c r="BB820" s="18"/>
      <c r="BC820" s="18"/>
      <c r="BD820" s="5"/>
      <c r="BE820" s="5"/>
      <c r="BF820" s="5"/>
      <c r="BG820" s="18"/>
      <c r="BH820" s="18"/>
      <c r="BI820" s="18"/>
      <c r="BJ820" s="18"/>
      <c r="BK820" s="18"/>
      <c r="BL820" s="18"/>
      <c r="BM820" s="18"/>
      <c r="BN820" s="18"/>
      <c r="BP820" s="18"/>
      <c r="BQ820" s="18"/>
      <c r="BR820" s="18"/>
      <c r="BS820" s="18"/>
      <c r="BT820" s="18"/>
      <c r="BU820" s="18"/>
      <c r="BV820" s="18"/>
      <c r="BW820" s="18"/>
      <c r="BX820" s="18"/>
      <c r="BY820" s="18"/>
      <c r="BZ820" s="18"/>
    </row>
    <row r="821" spans="1:78">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c r="BA821" s="18"/>
      <c r="BB821" s="18"/>
      <c r="BC821" s="18"/>
      <c r="BD821" s="5"/>
      <c r="BE821" s="5"/>
      <c r="BF821" s="5"/>
      <c r="BG821" s="18"/>
      <c r="BH821" s="18"/>
      <c r="BI821" s="18"/>
      <c r="BJ821" s="18"/>
      <c r="BK821" s="18"/>
      <c r="BL821" s="18"/>
      <c r="BM821" s="18"/>
      <c r="BN821" s="18"/>
      <c r="BP821" s="18"/>
      <c r="BQ821" s="18"/>
      <c r="BR821" s="18"/>
      <c r="BS821" s="18"/>
      <c r="BT821" s="18"/>
      <c r="BU821" s="18"/>
      <c r="BV821" s="18"/>
      <c r="BW821" s="18"/>
      <c r="BX821" s="18"/>
      <c r="BY821" s="18"/>
      <c r="BZ821" s="18"/>
    </row>
    <row r="822" spans="1:78">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5"/>
      <c r="BE822" s="5"/>
      <c r="BF822" s="5"/>
      <c r="BG822" s="18"/>
      <c r="BH822" s="18"/>
      <c r="BI822" s="18"/>
      <c r="BJ822" s="18"/>
      <c r="BK822" s="18"/>
      <c r="BL822" s="18"/>
      <c r="BM822" s="18"/>
      <c r="BN822" s="18"/>
      <c r="BP822" s="18"/>
      <c r="BQ822" s="18"/>
      <c r="BR822" s="18"/>
      <c r="BS822" s="18"/>
      <c r="BT822" s="18"/>
      <c r="BU822" s="18"/>
      <c r="BV822" s="18"/>
      <c r="BW822" s="18"/>
      <c r="BX822" s="18"/>
      <c r="BY822" s="18"/>
      <c r="BZ822" s="18"/>
    </row>
    <row r="823" spans="1:78">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c r="BA823" s="18"/>
      <c r="BB823" s="18"/>
      <c r="BC823" s="18"/>
      <c r="BD823" s="5"/>
      <c r="BE823" s="5"/>
      <c r="BF823" s="5"/>
      <c r="BG823" s="18"/>
      <c r="BH823" s="18"/>
      <c r="BI823" s="18"/>
      <c r="BJ823" s="18"/>
      <c r="BK823" s="18"/>
      <c r="BL823" s="18"/>
      <c r="BM823" s="18"/>
      <c r="BN823" s="18"/>
      <c r="BP823" s="18"/>
      <c r="BQ823" s="18"/>
      <c r="BR823" s="18"/>
      <c r="BS823" s="18"/>
      <c r="BT823" s="18"/>
      <c r="BU823" s="18"/>
      <c r="BV823" s="18"/>
      <c r="BW823" s="18"/>
      <c r="BX823" s="18"/>
      <c r="BY823" s="18"/>
      <c r="BZ823" s="18"/>
    </row>
    <row r="824" spans="1:78">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c r="BA824" s="18"/>
      <c r="BB824" s="18"/>
      <c r="BC824" s="18"/>
      <c r="BD824" s="5"/>
      <c r="BE824" s="5"/>
      <c r="BF824" s="5"/>
      <c r="BG824" s="18"/>
      <c r="BH824" s="18"/>
      <c r="BI824" s="18"/>
      <c r="BJ824" s="18"/>
      <c r="BK824" s="18"/>
      <c r="BL824" s="18"/>
      <c r="BM824" s="18"/>
      <c r="BN824" s="18"/>
      <c r="BP824" s="18"/>
      <c r="BQ824" s="18"/>
      <c r="BR824" s="18"/>
      <c r="BS824" s="18"/>
      <c r="BT824" s="18"/>
      <c r="BU824" s="18"/>
      <c r="BV824" s="18"/>
      <c r="BW824" s="18"/>
      <c r="BX824" s="18"/>
      <c r="BY824" s="18"/>
      <c r="BZ824" s="18"/>
    </row>
    <row r="825" spans="1:78">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c r="BA825" s="18"/>
      <c r="BB825" s="18"/>
      <c r="BC825" s="18"/>
      <c r="BD825" s="5"/>
      <c r="BE825" s="5"/>
      <c r="BF825" s="5"/>
      <c r="BG825" s="18"/>
      <c r="BH825" s="18"/>
      <c r="BI825" s="18"/>
      <c r="BJ825" s="18"/>
      <c r="BK825" s="18"/>
      <c r="BL825" s="18"/>
      <c r="BM825" s="18"/>
      <c r="BN825" s="18"/>
      <c r="BP825" s="18"/>
      <c r="BQ825" s="18"/>
      <c r="BR825" s="18"/>
      <c r="BS825" s="18"/>
      <c r="BT825" s="18"/>
      <c r="BU825" s="18"/>
      <c r="BV825" s="18"/>
      <c r="BW825" s="18"/>
      <c r="BX825" s="18"/>
      <c r="BY825" s="18"/>
      <c r="BZ825" s="18"/>
    </row>
    <row r="826" spans="1:78">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c r="BA826" s="18"/>
      <c r="BB826" s="18"/>
      <c r="BC826" s="18"/>
      <c r="BD826" s="5"/>
      <c r="BE826" s="5"/>
      <c r="BF826" s="5"/>
      <c r="BG826" s="18"/>
      <c r="BH826" s="18"/>
      <c r="BI826" s="18"/>
      <c r="BJ826" s="18"/>
      <c r="BK826" s="18"/>
      <c r="BL826" s="18"/>
      <c r="BM826" s="18"/>
      <c r="BN826" s="18"/>
      <c r="BP826" s="18"/>
      <c r="BQ826" s="18"/>
      <c r="BR826" s="18"/>
      <c r="BS826" s="18"/>
      <c r="BT826" s="18"/>
      <c r="BU826" s="18"/>
      <c r="BV826" s="18"/>
      <c r="BW826" s="18"/>
      <c r="BX826" s="18"/>
      <c r="BY826" s="18"/>
      <c r="BZ826" s="18"/>
    </row>
    <row r="827" spans="1:78">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c r="BA827" s="18"/>
      <c r="BB827" s="18"/>
      <c r="BC827" s="18"/>
      <c r="BD827" s="5"/>
      <c r="BE827" s="5"/>
      <c r="BF827" s="5"/>
      <c r="BG827" s="18"/>
      <c r="BH827" s="18"/>
      <c r="BI827" s="18"/>
      <c r="BJ827" s="18"/>
      <c r="BK827" s="18"/>
      <c r="BL827" s="18"/>
      <c r="BM827" s="18"/>
      <c r="BN827" s="18"/>
      <c r="BP827" s="18"/>
      <c r="BQ827" s="18"/>
      <c r="BR827" s="18"/>
      <c r="BS827" s="18"/>
      <c r="BT827" s="18"/>
      <c r="BU827" s="18"/>
      <c r="BV827" s="18"/>
      <c r="BW827" s="18"/>
      <c r="BX827" s="18"/>
      <c r="BY827" s="18"/>
      <c r="BZ827" s="18"/>
    </row>
    <row r="828" spans="1:78">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c r="BA828" s="18"/>
      <c r="BB828" s="18"/>
      <c r="BC828" s="18"/>
      <c r="BD828" s="5"/>
      <c r="BE828" s="5"/>
      <c r="BF828" s="5"/>
      <c r="BG828" s="18"/>
      <c r="BH828" s="18"/>
      <c r="BI828" s="18"/>
      <c r="BJ828" s="18"/>
      <c r="BK828" s="18"/>
      <c r="BL828" s="18"/>
      <c r="BM828" s="18"/>
      <c r="BN828" s="18"/>
      <c r="BP828" s="18"/>
      <c r="BQ828" s="18"/>
      <c r="BR828" s="18"/>
      <c r="BS828" s="18"/>
      <c r="BT828" s="18"/>
      <c r="BU828" s="18"/>
      <c r="BV828" s="18"/>
      <c r="BW828" s="18"/>
      <c r="BX828" s="18"/>
      <c r="BY828" s="18"/>
      <c r="BZ828" s="18"/>
    </row>
    <row r="829" spans="1:78">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c r="BA829" s="18"/>
      <c r="BB829" s="18"/>
      <c r="BC829" s="18"/>
      <c r="BD829" s="5"/>
      <c r="BE829" s="5"/>
      <c r="BF829" s="5"/>
      <c r="BG829" s="18"/>
      <c r="BH829" s="18"/>
      <c r="BI829" s="18"/>
      <c r="BJ829" s="18"/>
      <c r="BK829" s="18"/>
      <c r="BL829" s="18"/>
      <c r="BM829" s="18"/>
      <c r="BN829" s="18"/>
      <c r="BP829" s="18"/>
      <c r="BQ829" s="18"/>
      <c r="BR829" s="18"/>
      <c r="BS829" s="18"/>
      <c r="BT829" s="18"/>
      <c r="BU829" s="18"/>
      <c r="BV829" s="18"/>
      <c r="BW829" s="18"/>
      <c r="BX829" s="18"/>
      <c r="BY829" s="18"/>
      <c r="BZ829" s="18"/>
    </row>
    <row r="830" spans="1:78">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5"/>
      <c r="BE830" s="5"/>
      <c r="BF830" s="5"/>
      <c r="BG830" s="18"/>
      <c r="BH830" s="18"/>
      <c r="BI830" s="18"/>
      <c r="BJ830" s="18"/>
      <c r="BK830" s="18"/>
      <c r="BL830" s="18"/>
      <c r="BM830" s="18"/>
      <c r="BN830" s="18"/>
      <c r="BP830" s="18"/>
      <c r="BQ830" s="18"/>
      <c r="BR830" s="18"/>
      <c r="BS830" s="18"/>
      <c r="BT830" s="18"/>
      <c r="BU830" s="18"/>
      <c r="BV830" s="18"/>
      <c r="BW830" s="18"/>
      <c r="BX830" s="18"/>
      <c r="BY830" s="18"/>
      <c r="BZ830" s="18"/>
    </row>
    <row r="831" spans="1:78">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c r="BA831" s="18"/>
      <c r="BB831" s="18"/>
      <c r="BC831" s="18"/>
      <c r="BD831" s="5"/>
      <c r="BE831" s="5"/>
      <c r="BF831" s="5"/>
      <c r="BG831" s="18"/>
      <c r="BH831" s="18"/>
      <c r="BI831" s="18"/>
      <c r="BJ831" s="18"/>
      <c r="BK831" s="18"/>
      <c r="BL831" s="18"/>
      <c r="BM831" s="18"/>
      <c r="BN831" s="18"/>
      <c r="BP831" s="18"/>
      <c r="BQ831" s="18"/>
      <c r="BR831" s="18"/>
      <c r="BS831" s="18"/>
      <c r="BT831" s="18"/>
      <c r="BU831" s="18"/>
      <c r="BV831" s="18"/>
      <c r="BW831" s="18"/>
      <c r="BX831" s="18"/>
      <c r="BY831" s="18"/>
      <c r="BZ831" s="18"/>
    </row>
    <row r="832" spans="1:78">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c r="BA832" s="18"/>
      <c r="BB832" s="18"/>
      <c r="BC832" s="18"/>
      <c r="BD832" s="5"/>
      <c r="BE832" s="5"/>
      <c r="BF832" s="5"/>
      <c r="BG832" s="18"/>
      <c r="BH832" s="18"/>
      <c r="BI832" s="18"/>
      <c r="BJ832" s="18"/>
      <c r="BK832" s="18"/>
      <c r="BL832" s="18"/>
      <c r="BM832" s="18"/>
      <c r="BN832" s="18"/>
      <c r="BP832" s="18"/>
      <c r="BQ832" s="18"/>
      <c r="BR832" s="18"/>
      <c r="BS832" s="18"/>
      <c r="BT832" s="18"/>
      <c r="BU832" s="18"/>
      <c r="BV832" s="18"/>
      <c r="BW832" s="18"/>
      <c r="BX832" s="18"/>
      <c r="BY832" s="18"/>
      <c r="BZ832" s="18"/>
    </row>
    <row r="833" spans="1:78">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c r="BA833" s="18"/>
      <c r="BB833" s="18"/>
      <c r="BC833" s="18"/>
      <c r="BD833" s="5"/>
      <c r="BE833" s="5"/>
      <c r="BF833" s="5"/>
      <c r="BG833" s="18"/>
      <c r="BH833" s="18"/>
      <c r="BI833" s="18"/>
      <c r="BJ833" s="18"/>
      <c r="BK833" s="18"/>
      <c r="BL833" s="18"/>
      <c r="BM833" s="18"/>
      <c r="BN833" s="18"/>
      <c r="BP833" s="18"/>
      <c r="BQ833" s="18"/>
      <c r="BR833" s="18"/>
      <c r="BS833" s="18"/>
      <c r="BT833" s="18"/>
      <c r="BU833" s="18"/>
      <c r="BV833" s="18"/>
      <c r="BW833" s="18"/>
      <c r="BX833" s="18"/>
      <c r="BY833" s="18"/>
      <c r="BZ833" s="18"/>
    </row>
    <row r="834" spans="1:78">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c r="BA834" s="18"/>
      <c r="BB834" s="18"/>
      <c r="BC834" s="18"/>
      <c r="BD834" s="5"/>
      <c r="BE834" s="5"/>
      <c r="BF834" s="5"/>
      <c r="BG834" s="18"/>
      <c r="BH834" s="18"/>
      <c r="BI834" s="18"/>
      <c r="BJ834" s="18"/>
      <c r="BK834" s="18"/>
      <c r="BL834" s="18"/>
      <c r="BM834" s="18"/>
      <c r="BN834" s="18"/>
      <c r="BP834" s="18"/>
      <c r="BQ834" s="18"/>
      <c r="BR834" s="18"/>
      <c r="BS834" s="18"/>
      <c r="BT834" s="18"/>
      <c r="BU834" s="18"/>
      <c r="BV834" s="18"/>
      <c r="BW834" s="18"/>
      <c r="BX834" s="18"/>
      <c r="BY834" s="18"/>
      <c r="BZ834" s="18"/>
    </row>
    <row r="835" spans="1:78">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c r="BA835" s="18"/>
      <c r="BB835" s="18"/>
      <c r="BC835" s="18"/>
      <c r="BD835" s="5"/>
      <c r="BE835" s="5"/>
      <c r="BF835" s="5"/>
      <c r="BG835" s="18"/>
      <c r="BH835" s="18"/>
      <c r="BI835" s="18"/>
      <c r="BJ835" s="18"/>
      <c r="BK835" s="18"/>
      <c r="BL835" s="18"/>
      <c r="BM835" s="18"/>
      <c r="BN835" s="18"/>
      <c r="BP835" s="18"/>
      <c r="BQ835" s="18"/>
      <c r="BR835" s="18"/>
      <c r="BS835" s="18"/>
      <c r="BT835" s="18"/>
      <c r="BU835" s="18"/>
      <c r="BV835" s="18"/>
      <c r="BW835" s="18"/>
      <c r="BX835" s="18"/>
      <c r="BY835" s="18"/>
      <c r="BZ835" s="18"/>
    </row>
    <row r="836" spans="1:78">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c r="BA836" s="18"/>
      <c r="BB836" s="18"/>
      <c r="BC836" s="18"/>
      <c r="BD836" s="5"/>
      <c r="BE836" s="5"/>
      <c r="BF836" s="5"/>
      <c r="BG836" s="18"/>
      <c r="BH836" s="18"/>
      <c r="BI836" s="18"/>
      <c r="BJ836" s="18"/>
      <c r="BK836" s="18"/>
      <c r="BL836" s="18"/>
      <c r="BM836" s="18"/>
      <c r="BN836" s="18"/>
      <c r="BP836" s="18"/>
      <c r="BQ836" s="18"/>
      <c r="BR836" s="18"/>
      <c r="BS836" s="18"/>
      <c r="BT836" s="18"/>
      <c r="BU836" s="18"/>
      <c r="BV836" s="18"/>
      <c r="BW836" s="18"/>
      <c r="BX836" s="18"/>
      <c r="BY836" s="18"/>
      <c r="BZ836" s="18"/>
    </row>
    <row r="837" spans="1:78">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c r="BA837" s="18"/>
      <c r="BB837" s="18"/>
      <c r="BC837" s="18"/>
      <c r="BD837" s="5"/>
      <c r="BE837" s="5"/>
      <c r="BF837" s="5"/>
      <c r="BG837" s="18"/>
      <c r="BH837" s="18"/>
      <c r="BI837" s="18"/>
      <c r="BJ837" s="18"/>
      <c r="BK837" s="18"/>
      <c r="BL837" s="18"/>
      <c r="BM837" s="18"/>
      <c r="BN837" s="18"/>
      <c r="BP837" s="18"/>
      <c r="BQ837" s="18"/>
      <c r="BR837" s="18"/>
      <c r="BS837" s="18"/>
      <c r="BT837" s="18"/>
      <c r="BU837" s="18"/>
      <c r="BV837" s="18"/>
      <c r="BW837" s="18"/>
      <c r="BX837" s="18"/>
      <c r="BY837" s="18"/>
      <c r="BZ837" s="18"/>
    </row>
    <row r="838" spans="1:78">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5"/>
      <c r="BE838" s="5"/>
      <c r="BF838" s="5"/>
      <c r="BG838" s="18"/>
      <c r="BH838" s="18"/>
      <c r="BI838" s="18"/>
      <c r="BJ838" s="18"/>
      <c r="BK838" s="18"/>
      <c r="BL838" s="18"/>
      <c r="BM838" s="18"/>
      <c r="BN838" s="18"/>
      <c r="BP838" s="18"/>
      <c r="BQ838" s="18"/>
      <c r="BR838" s="18"/>
      <c r="BS838" s="18"/>
      <c r="BT838" s="18"/>
      <c r="BU838" s="18"/>
      <c r="BV838" s="18"/>
      <c r="BW838" s="18"/>
      <c r="BX838" s="18"/>
      <c r="BY838" s="18"/>
      <c r="BZ838" s="18"/>
    </row>
    <row r="839" spans="1:78">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c r="BA839" s="18"/>
      <c r="BB839" s="18"/>
      <c r="BC839" s="18"/>
      <c r="BD839" s="5"/>
      <c r="BE839" s="5"/>
      <c r="BF839" s="5"/>
      <c r="BG839" s="18"/>
      <c r="BH839" s="18"/>
      <c r="BI839" s="18"/>
      <c r="BJ839" s="18"/>
      <c r="BK839" s="18"/>
      <c r="BL839" s="18"/>
      <c r="BM839" s="18"/>
      <c r="BN839" s="18"/>
      <c r="BP839" s="18"/>
      <c r="BQ839" s="18"/>
      <c r="BR839" s="18"/>
      <c r="BS839" s="18"/>
      <c r="BT839" s="18"/>
      <c r="BU839" s="18"/>
      <c r="BV839" s="18"/>
      <c r="BW839" s="18"/>
      <c r="BX839" s="18"/>
      <c r="BY839" s="18"/>
      <c r="BZ839" s="18"/>
    </row>
    <row r="840" spans="1:78">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c r="BA840" s="18"/>
      <c r="BB840" s="18"/>
      <c r="BC840" s="18"/>
      <c r="BD840" s="5"/>
      <c r="BE840" s="5"/>
      <c r="BF840" s="5"/>
      <c r="BG840" s="18"/>
      <c r="BH840" s="18"/>
      <c r="BI840" s="18"/>
      <c r="BJ840" s="18"/>
      <c r="BK840" s="18"/>
      <c r="BL840" s="18"/>
      <c r="BM840" s="18"/>
      <c r="BN840" s="18"/>
      <c r="BP840" s="18"/>
      <c r="BQ840" s="18"/>
      <c r="BR840" s="18"/>
      <c r="BS840" s="18"/>
      <c r="BT840" s="18"/>
      <c r="BU840" s="18"/>
      <c r="BV840" s="18"/>
      <c r="BW840" s="18"/>
      <c r="BX840" s="18"/>
      <c r="BY840" s="18"/>
      <c r="BZ840" s="18"/>
    </row>
    <row r="841" spans="1:78">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c r="BA841" s="18"/>
      <c r="BB841" s="18"/>
      <c r="BC841" s="18"/>
      <c r="BD841" s="5"/>
      <c r="BE841" s="5"/>
      <c r="BF841" s="5"/>
      <c r="BG841" s="18"/>
      <c r="BH841" s="18"/>
      <c r="BI841" s="18"/>
      <c r="BJ841" s="18"/>
      <c r="BK841" s="18"/>
      <c r="BL841" s="18"/>
      <c r="BM841" s="18"/>
      <c r="BN841" s="18"/>
      <c r="BP841" s="18"/>
      <c r="BQ841" s="18"/>
      <c r="BR841" s="18"/>
      <c r="BS841" s="18"/>
      <c r="BT841" s="18"/>
      <c r="BU841" s="18"/>
      <c r="BV841" s="18"/>
      <c r="BW841" s="18"/>
      <c r="BX841" s="18"/>
      <c r="BY841" s="18"/>
      <c r="BZ841" s="18"/>
    </row>
    <row r="842" spans="1:78">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c r="BA842" s="18"/>
      <c r="BB842" s="18"/>
      <c r="BC842" s="18"/>
      <c r="BD842" s="5"/>
      <c r="BE842" s="5"/>
      <c r="BF842" s="5"/>
      <c r="BG842" s="18"/>
      <c r="BH842" s="18"/>
      <c r="BI842" s="18"/>
      <c r="BJ842" s="18"/>
      <c r="BK842" s="18"/>
      <c r="BL842" s="18"/>
      <c r="BM842" s="18"/>
      <c r="BN842" s="18"/>
      <c r="BP842" s="18"/>
      <c r="BQ842" s="18"/>
      <c r="BR842" s="18"/>
      <c r="BS842" s="18"/>
      <c r="BT842" s="18"/>
      <c r="BU842" s="18"/>
      <c r="BV842" s="18"/>
      <c r="BW842" s="18"/>
      <c r="BX842" s="18"/>
      <c r="BY842" s="18"/>
      <c r="BZ842" s="18"/>
    </row>
    <row r="843" spans="1:78">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c r="BA843" s="18"/>
      <c r="BB843" s="18"/>
      <c r="BC843" s="18"/>
      <c r="BD843" s="5"/>
      <c r="BE843" s="5"/>
      <c r="BF843" s="5"/>
      <c r="BG843" s="18"/>
      <c r="BH843" s="18"/>
      <c r="BI843" s="18"/>
      <c r="BJ843" s="18"/>
      <c r="BK843" s="18"/>
      <c r="BL843" s="18"/>
      <c r="BM843" s="18"/>
      <c r="BN843" s="18"/>
      <c r="BP843" s="18"/>
      <c r="BQ843" s="18"/>
      <c r="BR843" s="18"/>
      <c r="BS843" s="18"/>
      <c r="BT843" s="18"/>
      <c r="BU843" s="18"/>
      <c r="BV843" s="18"/>
      <c r="BW843" s="18"/>
      <c r="BX843" s="18"/>
      <c r="BY843" s="18"/>
      <c r="BZ843" s="18"/>
    </row>
    <row r="844" spans="1:78">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5"/>
      <c r="BE844" s="5"/>
      <c r="BF844" s="5"/>
      <c r="BG844" s="18"/>
      <c r="BH844" s="18"/>
      <c r="BI844" s="18"/>
      <c r="BJ844" s="18"/>
      <c r="BK844" s="18"/>
      <c r="BL844" s="18"/>
      <c r="BM844" s="18"/>
      <c r="BN844" s="18"/>
      <c r="BP844" s="18"/>
      <c r="BQ844" s="18"/>
      <c r="BR844" s="18"/>
      <c r="BS844" s="18"/>
      <c r="BT844" s="18"/>
      <c r="BU844" s="18"/>
      <c r="BV844" s="18"/>
      <c r="BW844" s="18"/>
      <c r="BX844" s="18"/>
      <c r="BY844" s="18"/>
      <c r="BZ844" s="18"/>
    </row>
    <row r="845" spans="1:78">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5"/>
      <c r="BE845" s="5"/>
      <c r="BF845" s="5"/>
      <c r="BG845" s="18"/>
      <c r="BH845" s="18"/>
      <c r="BI845" s="18"/>
      <c r="BJ845" s="18"/>
      <c r="BK845" s="18"/>
      <c r="BL845" s="18"/>
      <c r="BM845" s="18"/>
      <c r="BN845" s="18"/>
      <c r="BP845" s="18"/>
      <c r="BQ845" s="18"/>
      <c r="BR845" s="18"/>
      <c r="BS845" s="18"/>
      <c r="BT845" s="18"/>
      <c r="BU845" s="18"/>
      <c r="BV845" s="18"/>
      <c r="BW845" s="18"/>
      <c r="BX845" s="18"/>
      <c r="BY845" s="18"/>
      <c r="BZ845" s="18"/>
    </row>
    <row r="846" spans="1:78">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5"/>
      <c r="BE846" s="5"/>
      <c r="BF846" s="5"/>
      <c r="BG846" s="18"/>
      <c r="BH846" s="18"/>
      <c r="BI846" s="18"/>
      <c r="BJ846" s="18"/>
      <c r="BK846" s="18"/>
      <c r="BL846" s="18"/>
      <c r="BM846" s="18"/>
      <c r="BN846" s="18"/>
      <c r="BP846" s="18"/>
      <c r="BQ846" s="18"/>
      <c r="BR846" s="18"/>
      <c r="BS846" s="18"/>
      <c r="BT846" s="18"/>
      <c r="BU846" s="18"/>
      <c r="BV846" s="18"/>
      <c r="BW846" s="18"/>
      <c r="BX846" s="18"/>
      <c r="BY846" s="18"/>
      <c r="BZ846" s="18"/>
    </row>
    <row r="847" spans="1:78">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c r="BA847" s="18"/>
      <c r="BB847" s="18"/>
      <c r="BC847" s="18"/>
      <c r="BD847" s="5"/>
      <c r="BE847" s="5"/>
      <c r="BF847" s="5"/>
      <c r="BG847" s="18"/>
      <c r="BH847" s="18"/>
      <c r="BI847" s="18"/>
      <c r="BJ847" s="18"/>
      <c r="BK847" s="18"/>
      <c r="BL847" s="18"/>
      <c r="BM847" s="18"/>
      <c r="BN847" s="18"/>
      <c r="BP847" s="18"/>
      <c r="BQ847" s="18"/>
      <c r="BR847" s="18"/>
      <c r="BS847" s="18"/>
      <c r="BT847" s="18"/>
      <c r="BU847" s="18"/>
      <c r="BV847" s="18"/>
      <c r="BW847" s="18"/>
      <c r="BX847" s="18"/>
      <c r="BY847" s="18"/>
      <c r="BZ847" s="18"/>
    </row>
    <row r="848" spans="1:78">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c r="BA848" s="18"/>
      <c r="BB848" s="18"/>
      <c r="BC848" s="18"/>
      <c r="BD848" s="5"/>
      <c r="BE848" s="5"/>
      <c r="BF848" s="5"/>
      <c r="BG848" s="18"/>
      <c r="BH848" s="18"/>
      <c r="BI848" s="18"/>
      <c r="BJ848" s="18"/>
      <c r="BK848" s="18"/>
      <c r="BL848" s="18"/>
      <c r="BM848" s="18"/>
      <c r="BN848" s="18"/>
      <c r="BP848" s="18"/>
      <c r="BQ848" s="18"/>
      <c r="BR848" s="18"/>
      <c r="BS848" s="18"/>
      <c r="BT848" s="18"/>
      <c r="BU848" s="18"/>
      <c r="BV848" s="18"/>
      <c r="BW848" s="18"/>
      <c r="BX848" s="18"/>
      <c r="BY848" s="18"/>
      <c r="BZ848" s="18"/>
    </row>
    <row r="849" spans="1:78">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5"/>
      <c r="BE849" s="5"/>
      <c r="BF849" s="5"/>
      <c r="BG849" s="18"/>
      <c r="BH849" s="18"/>
      <c r="BI849" s="18"/>
      <c r="BJ849" s="18"/>
      <c r="BK849" s="18"/>
      <c r="BL849" s="18"/>
      <c r="BM849" s="18"/>
      <c r="BN849" s="18"/>
      <c r="BP849" s="18"/>
      <c r="BQ849" s="18"/>
      <c r="BR849" s="18"/>
      <c r="BS849" s="18"/>
      <c r="BT849" s="18"/>
      <c r="BU849" s="18"/>
      <c r="BV849" s="18"/>
      <c r="BW849" s="18"/>
      <c r="BX849" s="18"/>
      <c r="BY849" s="18"/>
      <c r="BZ849" s="18"/>
    </row>
    <row r="850" spans="1:78">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c r="BA850" s="18"/>
      <c r="BB850" s="18"/>
      <c r="BC850" s="18"/>
      <c r="BD850" s="5"/>
      <c r="BE850" s="5"/>
      <c r="BF850" s="5"/>
      <c r="BG850" s="18"/>
      <c r="BH850" s="18"/>
      <c r="BI850" s="18"/>
      <c r="BJ850" s="18"/>
      <c r="BK850" s="18"/>
      <c r="BL850" s="18"/>
      <c r="BM850" s="18"/>
      <c r="BN850" s="18"/>
      <c r="BP850" s="18"/>
      <c r="BQ850" s="18"/>
      <c r="BR850" s="18"/>
      <c r="BS850" s="18"/>
      <c r="BT850" s="18"/>
      <c r="BU850" s="18"/>
      <c r="BV850" s="18"/>
      <c r="BW850" s="18"/>
      <c r="BX850" s="18"/>
      <c r="BY850" s="18"/>
      <c r="BZ850" s="18"/>
    </row>
    <row r="851" spans="1:78">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c r="BA851" s="18"/>
      <c r="BB851" s="18"/>
      <c r="BC851" s="18"/>
      <c r="BD851" s="5"/>
      <c r="BE851" s="5"/>
      <c r="BF851" s="5"/>
      <c r="BG851" s="18"/>
      <c r="BH851" s="18"/>
      <c r="BI851" s="18"/>
      <c r="BJ851" s="18"/>
      <c r="BK851" s="18"/>
      <c r="BL851" s="18"/>
      <c r="BM851" s="18"/>
      <c r="BN851" s="18"/>
      <c r="BP851" s="18"/>
      <c r="BQ851" s="18"/>
      <c r="BR851" s="18"/>
      <c r="BS851" s="18"/>
      <c r="BT851" s="18"/>
      <c r="BU851" s="18"/>
      <c r="BV851" s="18"/>
      <c r="BW851" s="18"/>
      <c r="BX851" s="18"/>
      <c r="BY851" s="18"/>
      <c r="BZ851" s="18"/>
    </row>
    <row r="852" spans="1:78">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c r="BA852" s="18"/>
      <c r="BB852" s="18"/>
      <c r="BC852" s="18"/>
      <c r="BD852" s="5"/>
      <c r="BE852" s="5"/>
      <c r="BF852" s="5"/>
      <c r="BG852" s="18"/>
      <c r="BH852" s="18"/>
      <c r="BI852" s="18"/>
      <c r="BJ852" s="18"/>
      <c r="BK852" s="18"/>
      <c r="BL852" s="18"/>
      <c r="BM852" s="18"/>
      <c r="BN852" s="18"/>
      <c r="BP852" s="18"/>
      <c r="BQ852" s="18"/>
      <c r="BR852" s="18"/>
      <c r="BS852" s="18"/>
      <c r="BT852" s="18"/>
      <c r="BU852" s="18"/>
      <c r="BV852" s="18"/>
      <c r="BW852" s="18"/>
      <c r="BX852" s="18"/>
      <c r="BY852" s="18"/>
      <c r="BZ852" s="18"/>
    </row>
    <row r="853" spans="1:78">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5"/>
      <c r="BE853" s="5"/>
      <c r="BF853" s="5"/>
      <c r="BG853" s="18"/>
      <c r="BH853" s="18"/>
      <c r="BI853" s="18"/>
      <c r="BJ853" s="18"/>
      <c r="BK853" s="18"/>
      <c r="BL853" s="18"/>
      <c r="BM853" s="18"/>
      <c r="BN853" s="18"/>
      <c r="BP853" s="18"/>
      <c r="BQ853" s="18"/>
      <c r="BR853" s="18"/>
      <c r="BS853" s="18"/>
      <c r="BT853" s="18"/>
      <c r="BU853" s="18"/>
      <c r="BV853" s="18"/>
      <c r="BW853" s="18"/>
      <c r="BX853" s="18"/>
      <c r="BY853" s="18"/>
      <c r="BZ853" s="18"/>
    </row>
    <row r="854" spans="1:78">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5"/>
      <c r="BE854" s="5"/>
      <c r="BF854" s="5"/>
      <c r="BG854" s="18"/>
      <c r="BH854" s="18"/>
      <c r="BI854" s="18"/>
      <c r="BJ854" s="18"/>
      <c r="BK854" s="18"/>
      <c r="BL854" s="18"/>
      <c r="BM854" s="18"/>
      <c r="BN854" s="18"/>
      <c r="BP854" s="18"/>
      <c r="BQ854" s="18"/>
      <c r="BR854" s="18"/>
      <c r="BS854" s="18"/>
      <c r="BT854" s="18"/>
      <c r="BU854" s="18"/>
      <c r="BV854" s="18"/>
      <c r="BW854" s="18"/>
      <c r="BX854" s="18"/>
      <c r="BY854" s="18"/>
      <c r="BZ854" s="18"/>
    </row>
    <row r="855" spans="1:78">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c r="BA855" s="18"/>
      <c r="BB855" s="18"/>
      <c r="BC855" s="18"/>
      <c r="BD855" s="5"/>
      <c r="BE855" s="5"/>
      <c r="BF855" s="5"/>
      <c r="BG855" s="18"/>
      <c r="BH855" s="18"/>
      <c r="BI855" s="18"/>
      <c r="BJ855" s="18"/>
      <c r="BK855" s="18"/>
      <c r="BL855" s="18"/>
      <c r="BM855" s="18"/>
      <c r="BN855" s="18"/>
      <c r="BP855" s="18"/>
      <c r="BQ855" s="18"/>
      <c r="BR855" s="18"/>
      <c r="BS855" s="18"/>
      <c r="BT855" s="18"/>
      <c r="BU855" s="18"/>
      <c r="BV855" s="18"/>
      <c r="BW855" s="18"/>
      <c r="BX855" s="18"/>
      <c r="BY855" s="18"/>
      <c r="BZ855" s="18"/>
    </row>
    <row r="856" spans="1:78">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c r="BA856" s="18"/>
      <c r="BB856" s="18"/>
      <c r="BC856" s="18"/>
      <c r="BD856" s="5"/>
      <c r="BE856" s="5"/>
      <c r="BF856" s="5"/>
      <c r="BG856" s="18"/>
      <c r="BH856" s="18"/>
      <c r="BI856" s="18"/>
      <c r="BJ856" s="18"/>
      <c r="BK856" s="18"/>
      <c r="BL856" s="18"/>
      <c r="BM856" s="18"/>
      <c r="BN856" s="18"/>
      <c r="BP856" s="18"/>
      <c r="BQ856" s="18"/>
      <c r="BR856" s="18"/>
      <c r="BS856" s="18"/>
      <c r="BT856" s="18"/>
      <c r="BU856" s="18"/>
      <c r="BV856" s="18"/>
      <c r="BW856" s="18"/>
      <c r="BX856" s="18"/>
      <c r="BY856" s="18"/>
      <c r="BZ856" s="18"/>
    </row>
    <row r="857" spans="1:78">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5"/>
      <c r="BE857" s="5"/>
      <c r="BF857" s="5"/>
      <c r="BG857" s="18"/>
      <c r="BH857" s="18"/>
      <c r="BI857" s="18"/>
      <c r="BJ857" s="18"/>
      <c r="BK857" s="18"/>
      <c r="BL857" s="18"/>
      <c r="BM857" s="18"/>
      <c r="BN857" s="18"/>
      <c r="BP857" s="18"/>
      <c r="BQ857" s="18"/>
      <c r="BR857" s="18"/>
      <c r="BS857" s="18"/>
      <c r="BT857" s="18"/>
      <c r="BU857" s="18"/>
      <c r="BV857" s="18"/>
      <c r="BW857" s="18"/>
      <c r="BX857" s="18"/>
      <c r="BY857" s="18"/>
      <c r="BZ857" s="18"/>
    </row>
    <row r="858" spans="1:78">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c r="BA858" s="18"/>
      <c r="BB858" s="18"/>
      <c r="BC858" s="18"/>
      <c r="BD858" s="5"/>
      <c r="BE858" s="5"/>
      <c r="BF858" s="5"/>
      <c r="BG858" s="18"/>
      <c r="BH858" s="18"/>
      <c r="BI858" s="18"/>
      <c r="BJ858" s="18"/>
      <c r="BK858" s="18"/>
      <c r="BL858" s="18"/>
      <c r="BM858" s="18"/>
      <c r="BN858" s="18"/>
      <c r="BP858" s="18"/>
      <c r="BQ858" s="18"/>
      <c r="BR858" s="18"/>
      <c r="BS858" s="18"/>
      <c r="BT858" s="18"/>
      <c r="BU858" s="18"/>
      <c r="BV858" s="18"/>
      <c r="BW858" s="18"/>
      <c r="BX858" s="18"/>
      <c r="BY858" s="18"/>
      <c r="BZ858" s="18"/>
    </row>
    <row r="859" spans="1:78">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c r="BA859" s="18"/>
      <c r="BB859" s="18"/>
      <c r="BC859" s="18"/>
      <c r="BD859" s="5"/>
      <c r="BE859" s="5"/>
      <c r="BF859" s="5"/>
      <c r="BG859" s="18"/>
      <c r="BH859" s="18"/>
      <c r="BI859" s="18"/>
      <c r="BJ859" s="18"/>
      <c r="BK859" s="18"/>
      <c r="BL859" s="18"/>
      <c r="BM859" s="18"/>
      <c r="BN859" s="18"/>
      <c r="BP859" s="18"/>
      <c r="BQ859" s="18"/>
      <c r="BR859" s="18"/>
      <c r="BS859" s="18"/>
      <c r="BT859" s="18"/>
      <c r="BU859" s="18"/>
      <c r="BV859" s="18"/>
      <c r="BW859" s="18"/>
      <c r="BX859" s="18"/>
      <c r="BY859" s="18"/>
      <c r="BZ859" s="18"/>
    </row>
    <row r="860" spans="1:78">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c r="BA860" s="18"/>
      <c r="BB860" s="18"/>
      <c r="BC860" s="18"/>
      <c r="BD860" s="5"/>
      <c r="BE860" s="5"/>
      <c r="BF860" s="5"/>
      <c r="BG860" s="18"/>
      <c r="BH860" s="18"/>
      <c r="BI860" s="18"/>
      <c r="BJ860" s="18"/>
      <c r="BK860" s="18"/>
      <c r="BL860" s="18"/>
      <c r="BM860" s="18"/>
      <c r="BN860" s="18"/>
      <c r="BP860" s="18"/>
      <c r="BQ860" s="18"/>
      <c r="BR860" s="18"/>
      <c r="BS860" s="18"/>
      <c r="BT860" s="18"/>
      <c r="BU860" s="18"/>
      <c r="BV860" s="18"/>
      <c r="BW860" s="18"/>
      <c r="BX860" s="18"/>
      <c r="BY860" s="18"/>
      <c r="BZ860" s="18"/>
    </row>
    <row r="861" spans="1:78">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5"/>
      <c r="BE861" s="5"/>
      <c r="BF861" s="5"/>
      <c r="BG861" s="18"/>
      <c r="BH861" s="18"/>
      <c r="BI861" s="18"/>
      <c r="BJ861" s="18"/>
      <c r="BK861" s="18"/>
      <c r="BL861" s="18"/>
      <c r="BM861" s="18"/>
      <c r="BN861" s="18"/>
      <c r="BP861" s="18"/>
      <c r="BQ861" s="18"/>
      <c r="BR861" s="18"/>
      <c r="BS861" s="18"/>
      <c r="BT861" s="18"/>
      <c r="BU861" s="18"/>
      <c r="BV861" s="18"/>
      <c r="BW861" s="18"/>
      <c r="BX861" s="18"/>
      <c r="BY861" s="18"/>
      <c r="BZ861" s="18"/>
    </row>
    <row r="862" spans="1:78">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5"/>
      <c r="BE862" s="5"/>
      <c r="BF862" s="5"/>
      <c r="BG862" s="18"/>
      <c r="BH862" s="18"/>
      <c r="BI862" s="18"/>
      <c r="BJ862" s="18"/>
      <c r="BK862" s="18"/>
      <c r="BL862" s="18"/>
      <c r="BM862" s="18"/>
      <c r="BN862" s="18"/>
      <c r="BP862" s="18"/>
      <c r="BQ862" s="18"/>
      <c r="BR862" s="18"/>
      <c r="BS862" s="18"/>
      <c r="BT862" s="18"/>
      <c r="BU862" s="18"/>
      <c r="BV862" s="18"/>
      <c r="BW862" s="18"/>
      <c r="BX862" s="18"/>
      <c r="BY862" s="18"/>
      <c r="BZ862" s="18"/>
    </row>
    <row r="863" spans="1:78">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c r="BA863" s="18"/>
      <c r="BB863" s="18"/>
      <c r="BC863" s="18"/>
      <c r="BD863" s="5"/>
      <c r="BE863" s="5"/>
      <c r="BF863" s="5"/>
      <c r="BG863" s="18"/>
      <c r="BH863" s="18"/>
      <c r="BI863" s="18"/>
      <c r="BJ863" s="18"/>
      <c r="BK863" s="18"/>
      <c r="BL863" s="18"/>
      <c r="BM863" s="18"/>
      <c r="BN863" s="18"/>
      <c r="BP863" s="18"/>
      <c r="BQ863" s="18"/>
      <c r="BR863" s="18"/>
      <c r="BS863" s="18"/>
      <c r="BT863" s="18"/>
      <c r="BU863" s="18"/>
      <c r="BV863" s="18"/>
      <c r="BW863" s="18"/>
      <c r="BX863" s="18"/>
      <c r="BY863" s="18"/>
      <c r="BZ863" s="18"/>
    </row>
    <row r="864" spans="1:78">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c r="BA864" s="18"/>
      <c r="BB864" s="18"/>
      <c r="BC864" s="18"/>
      <c r="BD864" s="5"/>
      <c r="BE864" s="5"/>
      <c r="BF864" s="5"/>
      <c r="BG864" s="18"/>
      <c r="BH864" s="18"/>
      <c r="BI864" s="18"/>
      <c r="BJ864" s="18"/>
      <c r="BK864" s="18"/>
      <c r="BL864" s="18"/>
      <c r="BM864" s="18"/>
      <c r="BN864" s="18"/>
      <c r="BP864" s="18"/>
      <c r="BQ864" s="18"/>
      <c r="BR864" s="18"/>
      <c r="BS864" s="18"/>
      <c r="BT864" s="18"/>
      <c r="BU864" s="18"/>
      <c r="BV864" s="18"/>
      <c r="BW864" s="18"/>
      <c r="BX864" s="18"/>
      <c r="BY864" s="18"/>
      <c r="BZ864" s="18"/>
    </row>
    <row r="865" spans="1:78">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5"/>
      <c r="BE865" s="5"/>
      <c r="BF865" s="5"/>
      <c r="BG865" s="18"/>
      <c r="BH865" s="18"/>
      <c r="BI865" s="18"/>
      <c r="BJ865" s="18"/>
      <c r="BK865" s="18"/>
      <c r="BL865" s="18"/>
      <c r="BM865" s="18"/>
      <c r="BN865" s="18"/>
      <c r="BP865" s="18"/>
      <c r="BQ865" s="18"/>
      <c r="BR865" s="18"/>
      <c r="BS865" s="18"/>
      <c r="BT865" s="18"/>
      <c r="BU865" s="18"/>
      <c r="BV865" s="18"/>
      <c r="BW865" s="18"/>
      <c r="BX865" s="18"/>
      <c r="BY865" s="18"/>
      <c r="BZ865" s="18"/>
    </row>
    <row r="866" spans="1:78">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c r="BA866" s="18"/>
      <c r="BB866" s="18"/>
      <c r="BC866" s="18"/>
      <c r="BD866" s="5"/>
      <c r="BE866" s="5"/>
      <c r="BF866" s="5"/>
      <c r="BG866" s="18"/>
      <c r="BH866" s="18"/>
      <c r="BI866" s="18"/>
      <c r="BJ866" s="18"/>
      <c r="BK866" s="18"/>
      <c r="BL866" s="18"/>
      <c r="BM866" s="18"/>
      <c r="BN866" s="18"/>
      <c r="BP866" s="18"/>
      <c r="BQ866" s="18"/>
      <c r="BR866" s="18"/>
      <c r="BS866" s="18"/>
      <c r="BT866" s="18"/>
      <c r="BU866" s="18"/>
      <c r="BV866" s="18"/>
      <c r="BW866" s="18"/>
      <c r="BX866" s="18"/>
      <c r="BY866" s="18"/>
      <c r="BZ866" s="18"/>
    </row>
    <row r="867" spans="1:78">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c r="BA867" s="18"/>
      <c r="BB867" s="18"/>
      <c r="BC867" s="18"/>
      <c r="BD867" s="5"/>
      <c r="BE867" s="5"/>
      <c r="BF867" s="5"/>
      <c r="BG867" s="18"/>
      <c r="BH867" s="18"/>
      <c r="BI867" s="18"/>
      <c r="BJ867" s="18"/>
      <c r="BK867" s="18"/>
      <c r="BL867" s="18"/>
      <c r="BM867" s="18"/>
      <c r="BN867" s="18"/>
      <c r="BP867" s="18"/>
      <c r="BQ867" s="18"/>
      <c r="BR867" s="18"/>
      <c r="BS867" s="18"/>
      <c r="BT867" s="18"/>
      <c r="BU867" s="18"/>
      <c r="BV867" s="18"/>
      <c r="BW867" s="18"/>
      <c r="BX867" s="18"/>
      <c r="BY867" s="18"/>
      <c r="BZ867" s="18"/>
    </row>
    <row r="868" spans="1:78">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c r="BA868" s="18"/>
      <c r="BB868" s="18"/>
      <c r="BC868" s="18"/>
      <c r="BD868" s="5"/>
      <c r="BE868" s="5"/>
      <c r="BF868" s="5"/>
      <c r="BG868" s="18"/>
      <c r="BH868" s="18"/>
      <c r="BI868" s="18"/>
      <c r="BJ868" s="18"/>
      <c r="BK868" s="18"/>
      <c r="BL868" s="18"/>
      <c r="BM868" s="18"/>
      <c r="BN868" s="18"/>
      <c r="BP868" s="18"/>
      <c r="BQ868" s="18"/>
      <c r="BR868" s="18"/>
      <c r="BS868" s="18"/>
      <c r="BT868" s="18"/>
      <c r="BU868" s="18"/>
      <c r="BV868" s="18"/>
      <c r="BW868" s="18"/>
      <c r="BX868" s="18"/>
      <c r="BY868" s="18"/>
      <c r="BZ868" s="18"/>
    </row>
    <row r="869" spans="1:78">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5"/>
      <c r="BE869" s="5"/>
      <c r="BF869" s="5"/>
      <c r="BG869" s="18"/>
      <c r="BH869" s="18"/>
      <c r="BI869" s="18"/>
      <c r="BJ869" s="18"/>
      <c r="BK869" s="18"/>
      <c r="BL869" s="18"/>
      <c r="BM869" s="18"/>
      <c r="BN869" s="18"/>
      <c r="BP869" s="18"/>
      <c r="BQ869" s="18"/>
      <c r="BR869" s="18"/>
      <c r="BS869" s="18"/>
      <c r="BT869" s="18"/>
      <c r="BU869" s="18"/>
      <c r="BV869" s="18"/>
      <c r="BW869" s="18"/>
      <c r="BX869" s="18"/>
      <c r="BY869" s="18"/>
      <c r="BZ869" s="18"/>
    </row>
    <row r="870" spans="1:78">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5"/>
      <c r="BE870" s="5"/>
      <c r="BF870" s="5"/>
      <c r="BG870" s="18"/>
      <c r="BH870" s="18"/>
      <c r="BI870" s="18"/>
      <c r="BJ870" s="18"/>
      <c r="BK870" s="18"/>
      <c r="BL870" s="18"/>
      <c r="BM870" s="18"/>
      <c r="BN870" s="18"/>
      <c r="BP870" s="18"/>
      <c r="BQ870" s="18"/>
      <c r="BR870" s="18"/>
      <c r="BS870" s="18"/>
      <c r="BT870" s="18"/>
      <c r="BU870" s="18"/>
      <c r="BV870" s="18"/>
      <c r="BW870" s="18"/>
      <c r="BX870" s="18"/>
      <c r="BY870" s="18"/>
      <c r="BZ870" s="18"/>
    </row>
    <row r="871" spans="1:78">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5"/>
      <c r="BE871" s="5"/>
      <c r="BF871" s="5"/>
      <c r="BG871" s="18"/>
      <c r="BH871" s="18"/>
      <c r="BI871" s="18"/>
      <c r="BJ871" s="18"/>
      <c r="BK871" s="18"/>
      <c r="BL871" s="18"/>
      <c r="BM871" s="18"/>
      <c r="BN871" s="18"/>
      <c r="BP871" s="18"/>
      <c r="BQ871" s="18"/>
      <c r="BR871" s="18"/>
      <c r="BS871" s="18"/>
      <c r="BT871" s="18"/>
      <c r="BU871" s="18"/>
      <c r="BV871" s="18"/>
      <c r="BW871" s="18"/>
      <c r="BX871" s="18"/>
      <c r="BY871" s="18"/>
      <c r="BZ871" s="18"/>
    </row>
    <row r="872" spans="1:78">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5"/>
      <c r="BE872" s="5"/>
      <c r="BF872" s="5"/>
      <c r="BG872" s="18"/>
      <c r="BH872" s="18"/>
      <c r="BI872" s="18"/>
      <c r="BJ872" s="18"/>
      <c r="BK872" s="18"/>
      <c r="BL872" s="18"/>
      <c r="BM872" s="18"/>
      <c r="BN872" s="18"/>
      <c r="BP872" s="18"/>
      <c r="BQ872" s="18"/>
      <c r="BR872" s="18"/>
      <c r="BS872" s="18"/>
      <c r="BT872" s="18"/>
      <c r="BU872" s="18"/>
      <c r="BV872" s="18"/>
      <c r="BW872" s="18"/>
      <c r="BX872" s="18"/>
      <c r="BY872" s="18"/>
      <c r="BZ872" s="18"/>
    </row>
    <row r="873" spans="1:78">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5"/>
      <c r="BE873" s="5"/>
      <c r="BF873" s="5"/>
      <c r="BG873" s="18"/>
      <c r="BH873" s="18"/>
      <c r="BI873" s="18"/>
      <c r="BJ873" s="18"/>
      <c r="BK873" s="18"/>
      <c r="BL873" s="18"/>
      <c r="BM873" s="18"/>
      <c r="BN873" s="18"/>
      <c r="BP873" s="18"/>
      <c r="BQ873" s="18"/>
      <c r="BR873" s="18"/>
      <c r="BS873" s="18"/>
      <c r="BT873" s="18"/>
      <c r="BU873" s="18"/>
      <c r="BV873" s="18"/>
      <c r="BW873" s="18"/>
      <c r="BX873" s="18"/>
      <c r="BY873" s="18"/>
      <c r="BZ873" s="18"/>
    </row>
    <row r="874" spans="1:78">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5"/>
      <c r="BE874" s="5"/>
      <c r="BF874" s="5"/>
      <c r="BG874" s="18"/>
      <c r="BH874" s="18"/>
      <c r="BI874" s="18"/>
      <c r="BJ874" s="18"/>
      <c r="BK874" s="18"/>
      <c r="BL874" s="18"/>
      <c r="BM874" s="18"/>
      <c r="BN874" s="18"/>
      <c r="BP874" s="18"/>
      <c r="BQ874" s="18"/>
      <c r="BR874" s="18"/>
      <c r="BS874" s="18"/>
      <c r="BT874" s="18"/>
      <c r="BU874" s="18"/>
      <c r="BV874" s="18"/>
      <c r="BW874" s="18"/>
      <c r="BX874" s="18"/>
      <c r="BY874" s="18"/>
      <c r="BZ874" s="18"/>
    </row>
    <row r="875" spans="1:78">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5"/>
      <c r="BE875" s="5"/>
      <c r="BF875" s="5"/>
      <c r="BG875" s="18"/>
      <c r="BH875" s="18"/>
      <c r="BI875" s="18"/>
      <c r="BJ875" s="18"/>
      <c r="BK875" s="18"/>
      <c r="BL875" s="18"/>
      <c r="BM875" s="18"/>
      <c r="BN875" s="18"/>
      <c r="BP875" s="18"/>
      <c r="BQ875" s="18"/>
      <c r="BR875" s="18"/>
      <c r="BS875" s="18"/>
      <c r="BT875" s="18"/>
      <c r="BU875" s="18"/>
      <c r="BV875" s="18"/>
      <c r="BW875" s="18"/>
      <c r="BX875" s="18"/>
      <c r="BY875" s="18"/>
      <c r="BZ875" s="18"/>
    </row>
    <row r="876" spans="1:78">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5"/>
      <c r="BE876" s="5"/>
      <c r="BF876" s="5"/>
      <c r="BG876" s="18"/>
      <c r="BH876" s="18"/>
      <c r="BI876" s="18"/>
      <c r="BJ876" s="18"/>
      <c r="BK876" s="18"/>
      <c r="BL876" s="18"/>
      <c r="BM876" s="18"/>
      <c r="BN876" s="18"/>
      <c r="BP876" s="18"/>
      <c r="BQ876" s="18"/>
      <c r="BR876" s="18"/>
      <c r="BS876" s="18"/>
      <c r="BT876" s="18"/>
      <c r="BU876" s="18"/>
      <c r="BV876" s="18"/>
      <c r="BW876" s="18"/>
      <c r="BX876" s="18"/>
      <c r="BY876" s="18"/>
      <c r="BZ876" s="18"/>
    </row>
    <row r="877" spans="1:78">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5"/>
      <c r="BE877" s="5"/>
      <c r="BF877" s="5"/>
      <c r="BG877" s="18"/>
      <c r="BH877" s="18"/>
      <c r="BI877" s="18"/>
      <c r="BJ877" s="18"/>
      <c r="BK877" s="18"/>
      <c r="BL877" s="18"/>
      <c r="BM877" s="18"/>
      <c r="BN877" s="18"/>
      <c r="BP877" s="18"/>
      <c r="BQ877" s="18"/>
      <c r="BR877" s="18"/>
      <c r="BS877" s="18"/>
      <c r="BT877" s="18"/>
      <c r="BU877" s="18"/>
      <c r="BV877" s="18"/>
      <c r="BW877" s="18"/>
      <c r="BX877" s="18"/>
      <c r="BY877" s="18"/>
      <c r="BZ877" s="18"/>
    </row>
    <row r="878" spans="1:78">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5"/>
      <c r="BE878" s="5"/>
      <c r="BF878" s="5"/>
      <c r="BG878" s="18"/>
      <c r="BH878" s="18"/>
      <c r="BI878" s="18"/>
      <c r="BJ878" s="18"/>
      <c r="BK878" s="18"/>
      <c r="BL878" s="18"/>
      <c r="BM878" s="18"/>
      <c r="BN878" s="18"/>
      <c r="BP878" s="18"/>
      <c r="BQ878" s="18"/>
      <c r="BR878" s="18"/>
      <c r="BS878" s="18"/>
      <c r="BT878" s="18"/>
      <c r="BU878" s="18"/>
      <c r="BV878" s="18"/>
      <c r="BW878" s="18"/>
      <c r="BX878" s="18"/>
      <c r="BY878" s="18"/>
      <c r="BZ878" s="18"/>
    </row>
    <row r="879" spans="1:78">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5"/>
      <c r="BE879" s="5"/>
      <c r="BF879" s="5"/>
      <c r="BG879" s="18"/>
      <c r="BH879" s="18"/>
      <c r="BI879" s="18"/>
      <c r="BJ879" s="18"/>
      <c r="BK879" s="18"/>
      <c r="BL879" s="18"/>
      <c r="BM879" s="18"/>
      <c r="BN879" s="18"/>
      <c r="BP879" s="18"/>
      <c r="BQ879" s="18"/>
      <c r="BR879" s="18"/>
      <c r="BS879" s="18"/>
      <c r="BT879" s="18"/>
      <c r="BU879" s="18"/>
      <c r="BV879" s="18"/>
      <c r="BW879" s="18"/>
      <c r="BX879" s="18"/>
      <c r="BY879" s="18"/>
      <c r="BZ879" s="18"/>
    </row>
    <row r="880" spans="1:78">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5"/>
      <c r="BE880" s="5"/>
      <c r="BF880" s="5"/>
      <c r="BG880" s="18"/>
      <c r="BH880" s="18"/>
      <c r="BI880" s="18"/>
      <c r="BJ880" s="18"/>
      <c r="BK880" s="18"/>
      <c r="BL880" s="18"/>
      <c r="BM880" s="18"/>
      <c r="BN880" s="18"/>
      <c r="BP880" s="18"/>
      <c r="BQ880" s="18"/>
      <c r="BR880" s="18"/>
      <c r="BS880" s="18"/>
      <c r="BT880" s="18"/>
      <c r="BU880" s="18"/>
      <c r="BV880" s="18"/>
      <c r="BW880" s="18"/>
      <c r="BX880" s="18"/>
      <c r="BY880" s="18"/>
      <c r="BZ880" s="18"/>
    </row>
    <row r="881" spans="1:78">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5"/>
      <c r="BE881" s="5"/>
      <c r="BF881" s="5"/>
      <c r="BG881" s="18"/>
      <c r="BH881" s="18"/>
      <c r="BI881" s="18"/>
      <c r="BJ881" s="18"/>
      <c r="BK881" s="18"/>
      <c r="BL881" s="18"/>
      <c r="BM881" s="18"/>
      <c r="BN881" s="18"/>
      <c r="BP881" s="18"/>
      <c r="BQ881" s="18"/>
      <c r="BR881" s="18"/>
      <c r="BS881" s="18"/>
      <c r="BT881" s="18"/>
      <c r="BU881" s="18"/>
      <c r="BV881" s="18"/>
      <c r="BW881" s="18"/>
      <c r="BX881" s="18"/>
      <c r="BY881" s="18"/>
      <c r="BZ881" s="18"/>
    </row>
    <row r="882" spans="1:78">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5"/>
      <c r="BE882" s="5"/>
      <c r="BF882" s="5"/>
      <c r="BG882" s="18"/>
      <c r="BH882" s="18"/>
      <c r="BI882" s="18"/>
      <c r="BJ882" s="18"/>
      <c r="BK882" s="18"/>
      <c r="BL882" s="18"/>
      <c r="BM882" s="18"/>
      <c r="BN882" s="18"/>
      <c r="BP882" s="18"/>
      <c r="BQ882" s="18"/>
      <c r="BR882" s="18"/>
      <c r="BS882" s="18"/>
      <c r="BT882" s="18"/>
      <c r="BU882" s="18"/>
      <c r="BV882" s="18"/>
      <c r="BW882" s="18"/>
      <c r="BX882" s="18"/>
      <c r="BY882" s="18"/>
      <c r="BZ882" s="18"/>
    </row>
    <row r="883" spans="1:78">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5"/>
      <c r="BE883" s="5"/>
      <c r="BF883" s="5"/>
      <c r="BG883" s="18"/>
      <c r="BH883" s="18"/>
      <c r="BI883" s="18"/>
      <c r="BJ883" s="18"/>
      <c r="BK883" s="18"/>
      <c r="BL883" s="18"/>
      <c r="BM883" s="18"/>
      <c r="BN883" s="18"/>
      <c r="BP883" s="18"/>
      <c r="BQ883" s="18"/>
      <c r="BR883" s="18"/>
      <c r="BS883" s="18"/>
      <c r="BT883" s="18"/>
      <c r="BU883" s="18"/>
      <c r="BV883" s="18"/>
      <c r="BW883" s="18"/>
      <c r="BX883" s="18"/>
      <c r="BY883" s="18"/>
      <c r="BZ883" s="18"/>
    </row>
    <row r="884" spans="1:78">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5"/>
      <c r="BE884" s="5"/>
      <c r="BF884" s="5"/>
      <c r="BG884" s="18"/>
      <c r="BH884" s="18"/>
      <c r="BI884" s="18"/>
      <c r="BJ884" s="18"/>
      <c r="BK884" s="18"/>
      <c r="BL884" s="18"/>
      <c r="BM884" s="18"/>
      <c r="BN884" s="18"/>
      <c r="BP884" s="18"/>
      <c r="BQ884" s="18"/>
      <c r="BR884" s="18"/>
      <c r="BS884" s="18"/>
      <c r="BT884" s="18"/>
      <c r="BU884" s="18"/>
      <c r="BV884" s="18"/>
      <c r="BW884" s="18"/>
      <c r="BX884" s="18"/>
      <c r="BY884" s="18"/>
      <c r="BZ884" s="18"/>
    </row>
    <row r="885" spans="1:78">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5"/>
      <c r="BE885" s="5"/>
      <c r="BF885" s="5"/>
      <c r="BG885" s="18"/>
      <c r="BH885" s="18"/>
      <c r="BI885" s="18"/>
      <c r="BJ885" s="18"/>
      <c r="BK885" s="18"/>
      <c r="BL885" s="18"/>
      <c r="BM885" s="18"/>
      <c r="BN885" s="18"/>
      <c r="BP885" s="18"/>
      <c r="BQ885" s="18"/>
      <c r="BR885" s="18"/>
      <c r="BS885" s="18"/>
      <c r="BT885" s="18"/>
      <c r="BU885" s="18"/>
      <c r="BV885" s="18"/>
      <c r="BW885" s="18"/>
      <c r="BX885" s="18"/>
      <c r="BY885" s="18"/>
      <c r="BZ885" s="18"/>
    </row>
    <row r="886" spans="1:78">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5"/>
      <c r="BE886" s="5"/>
      <c r="BF886" s="5"/>
      <c r="BG886" s="18"/>
      <c r="BH886" s="18"/>
      <c r="BI886" s="18"/>
      <c r="BJ886" s="18"/>
      <c r="BK886" s="18"/>
      <c r="BL886" s="18"/>
      <c r="BM886" s="18"/>
      <c r="BN886" s="18"/>
      <c r="BP886" s="18"/>
      <c r="BQ886" s="18"/>
      <c r="BR886" s="18"/>
      <c r="BS886" s="18"/>
      <c r="BT886" s="18"/>
      <c r="BU886" s="18"/>
      <c r="BV886" s="18"/>
      <c r="BW886" s="18"/>
      <c r="BX886" s="18"/>
      <c r="BY886" s="18"/>
      <c r="BZ886" s="18"/>
    </row>
    <row r="887" spans="1:78">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5"/>
      <c r="BE887" s="5"/>
      <c r="BF887" s="5"/>
      <c r="BG887" s="18"/>
      <c r="BH887" s="18"/>
      <c r="BI887" s="18"/>
      <c r="BJ887" s="18"/>
      <c r="BK887" s="18"/>
      <c r="BL887" s="18"/>
      <c r="BM887" s="18"/>
      <c r="BN887" s="18"/>
      <c r="BP887" s="18"/>
      <c r="BQ887" s="18"/>
      <c r="BR887" s="18"/>
      <c r="BS887" s="18"/>
      <c r="BT887" s="18"/>
      <c r="BU887" s="18"/>
      <c r="BV887" s="18"/>
      <c r="BW887" s="18"/>
      <c r="BX887" s="18"/>
      <c r="BY887" s="18"/>
      <c r="BZ887" s="18"/>
    </row>
    <row r="888" spans="1:78">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5"/>
      <c r="BE888" s="5"/>
      <c r="BF888" s="5"/>
      <c r="BG888" s="18"/>
      <c r="BH888" s="18"/>
      <c r="BI888" s="18"/>
      <c r="BJ888" s="18"/>
      <c r="BK888" s="18"/>
      <c r="BL888" s="18"/>
      <c r="BM888" s="18"/>
      <c r="BN888" s="18"/>
      <c r="BP888" s="18"/>
      <c r="BQ888" s="18"/>
      <c r="BR888" s="18"/>
      <c r="BS888" s="18"/>
      <c r="BT888" s="18"/>
      <c r="BU888" s="18"/>
      <c r="BV888" s="18"/>
      <c r="BW888" s="18"/>
      <c r="BX888" s="18"/>
      <c r="BY888" s="18"/>
      <c r="BZ888" s="18"/>
    </row>
    <row r="889" spans="1:78">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5"/>
      <c r="BE889" s="5"/>
      <c r="BF889" s="5"/>
      <c r="BG889" s="18"/>
      <c r="BH889" s="18"/>
      <c r="BI889" s="18"/>
      <c r="BJ889" s="18"/>
      <c r="BK889" s="18"/>
      <c r="BL889" s="18"/>
      <c r="BM889" s="18"/>
      <c r="BN889" s="18"/>
      <c r="BP889" s="18"/>
      <c r="BQ889" s="18"/>
      <c r="BR889" s="18"/>
      <c r="BS889" s="18"/>
      <c r="BT889" s="18"/>
      <c r="BU889" s="18"/>
      <c r="BV889" s="18"/>
      <c r="BW889" s="18"/>
      <c r="BX889" s="18"/>
      <c r="BY889" s="18"/>
      <c r="BZ889" s="18"/>
    </row>
    <row r="890" spans="1:78">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5"/>
      <c r="BE890" s="5"/>
      <c r="BF890" s="5"/>
      <c r="BG890" s="18"/>
      <c r="BH890" s="18"/>
      <c r="BI890" s="18"/>
      <c r="BJ890" s="18"/>
      <c r="BK890" s="18"/>
      <c r="BL890" s="18"/>
      <c r="BM890" s="18"/>
      <c r="BN890" s="18"/>
      <c r="BP890" s="18"/>
      <c r="BQ890" s="18"/>
      <c r="BR890" s="18"/>
      <c r="BS890" s="18"/>
      <c r="BT890" s="18"/>
      <c r="BU890" s="18"/>
      <c r="BV890" s="18"/>
      <c r="BW890" s="18"/>
      <c r="BX890" s="18"/>
      <c r="BY890" s="18"/>
      <c r="BZ890" s="18"/>
    </row>
    <row r="891" spans="1:78">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5"/>
      <c r="BE891" s="5"/>
      <c r="BF891" s="5"/>
      <c r="BG891" s="18"/>
      <c r="BH891" s="18"/>
      <c r="BI891" s="18"/>
      <c r="BJ891" s="18"/>
      <c r="BK891" s="18"/>
      <c r="BL891" s="18"/>
      <c r="BM891" s="18"/>
      <c r="BN891" s="18"/>
      <c r="BP891" s="18"/>
      <c r="BQ891" s="18"/>
      <c r="BR891" s="18"/>
      <c r="BS891" s="18"/>
      <c r="BT891" s="18"/>
      <c r="BU891" s="18"/>
      <c r="BV891" s="18"/>
      <c r="BW891" s="18"/>
      <c r="BX891" s="18"/>
      <c r="BY891" s="18"/>
      <c r="BZ891" s="18"/>
    </row>
    <row r="892" spans="1:78">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5"/>
      <c r="BE892" s="5"/>
      <c r="BF892" s="5"/>
      <c r="BG892" s="18"/>
      <c r="BH892" s="18"/>
      <c r="BI892" s="18"/>
      <c r="BJ892" s="18"/>
      <c r="BK892" s="18"/>
      <c r="BL892" s="18"/>
      <c r="BM892" s="18"/>
      <c r="BN892" s="18"/>
      <c r="BP892" s="18"/>
      <c r="BQ892" s="18"/>
      <c r="BR892" s="18"/>
      <c r="BS892" s="18"/>
      <c r="BT892" s="18"/>
      <c r="BU892" s="18"/>
      <c r="BV892" s="18"/>
      <c r="BW892" s="18"/>
      <c r="BX892" s="18"/>
      <c r="BY892" s="18"/>
      <c r="BZ892" s="18"/>
    </row>
    <row r="893" spans="1:78">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5"/>
      <c r="BE893" s="5"/>
      <c r="BF893" s="5"/>
      <c r="BG893" s="18"/>
      <c r="BH893" s="18"/>
      <c r="BI893" s="18"/>
      <c r="BJ893" s="18"/>
      <c r="BK893" s="18"/>
      <c r="BL893" s="18"/>
      <c r="BM893" s="18"/>
      <c r="BN893" s="18"/>
      <c r="BP893" s="18"/>
      <c r="BQ893" s="18"/>
      <c r="BR893" s="18"/>
      <c r="BS893" s="18"/>
      <c r="BT893" s="18"/>
      <c r="BU893" s="18"/>
      <c r="BV893" s="18"/>
      <c r="BW893" s="18"/>
      <c r="BX893" s="18"/>
      <c r="BY893" s="18"/>
      <c r="BZ893" s="18"/>
    </row>
    <row r="894" spans="1:78">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5"/>
      <c r="BE894" s="5"/>
      <c r="BF894" s="5"/>
      <c r="BG894" s="18"/>
      <c r="BH894" s="18"/>
      <c r="BI894" s="18"/>
      <c r="BJ894" s="18"/>
      <c r="BK894" s="18"/>
      <c r="BL894" s="18"/>
      <c r="BM894" s="18"/>
      <c r="BN894" s="18"/>
      <c r="BP894" s="18"/>
      <c r="BQ894" s="18"/>
      <c r="BR894" s="18"/>
      <c r="BS894" s="18"/>
      <c r="BT894" s="18"/>
      <c r="BU894" s="18"/>
      <c r="BV894" s="18"/>
      <c r="BW894" s="18"/>
      <c r="BX894" s="18"/>
      <c r="BY894" s="18"/>
      <c r="BZ894" s="18"/>
    </row>
    <row r="895" spans="1:78">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5"/>
      <c r="BE895" s="5"/>
      <c r="BF895" s="5"/>
      <c r="BG895" s="18"/>
      <c r="BH895" s="18"/>
      <c r="BI895" s="18"/>
      <c r="BJ895" s="18"/>
      <c r="BK895" s="18"/>
      <c r="BL895" s="18"/>
      <c r="BM895" s="18"/>
      <c r="BN895" s="18"/>
      <c r="BP895" s="18"/>
      <c r="BQ895" s="18"/>
      <c r="BR895" s="18"/>
      <c r="BS895" s="18"/>
      <c r="BT895" s="18"/>
      <c r="BU895" s="18"/>
      <c r="BV895" s="18"/>
      <c r="BW895" s="18"/>
      <c r="BX895" s="18"/>
      <c r="BY895" s="18"/>
      <c r="BZ895" s="18"/>
    </row>
    <row r="896" spans="1:78">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5"/>
      <c r="BE896" s="5"/>
      <c r="BF896" s="5"/>
      <c r="BG896" s="18"/>
      <c r="BH896" s="18"/>
      <c r="BI896" s="18"/>
      <c r="BJ896" s="18"/>
      <c r="BK896" s="18"/>
      <c r="BL896" s="18"/>
      <c r="BM896" s="18"/>
      <c r="BN896" s="18"/>
      <c r="BP896" s="18"/>
      <c r="BQ896" s="18"/>
      <c r="BR896" s="18"/>
      <c r="BS896" s="18"/>
      <c r="BT896" s="18"/>
      <c r="BU896" s="18"/>
      <c r="BV896" s="18"/>
      <c r="BW896" s="18"/>
      <c r="BX896" s="18"/>
      <c r="BY896" s="18"/>
      <c r="BZ896" s="18"/>
    </row>
    <row r="897" spans="1:78">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5"/>
      <c r="BE897" s="5"/>
      <c r="BF897" s="5"/>
      <c r="BG897" s="18"/>
      <c r="BH897" s="18"/>
      <c r="BI897" s="18"/>
      <c r="BJ897" s="18"/>
      <c r="BK897" s="18"/>
      <c r="BL897" s="18"/>
      <c r="BM897" s="18"/>
      <c r="BN897" s="18"/>
      <c r="BP897" s="18"/>
      <c r="BQ897" s="18"/>
      <c r="BR897" s="18"/>
      <c r="BS897" s="18"/>
      <c r="BT897" s="18"/>
      <c r="BU897" s="18"/>
      <c r="BV897" s="18"/>
      <c r="BW897" s="18"/>
      <c r="BX897" s="18"/>
      <c r="BY897" s="18"/>
      <c r="BZ897" s="18"/>
    </row>
    <row r="898" spans="1:78">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5"/>
      <c r="BE898" s="5"/>
      <c r="BF898" s="5"/>
      <c r="BG898" s="18"/>
      <c r="BH898" s="18"/>
      <c r="BI898" s="18"/>
      <c r="BJ898" s="18"/>
      <c r="BK898" s="18"/>
      <c r="BL898" s="18"/>
      <c r="BM898" s="18"/>
      <c r="BN898" s="18"/>
      <c r="BP898" s="18"/>
      <c r="BQ898" s="18"/>
      <c r="BR898" s="18"/>
      <c r="BS898" s="18"/>
      <c r="BT898" s="18"/>
      <c r="BU898" s="18"/>
      <c r="BV898" s="18"/>
      <c r="BW898" s="18"/>
      <c r="BX898" s="18"/>
      <c r="BY898" s="18"/>
      <c r="BZ898" s="18"/>
    </row>
    <row r="899" spans="1:78">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5"/>
      <c r="BE899" s="5"/>
      <c r="BF899" s="5"/>
      <c r="BG899" s="18"/>
      <c r="BH899" s="18"/>
      <c r="BI899" s="18"/>
      <c r="BJ899" s="18"/>
      <c r="BK899" s="18"/>
      <c r="BL899" s="18"/>
      <c r="BM899" s="18"/>
      <c r="BN899" s="18"/>
      <c r="BP899" s="18"/>
      <c r="BQ899" s="18"/>
      <c r="BR899" s="18"/>
      <c r="BS899" s="18"/>
      <c r="BT899" s="18"/>
      <c r="BU899" s="18"/>
      <c r="BV899" s="18"/>
      <c r="BW899" s="18"/>
      <c r="BX899" s="18"/>
      <c r="BY899" s="18"/>
      <c r="BZ899" s="18"/>
    </row>
    <row r="900" spans="1:78">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5"/>
      <c r="BE900" s="5"/>
      <c r="BF900" s="5"/>
      <c r="BG900" s="18"/>
      <c r="BH900" s="18"/>
      <c r="BI900" s="18"/>
      <c r="BJ900" s="18"/>
      <c r="BK900" s="18"/>
      <c r="BL900" s="18"/>
      <c r="BM900" s="18"/>
      <c r="BN900" s="18"/>
      <c r="BP900" s="18"/>
      <c r="BQ900" s="18"/>
      <c r="BR900" s="18"/>
      <c r="BS900" s="18"/>
      <c r="BT900" s="18"/>
      <c r="BU900" s="18"/>
      <c r="BV900" s="18"/>
      <c r="BW900" s="18"/>
      <c r="BX900" s="18"/>
      <c r="BY900" s="18"/>
      <c r="BZ900" s="18"/>
    </row>
    <row r="901" spans="1:78">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5"/>
      <c r="BE901" s="5"/>
      <c r="BF901" s="5"/>
      <c r="BG901" s="18"/>
      <c r="BH901" s="18"/>
      <c r="BI901" s="18"/>
      <c r="BJ901" s="18"/>
      <c r="BK901" s="18"/>
      <c r="BL901" s="18"/>
      <c r="BM901" s="18"/>
      <c r="BN901" s="18"/>
      <c r="BP901" s="18"/>
      <c r="BQ901" s="18"/>
      <c r="BR901" s="18"/>
      <c r="BS901" s="18"/>
      <c r="BT901" s="18"/>
      <c r="BU901" s="18"/>
      <c r="BV901" s="18"/>
      <c r="BW901" s="18"/>
      <c r="BX901" s="18"/>
      <c r="BY901" s="18"/>
      <c r="BZ901" s="18"/>
    </row>
    <row r="902" spans="1:78">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5"/>
      <c r="BE902" s="5"/>
      <c r="BF902" s="5"/>
      <c r="BG902" s="18"/>
      <c r="BH902" s="18"/>
      <c r="BI902" s="18"/>
      <c r="BJ902" s="18"/>
      <c r="BK902" s="18"/>
      <c r="BL902" s="18"/>
      <c r="BM902" s="18"/>
      <c r="BN902" s="18"/>
      <c r="BP902" s="18"/>
      <c r="BQ902" s="18"/>
      <c r="BR902" s="18"/>
      <c r="BS902" s="18"/>
      <c r="BT902" s="18"/>
      <c r="BU902" s="18"/>
      <c r="BV902" s="18"/>
      <c r="BW902" s="18"/>
      <c r="BX902" s="18"/>
      <c r="BY902" s="18"/>
      <c r="BZ902" s="18"/>
    </row>
    <row r="903" spans="1:78">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5"/>
      <c r="BE903" s="5"/>
      <c r="BF903" s="5"/>
      <c r="BG903" s="18"/>
      <c r="BH903" s="18"/>
      <c r="BI903" s="18"/>
      <c r="BJ903" s="18"/>
      <c r="BK903" s="18"/>
      <c r="BL903" s="18"/>
      <c r="BM903" s="18"/>
      <c r="BN903" s="18"/>
      <c r="BP903" s="18"/>
      <c r="BQ903" s="18"/>
      <c r="BR903" s="18"/>
      <c r="BS903" s="18"/>
      <c r="BT903" s="18"/>
      <c r="BU903" s="18"/>
      <c r="BV903" s="18"/>
      <c r="BW903" s="18"/>
      <c r="BX903" s="18"/>
      <c r="BY903" s="18"/>
      <c r="BZ903" s="18"/>
    </row>
    <row r="904" spans="1:78">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5"/>
      <c r="BE904" s="5"/>
      <c r="BF904" s="5"/>
      <c r="BG904" s="18"/>
      <c r="BH904" s="18"/>
      <c r="BI904" s="18"/>
      <c r="BJ904" s="18"/>
      <c r="BK904" s="18"/>
      <c r="BL904" s="18"/>
      <c r="BM904" s="18"/>
      <c r="BN904" s="18"/>
      <c r="BP904" s="18"/>
      <c r="BQ904" s="18"/>
      <c r="BR904" s="18"/>
      <c r="BS904" s="18"/>
      <c r="BT904" s="18"/>
      <c r="BU904" s="18"/>
      <c r="BV904" s="18"/>
      <c r="BW904" s="18"/>
      <c r="BX904" s="18"/>
      <c r="BY904" s="18"/>
      <c r="BZ904" s="18"/>
    </row>
    <row r="905" spans="1:78">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5"/>
      <c r="BE905" s="5"/>
      <c r="BF905" s="5"/>
      <c r="BG905" s="18"/>
      <c r="BH905" s="18"/>
      <c r="BI905" s="18"/>
      <c r="BJ905" s="18"/>
      <c r="BK905" s="18"/>
      <c r="BL905" s="18"/>
      <c r="BM905" s="18"/>
      <c r="BN905" s="18"/>
      <c r="BP905" s="18"/>
      <c r="BQ905" s="18"/>
      <c r="BR905" s="18"/>
      <c r="BS905" s="18"/>
      <c r="BT905" s="18"/>
      <c r="BU905" s="18"/>
      <c r="BV905" s="18"/>
      <c r="BW905" s="18"/>
      <c r="BX905" s="18"/>
      <c r="BY905" s="18"/>
      <c r="BZ905" s="18"/>
    </row>
    <row r="906" spans="1:78">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5"/>
      <c r="BE906" s="5"/>
      <c r="BF906" s="5"/>
      <c r="BG906" s="18"/>
      <c r="BH906" s="18"/>
      <c r="BI906" s="18"/>
      <c r="BJ906" s="18"/>
      <c r="BK906" s="18"/>
      <c r="BL906" s="18"/>
      <c r="BM906" s="18"/>
      <c r="BN906" s="18"/>
      <c r="BP906" s="18"/>
      <c r="BQ906" s="18"/>
      <c r="BR906" s="18"/>
      <c r="BS906" s="18"/>
      <c r="BT906" s="18"/>
      <c r="BU906" s="18"/>
      <c r="BV906" s="18"/>
      <c r="BW906" s="18"/>
      <c r="BX906" s="18"/>
      <c r="BY906" s="18"/>
      <c r="BZ906" s="18"/>
    </row>
    <row r="907" spans="1:78">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5"/>
      <c r="BE907" s="5"/>
      <c r="BF907" s="5"/>
      <c r="BG907" s="18"/>
      <c r="BH907" s="18"/>
      <c r="BI907" s="18"/>
      <c r="BJ907" s="18"/>
      <c r="BK907" s="18"/>
      <c r="BL907" s="18"/>
      <c r="BM907" s="18"/>
      <c r="BN907" s="18"/>
      <c r="BP907" s="18"/>
      <c r="BQ907" s="18"/>
      <c r="BR907" s="18"/>
      <c r="BS907" s="18"/>
      <c r="BT907" s="18"/>
      <c r="BU907" s="18"/>
      <c r="BV907" s="18"/>
      <c r="BW907" s="18"/>
      <c r="BX907" s="18"/>
      <c r="BY907" s="18"/>
      <c r="BZ907" s="18"/>
    </row>
    <row r="908" spans="1:78">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5"/>
      <c r="BE908" s="5"/>
      <c r="BF908" s="5"/>
      <c r="BG908" s="18"/>
      <c r="BH908" s="18"/>
      <c r="BI908" s="18"/>
      <c r="BJ908" s="18"/>
      <c r="BK908" s="18"/>
      <c r="BL908" s="18"/>
      <c r="BM908" s="18"/>
      <c r="BN908" s="18"/>
      <c r="BP908" s="18"/>
      <c r="BQ908" s="18"/>
      <c r="BR908" s="18"/>
      <c r="BS908" s="18"/>
      <c r="BT908" s="18"/>
      <c r="BU908" s="18"/>
      <c r="BV908" s="18"/>
      <c r="BW908" s="18"/>
      <c r="BX908" s="18"/>
      <c r="BY908" s="18"/>
      <c r="BZ908" s="18"/>
    </row>
    <row r="909" spans="1:78">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5"/>
      <c r="BE909" s="5"/>
      <c r="BF909" s="5"/>
      <c r="BG909" s="18"/>
      <c r="BH909" s="18"/>
      <c r="BI909" s="18"/>
      <c r="BJ909" s="18"/>
      <c r="BK909" s="18"/>
      <c r="BL909" s="18"/>
      <c r="BM909" s="18"/>
      <c r="BN909" s="18"/>
      <c r="BP909" s="18"/>
      <c r="BQ909" s="18"/>
      <c r="BR909" s="18"/>
      <c r="BS909" s="18"/>
      <c r="BT909" s="18"/>
      <c r="BU909" s="18"/>
      <c r="BV909" s="18"/>
      <c r="BW909" s="18"/>
      <c r="BX909" s="18"/>
      <c r="BY909" s="18"/>
      <c r="BZ909" s="18"/>
    </row>
    <row r="910" spans="1:78">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5"/>
      <c r="BE910" s="5"/>
      <c r="BF910" s="5"/>
      <c r="BG910" s="18"/>
      <c r="BH910" s="18"/>
      <c r="BI910" s="18"/>
      <c r="BJ910" s="18"/>
      <c r="BK910" s="18"/>
      <c r="BL910" s="18"/>
      <c r="BM910" s="18"/>
      <c r="BN910" s="18"/>
      <c r="BP910" s="18"/>
      <c r="BQ910" s="18"/>
      <c r="BR910" s="18"/>
      <c r="BS910" s="18"/>
      <c r="BT910" s="18"/>
      <c r="BU910" s="18"/>
      <c r="BV910" s="18"/>
      <c r="BW910" s="18"/>
      <c r="BX910" s="18"/>
      <c r="BY910" s="18"/>
      <c r="BZ910" s="18"/>
    </row>
    <row r="911" spans="1:78">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c r="BA911" s="18"/>
      <c r="BB911" s="18"/>
      <c r="BC911" s="18"/>
      <c r="BD911" s="5"/>
      <c r="BE911" s="5"/>
      <c r="BF911" s="5"/>
      <c r="BG911" s="18"/>
      <c r="BH911" s="18"/>
      <c r="BI911" s="18"/>
      <c r="BJ911" s="18"/>
      <c r="BK911" s="18"/>
      <c r="BL911" s="18"/>
      <c r="BM911" s="18"/>
      <c r="BN911" s="18"/>
      <c r="BP911" s="18"/>
      <c r="BQ911" s="18"/>
      <c r="BR911" s="18"/>
      <c r="BS911" s="18"/>
      <c r="BT911" s="18"/>
      <c r="BU911" s="18"/>
      <c r="BV911" s="18"/>
      <c r="BW911" s="18"/>
      <c r="BX911" s="18"/>
      <c r="BY911" s="18"/>
      <c r="BZ911" s="18"/>
    </row>
    <row r="912" spans="1:78">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5"/>
      <c r="BE912" s="5"/>
      <c r="BF912" s="5"/>
      <c r="BG912" s="18"/>
      <c r="BH912" s="18"/>
      <c r="BI912" s="18"/>
      <c r="BJ912" s="18"/>
      <c r="BK912" s="18"/>
      <c r="BL912" s="18"/>
      <c r="BM912" s="18"/>
      <c r="BN912" s="18"/>
      <c r="BP912" s="18"/>
      <c r="BQ912" s="18"/>
      <c r="BR912" s="18"/>
      <c r="BS912" s="18"/>
      <c r="BT912" s="18"/>
      <c r="BU912" s="18"/>
      <c r="BV912" s="18"/>
      <c r="BW912" s="18"/>
      <c r="BX912" s="18"/>
      <c r="BY912" s="18"/>
      <c r="BZ912" s="18"/>
    </row>
    <row r="913" spans="1:78">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5"/>
      <c r="BE913" s="5"/>
      <c r="BF913" s="5"/>
      <c r="BG913" s="18"/>
      <c r="BH913" s="18"/>
      <c r="BI913" s="18"/>
      <c r="BJ913" s="18"/>
      <c r="BK913" s="18"/>
      <c r="BL913" s="18"/>
      <c r="BM913" s="18"/>
      <c r="BN913" s="18"/>
      <c r="BP913" s="18"/>
      <c r="BQ913" s="18"/>
      <c r="BR913" s="18"/>
      <c r="BS913" s="18"/>
      <c r="BT913" s="18"/>
      <c r="BU913" s="18"/>
      <c r="BV913" s="18"/>
      <c r="BW913" s="18"/>
      <c r="BX913" s="18"/>
      <c r="BY913" s="18"/>
      <c r="BZ913" s="18"/>
    </row>
    <row r="914" spans="1:78">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c r="BA914" s="18"/>
      <c r="BB914" s="18"/>
      <c r="BC914" s="18"/>
      <c r="BD914" s="5"/>
      <c r="BE914" s="5"/>
      <c r="BF914" s="5"/>
      <c r="BG914" s="18"/>
      <c r="BH914" s="18"/>
      <c r="BI914" s="18"/>
      <c r="BJ914" s="18"/>
      <c r="BK914" s="18"/>
      <c r="BL914" s="18"/>
      <c r="BM914" s="18"/>
      <c r="BN914" s="18"/>
      <c r="BP914" s="18"/>
      <c r="BQ914" s="18"/>
      <c r="BR914" s="18"/>
      <c r="BS914" s="18"/>
      <c r="BT914" s="18"/>
      <c r="BU914" s="18"/>
      <c r="BV914" s="18"/>
      <c r="BW914" s="18"/>
      <c r="BX914" s="18"/>
      <c r="BY914" s="18"/>
      <c r="BZ914" s="18"/>
    </row>
    <row r="915" spans="1:78">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c r="BA915" s="18"/>
      <c r="BB915" s="18"/>
      <c r="BC915" s="18"/>
      <c r="BD915" s="5"/>
      <c r="BE915" s="5"/>
      <c r="BF915" s="5"/>
      <c r="BG915" s="18"/>
      <c r="BH915" s="18"/>
      <c r="BI915" s="18"/>
      <c r="BJ915" s="18"/>
      <c r="BK915" s="18"/>
      <c r="BL915" s="18"/>
      <c r="BM915" s="18"/>
      <c r="BN915" s="18"/>
      <c r="BP915" s="18"/>
      <c r="BQ915" s="18"/>
      <c r="BR915" s="18"/>
      <c r="BS915" s="18"/>
      <c r="BT915" s="18"/>
      <c r="BU915" s="18"/>
      <c r="BV915" s="18"/>
      <c r="BW915" s="18"/>
      <c r="BX915" s="18"/>
      <c r="BY915" s="18"/>
      <c r="BZ915" s="18"/>
    </row>
    <row r="916" spans="1:78">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c r="BA916" s="18"/>
      <c r="BB916" s="18"/>
      <c r="BC916" s="18"/>
      <c r="BD916" s="5"/>
      <c r="BE916" s="5"/>
      <c r="BF916" s="5"/>
      <c r="BG916" s="18"/>
      <c r="BH916" s="18"/>
      <c r="BI916" s="18"/>
      <c r="BJ916" s="18"/>
      <c r="BK916" s="18"/>
      <c r="BL916" s="18"/>
      <c r="BM916" s="18"/>
      <c r="BN916" s="18"/>
      <c r="BP916" s="18"/>
      <c r="BQ916" s="18"/>
      <c r="BR916" s="18"/>
      <c r="BS916" s="18"/>
      <c r="BT916" s="18"/>
      <c r="BU916" s="18"/>
      <c r="BV916" s="18"/>
      <c r="BW916" s="18"/>
      <c r="BX916" s="18"/>
      <c r="BY916" s="18"/>
      <c r="BZ916" s="18"/>
    </row>
    <row r="917" spans="1:78">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5"/>
      <c r="BE917" s="5"/>
      <c r="BF917" s="5"/>
      <c r="BG917" s="18"/>
      <c r="BH917" s="18"/>
      <c r="BI917" s="18"/>
      <c r="BJ917" s="18"/>
      <c r="BK917" s="18"/>
      <c r="BL917" s="18"/>
      <c r="BM917" s="18"/>
      <c r="BN917" s="18"/>
      <c r="BP917" s="18"/>
      <c r="BQ917" s="18"/>
      <c r="BR917" s="18"/>
      <c r="BS917" s="18"/>
      <c r="BT917" s="18"/>
      <c r="BU917" s="18"/>
      <c r="BV917" s="18"/>
      <c r="BW917" s="18"/>
      <c r="BX917" s="18"/>
      <c r="BY917" s="18"/>
      <c r="BZ917" s="18"/>
    </row>
    <row r="918" spans="1:78">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5"/>
      <c r="BE918" s="5"/>
      <c r="BF918" s="5"/>
      <c r="BG918" s="18"/>
      <c r="BH918" s="18"/>
      <c r="BI918" s="18"/>
      <c r="BJ918" s="18"/>
      <c r="BK918" s="18"/>
      <c r="BL918" s="18"/>
      <c r="BM918" s="18"/>
      <c r="BN918" s="18"/>
      <c r="BP918" s="18"/>
      <c r="BQ918" s="18"/>
      <c r="BR918" s="18"/>
      <c r="BS918" s="18"/>
      <c r="BT918" s="18"/>
      <c r="BU918" s="18"/>
      <c r="BV918" s="18"/>
      <c r="BW918" s="18"/>
      <c r="BX918" s="18"/>
      <c r="BY918" s="18"/>
      <c r="BZ918" s="18"/>
    </row>
    <row r="919" spans="1:78">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c r="BA919" s="18"/>
      <c r="BB919" s="18"/>
      <c r="BC919" s="18"/>
      <c r="BD919" s="5"/>
      <c r="BE919" s="5"/>
      <c r="BF919" s="5"/>
      <c r="BG919" s="18"/>
      <c r="BH919" s="18"/>
      <c r="BI919" s="18"/>
      <c r="BJ919" s="18"/>
      <c r="BK919" s="18"/>
      <c r="BL919" s="18"/>
      <c r="BM919" s="18"/>
      <c r="BN919" s="18"/>
      <c r="BP919" s="18"/>
      <c r="BQ919" s="18"/>
      <c r="BR919" s="18"/>
      <c r="BS919" s="18"/>
      <c r="BT919" s="18"/>
      <c r="BU919" s="18"/>
      <c r="BV919" s="18"/>
      <c r="BW919" s="18"/>
      <c r="BX919" s="18"/>
      <c r="BY919" s="18"/>
      <c r="BZ919" s="18"/>
    </row>
    <row r="920" spans="1:78">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c r="BA920" s="18"/>
      <c r="BB920" s="18"/>
      <c r="BC920" s="18"/>
      <c r="BD920" s="5"/>
      <c r="BE920" s="5"/>
      <c r="BF920" s="5"/>
      <c r="BG920" s="18"/>
      <c r="BH920" s="18"/>
      <c r="BI920" s="18"/>
      <c r="BJ920" s="18"/>
      <c r="BK920" s="18"/>
      <c r="BL920" s="18"/>
      <c r="BM920" s="18"/>
      <c r="BN920" s="18"/>
      <c r="BP920" s="18"/>
      <c r="BQ920" s="18"/>
      <c r="BR920" s="18"/>
      <c r="BS920" s="18"/>
      <c r="BT920" s="18"/>
      <c r="BU920" s="18"/>
      <c r="BV920" s="18"/>
      <c r="BW920" s="18"/>
      <c r="BX920" s="18"/>
      <c r="BY920" s="18"/>
      <c r="BZ920" s="18"/>
    </row>
    <row r="921" spans="1:78">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5"/>
      <c r="BE921" s="5"/>
      <c r="BF921" s="5"/>
      <c r="BG921" s="18"/>
      <c r="BH921" s="18"/>
      <c r="BI921" s="18"/>
      <c r="BJ921" s="18"/>
      <c r="BK921" s="18"/>
      <c r="BL921" s="18"/>
      <c r="BM921" s="18"/>
      <c r="BN921" s="18"/>
      <c r="BP921" s="18"/>
      <c r="BQ921" s="18"/>
      <c r="BR921" s="18"/>
      <c r="BS921" s="18"/>
      <c r="BT921" s="18"/>
      <c r="BU921" s="18"/>
      <c r="BV921" s="18"/>
      <c r="BW921" s="18"/>
      <c r="BX921" s="18"/>
      <c r="BY921" s="18"/>
      <c r="BZ921" s="18"/>
    </row>
    <row r="922" spans="1:78">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c r="BA922" s="18"/>
      <c r="BB922" s="18"/>
      <c r="BC922" s="18"/>
      <c r="BD922" s="5"/>
      <c r="BE922" s="5"/>
      <c r="BF922" s="5"/>
      <c r="BG922" s="18"/>
      <c r="BH922" s="18"/>
      <c r="BI922" s="18"/>
      <c r="BJ922" s="18"/>
      <c r="BK922" s="18"/>
      <c r="BL922" s="18"/>
      <c r="BM922" s="18"/>
      <c r="BN922" s="18"/>
      <c r="BP922" s="18"/>
      <c r="BQ922" s="18"/>
      <c r="BR922" s="18"/>
      <c r="BS922" s="18"/>
      <c r="BT922" s="18"/>
      <c r="BU922" s="18"/>
      <c r="BV922" s="18"/>
      <c r="BW922" s="18"/>
      <c r="BX922" s="18"/>
      <c r="BY922" s="18"/>
      <c r="BZ922" s="18"/>
    </row>
    <row r="923" spans="1:78">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c r="BA923" s="18"/>
      <c r="BB923" s="18"/>
      <c r="BC923" s="18"/>
      <c r="BD923" s="5"/>
      <c r="BE923" s="5"/>
      <c r="BF923" s="5"/>
      <c r="BG923" s="18"/>
      <c r="BH923" s="18"/>
      <c r="BI923" s="18"/>
      <c r="BJ923" s="18"/>
      <c r="BK923" s="18"/>
      <c r="BL923" s="18"/>
      <c r="BM923" s="18"/>
      <c r="BN923" s="18"/>
      <c r="BP923" s="18"/>
      <c r="BQ923" s="18"/>
      <c r="BR923" s="18"/>
      <c r="BS923" s="18"/>
      <c r="BT923" s="18"/>
      <c r="BU923" s="18"/>
      <c r="BV923" s="18"/>
      <c r="BW923" s="18"/>
      <c r="BX923" s="18"/>
      <c r="BY923" s="18"/>
      <c r="BZ923" s="18"/>
    </row>
    <row r="924" spans="1:78">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c r="BA924" s="18"/>
      <c r="BB924" s="18"/>
      <c r="BC924" s="18"/>
      <c r="BD924" s="5"/>
      <c r="BE924" s="5"/>
      <c r="BF924" s="5"/>
      <c r="BG924" s="18"/>
      <c r="BH924" s="18"/>
      <c r="BI924" s="18"/>
      <c r="BJ924" s="18"/>
      <c r="BK924" s="18"/>
      <c r="BL924" s="18"/>
      <c r="BM924" s="18"/>
      <c r="BN924" s="18"/>
      <c r="BP924" s="18"/>
      <c r="BQ924" s="18"/>
      <c r="BR924" s="18"/>
      <c r="BS924" s="18"/>
      <c r="BT924" s="18"/>
      <c r="BU924" s="18"/>
      <c r="BV924" s="18"/>
      <c r="BW924" s="18"/>
      <c r="BX924" s="18"/>
      <c r="BY924" s="18"/>
      <c r="BZ924" s="18"/>
    </row>
    <row r="925" spans="1:78">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5"/>
      <c r="BE925" s="5"/>
      <c r="BF925" s="5"/>
      <c r="BG925" s="18"/>
      <c r="BH925" s="18"/>
      <c r="BI925" s="18"/>
      <c r="BJ925" s="18"/>
      <c r="BK925" s="18"/>
      <c r="BL925" s="18"/>
      <c r="BM925" s="18"/>
      <c r="BN925" s="18"/>
      <c r="BP925" s="18"/>
      <c r="BQ925" s="18"/>
      <c r="BR925" s="18"/>
      <c r="BS925" s="18"/>
      <c r="BT925" s="18"/>
      <c r="BU925" s="18"/>
      <c r="BV925" s="18"/>
      <c r="BW925" s="18"/>
      <c r="BX925" s="18"/>
      <c r="BY925" s="18"/>
      <c r="BZ925" s="18"/>
    </row>
    <row r="926" spans="1:78">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5"/>
      <c r="BE926" s="5"/>
      <c r="BF926" s="5"/>
      <c r="BG926" s="18"/>
      <c r="BH926" s="18"/>
      <c r="BI926" s="18"/>
      <c r="BJ926" s="18"/>
      <c r="BK926" s="18"/>
      <c r="BL926" s="18"/>
      <c r="BM926" s="18"/>
      <c r="BN926" s="18"/>
      <c r="BP926" s="18"/>
      <c r="BQ926" s="18"/>
      <c r="BR926" s="18"/>
      <c r="BS926" s="18"/>
      <c r="BT926" s="18"/>
      <c r="BU926" s="18"/>
      <c r="BV926" s="18"/>
      <c r="BW926" s="18"/>
      <c r="BX926" s="18"/>
      <c r="BY926" s="18"/>
      <c r="BZ926" s="18"/>
    </row>
    <row r="927" spans="1:78">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c r="BA927" s="18"/>
      <c r="BB927" s="18"/>
      <c r="BC927" s="18"/>
      <c r="BD927" s="5"/>
      <c r="BE927" s="5"/>
      <c r="BF927" s="5"/>
      <c r="BG927" s="18"/>
      <c r="BH927" s="18"/>
      <c r="BI927" s="18"/>
      <c r="BJ927" s="18"/>
      <c r="BK927" s="18"/>
      <c r="BL927" s="18"/>
      <c r="BM927" s="18"/>
      <c r="BN927" s="18"/>
      <c r="BP927" s="18"/>
      <c r="BQ927" s="18"/>
      <c r="BR927" s="18"/>
      <c r="BS927" s="18"/>
      <c r="BT927" s="18"/>
      <c r="BU927" s="18"/>
      <c r="BV927" s="18"/>
      <c r="BW927" s="18"/>
      <c r="BX927" s="18"/>
      <c r="BY927" s="18"/>
      <c r="BZ927" s="18"/>
    </row>
    <row r="928" spans="1:78">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c r="BA928" s="18"/>
      <c r="BB928" s="18"/>
      <c r="BC928" s="18"/>
      <c r="BD928" s="5"/>
      <c r="BE928" s="5"/>
      <c r="BF928" s="5"/>
      <c r="BG928" s="18"/>
      <c r="BH928" s="18"/>
      <c r="BI928" s="18"/>
      <c r="BJ928" s="18"/>
      <c r="BK928" s="18"/>
      <c r="BL928" s="18"/>
      <c r="BM928" s="18"/>
      <c r="BN928" s="18"/>
      <c r="BP928" s="18"/>
      <c r="BQ928" s="18"/>
      <c r="BR928" s="18"/>
      <c r="BS928" s="18"/>
      <c r="BT928" s="18"/>
      <c r="BU928" s="18"/>
      <c r="BV928" s="18"/>
      <c r="BW928" s="18"/>
      <c r="BX928" s="18"/>
      <c r="BY928" s="18"/>
      <c r="BZ928" s="18"/>
    </row>
    <row r="929" spans="1:78">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5"/>
      <c r="BE929" s="5"/>
      <c r="BF929" s="5"/>
      <c r="BG929" s="18"/>
      <c r="BH929" s="18"/>
      <c r="BI929" s="18"/>
      <c r="BJ929" s="18"/>
      <c r="BK929" s="18"/>
      <c r="BL929" s="18"/>
      <c r="BM929" s="18"/>
      <c r="BN929" s="18"/>
      <c r="BP929" s="18"/>
      <c r="BQ929" s="18"/>
      <c r="BR929" s="18"/>
      <c r="BS929" s="18"/>
      <c r="BT929" s="18"/>
      <c r="BU929" s="18"/>
      <c r="BV929" s="18"/>
      <c r="BW929" s="18"/>
      <c r="BX929" s="18"/>
      <c r="BY929" s="18"/>
      <c r="BZ929" s="18"/>
    </row>
    <row r="930" spans="1:78">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c r="BA930" s="18"/>
      <c r="BB930" s="18"/>
      <c r="BC930" s="18"/>
      <c r="BD930" s="5"/>
      <c r="BE930" s="5"/>
      <c r="BF930" s="5"/>
      <c r="BG930" s="18"/>
      <c r="BH930" s="18"/>
      <c r="BI930" s="18"/>
      <c r="BJ930" s="18"/>
      <c r="BK930" s="18"/>
      <c r="BL930" s="18"/>
      <c r="BM930" s="18"/>
      <c r="BN930" s="18"/>
      <c r="BP930" s="18"/>
      <c r="BQ930" s="18"/>
      <c r="BR930" s="18"/>
      <c r="BS930" s="18"/>
      <c r="BT930" s="18"/>
      <c r="BU930" s="18"/>
      <c r="BV930" s="18"/>
      <c r="BW930" s="18"/>
      <c r="BX930" s="18"/>
      <c r="BY930" s="18"/>
      <c r="BZ930" s="18"/>
    </row>
    <row r="931" spans="1:78">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c r="BA931" s="18"/>
      <c r="BB931" s="18"/>
      <c r="BC931" s="18"/>
      <c r="BD931" s="5"/>
      <c r="BE931" s="5"/>
      <c r="BF931" s="5"/>
      <c r="BG931" s="18"/>
      <c r="BH931" s="18"/>
      <c r="BI931" s="18"/>
      <c r="BJ931" s="18"/>
      <c r="BK931" s="18"/>
      <c r="BL931" s="18"/>
      <c r="BM931" s="18"/>
      <c r="BN931" s="18"/>
      <c r="BP931" s="18"/>
      <c r="BQ931" s="18"/>
      <c r="BR931" s="18"/>
      <c r="BS931" s="18"/>
      <c r="BT931" s="18"/>
      <c r="BU931" s="18"/>
      <c r="BV931" s="18"/>
      <c r="BW931" s="18"/>
      <c r="BX931" s="18"/>
      <c r="BY931" s="18"/>
      <c r="BZ931" s="18"/>
    </row>
    <row r="932" spans="1:78">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c r="BA932" s="18"/>
      <c r="BB932" s="18"/>
      <c r="BC932" s="18"/>
      <c r="BD932" s="5"/>
      <c r="BE932" s="5"/>
      <c r="BF932" s="5"/>
      <c r="BG932" s="18"/>
      <c r="BH932" s="18"/>
      <c r="BI932" s="18"/>
      <c r="BJ932" s="18"/>
      <c r="BK932" s="18"/>
      <c r="BL932" s="18"/>
      <c r="BM932" s="18"/>
      <c r="BN932" s="18"/>
      <c r="BP932" s="18"/>
      <c r="BQ932" s="18"/>
      <c r="BR932" s="18"/>
      <c r="BS932" s="18"/>
      <c r="BT932" s="18"/>
      <c r="BU932" s="18"/>
      <c r="BV932" s="18"/>
      <c r="BW932" s="18"/>
      <c r="BX932" s="18"/>
      <c r="BY932" s="18"/>
      <c r="BZ932" s="18"/>
    </row>
    <row r="933" spans="1:78">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5"/>
      <c r="BE933" s="5"/>
      <c r="BF933" s="5"/>
      <c r="BG933" s="18"/>
      <c r="BH933" s="18"/>
      <c r="BI933" s="18"/>
      <c r="BJ933" s="18"/>
      <c r="BK933" s="18"/>
      <c r="BL933" s="18"/>
      <c r="BM933" s="18"/>
      <c r="BN933" s="18"/>
      <c r="BP933" s="18"/>
      <c r="BQ933" s="18"/>
      <c r="BR933" s="18"/>
      <c r="BS933" s="18"/>
      <c r="BT933" s="18"/>
      <c r="BU933" s="18"/>
      <c r="BV933" s="18"/>
      <c r="BW933" s="18"/>
      <c r="BX933" s="18"/>
      <c r="BY933" s="18"/>
      <c r="BZ933" s="18"/>
    </row>
    <row r="934" spans="1:78">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5"/>
      <c r="BE934" s="5"/>
      <c r="BF934" s="5"/>
      <c r="BG934" s="18"/>
      <c r="BH934" s="18"/>
      <c r="BI934" s="18"/>
      <c r="BJ934" s="18"/>
      <c r="BK934" s="18"/>
      <c r="BL934" s="18"/>
      <c r="BM934" s="18"/>
      <c r="BN934" s="18"/>
      <c r="BP934" s="18"/>
      <c r="BQ934" s="18"/>
      <c r="BR934" s="18"/>
      <c r="BS934" s="18"/>
      <c r="BT934" s="18"/>
      <c r="BU934" s="18"/>
      <c r="BV934" s="18"/>
      <c r="BW934" s="18"/>
      <c r="BX934" s="18"/>
      <c r="BY934" s="18"/>
      <c r="BZ934" s="18"/>
    </row>
    <row r="935" spans="1:78">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c r="BA935" s="18"/>
      <c r="BB935" s="18"/>
      <c r="BC935" s="18"/>
      <c r="BD935" s="5"/>
      <c r="BE935" s="5"/>
      <c r="BF935" s="5"/>
      <c r="BG935" s="18"/>
      <c r="BH935" s="18"/>
      <c r="BI935" s="18"/>
      <c r="BJ935" s="18"/>
      <c r="BK935" s="18"/>
      <c r="BL935" s="18"/>
      <c r="BM935" s="18"/>
      <c r="BN935" s="18"/>
      <c r="BP935" s="18"/>
      <c r="BQ935" s="18"/>
      <c r="BR935" s="18"/>
      <c r="BS935" s="18"/>
      <c r="BT935" s="18"/>
      <c r="BU935" s="18"/>
      <c r="BV935" s="18"/>
      <c r="BW935" s="18"/>
      <c r="BX935" s="18"/>
      <c r="BY935" s="18"/>
      <c r="BZ935" s="18"/>
    </row>
    <row r="936" spans="1:78">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c r="BA936" s="18"/>
      <c r="BB936" s="18"/>
      <c r="BC936" s="18"/>
      <c r="BD936" s="5"/>
      <c r="BE936" s="5"/>
      <c r="BF936" s="5"/>
      <c r="BG936" s="18"/>
      <c r="BH936" s="18"/>
      <c r="BI936" s="18"/>
      <c r="BJ936" s="18"/>
      <c r="BK936" s="18"/>
      <c r="BL936" s="18"/>
      <c r="BM936" s="18"/>
      <c r="BN936" s="18"/>
      <c r="BP936" s="18"/>
      <c r="BQ936" s="18"/>
      <c r="BR936" s="18"/>
      <c r="BS936" s="18"/>
      <c r="BT936" s="18"/>
      <c r="BU936" s="18"/>
      <c r="BV936" s="18"/>
      <c r="BW936" s="18"/>
      <c r="BX936" s="18"/>
      <c r="BY936" s="18"/>
      <c r="BZ936" s="18"/>
    </row>
    <row r="937" spans="1:78">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c r="BA937" s="18"/>
      <c r="BB937" s="18"/>
      <c r="BC937" s="18"/>
      <c r="BD937" s="5"/>
      <c r="BE937" s="5"/>
      <c r="BF937" s="5"/>
      <c r="BG937" s="18"/>
      <c r="BH937" s="18"/>
      <c r="BI937" s="18"/>
      <c r="BJ937" s="18"/>
      <c r="BK937" s="18"/>
      <c r="BL937" s="18"/>
      <c r="BM937" s="18"/>
      <c r="BN937" s="18"/>
      <c r="BP937" s="18"/>
      <c r="BQ937" s="18"/>
      <c r="BR937" s="18"/>
      <c r="BS937" s="18"/>
      <c r="BT937" s="18"/>
      <c r="BU937" s="18"/>
      <c r="BV937" s="18"/>
      <c r="BW937" s="18"/>
      <c r="BX937" s="18"/>
      <c r="BY937" s="18"/>
      <c r="BZ937" s="18"/>
    </row>
    <row r="938" spans="1:78">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c r="BA938" s="18"/>
      <c r="BB938" s="18"/>
      <c r="BC938" s="18"/>
      <c r="BD938" s="5"/>
      <c r="BE938" s="5"/>
      <c r="BF938" s="5"/>
      <c r="BG938" s="18"/>
      <c r="BH938" s="18"/>
      <c r="BI938" s="18"/>
      <c r="BJ938" s="18"/>
      <c r="BK938" s="18"/>
      <c r="BL938" s="18"/>
      <c r="BM938" s="18"/>
      <c r="BN938" s="18"/>
      <c r="BP938" s="18"/>
      <c r="BQ938" s="18"/>
      <c r="BR938" s="18"/>
      <c r="BS938" s="18"/>
      <c r="BT938" s="18"/>
      <c r="BU938" s="18"/>
      <c r="BV938" s="18"/>
      <c r="BW938" s="18"/>
      <c r="BX938" s="18"/>
      <c r="BY938" s="18"/>
      <c r="BZ938" s="18"/>
    </row>
    <row r="939" spans="1:78">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c r="BA939" s="18"/>
      <c r="BB939" s="18"/>
      <c r="BC939" s="18"/>
      <c r="BD939" s="5"/>
      <c r="BE939" s="5"/>
      <c r="BF939" s="5"/>
      <c r="BG939" s="18"/>
      <c r="BH939" s="18"/>
      <c r="BI939" s="18"/>
      <c r="BJ939" s="18"/>
      <c r="BK939" s="18"/>
      <c r="BL939" s="18"/>
      <c r="BM939" s="18"/>
      <c r="BN939" s="18"/>
      <c r="BP939" s="18"/>
      <c r="BQ939" s="18"/>
      <c r="BR939" s="18"/>
      <c r="BS939" s="18"/>
      <c r="BT939" s="18"/>
      <c r="BU939" s="18"/>
      <c r="BV939" s="18"/>
      <c r="BW939" s="18"/>
      <c r="BX939" s="18"/>
      <c r="BY939" s="18"/>
      <c r="BZ939" s="18"/>
    </row>
    <row r="940" spans="1:78">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c r="BA940" s="18"/>
      <c r="BB940" s="18"/>
      <c r="BC940" s="18"/>
      <c r="BD940" s="5"/>
      <c r="BE940" s="5"/>
      <c r="BF940" s="5"/>
      <c r="BG940" s="18"/>
      <c r="BH940" s="18"/>
      <c r="BI940" s="18"/>
      <c r="BJ940" s="18"/>
      <c r="BK940" s="18"/>
      <c r="BL940" s="18"/>
      <c r="BM940" s="18"/>
      <c r="BN940" s="18"/>
      <c r="BP940" s="18"/>
      <c r="BQ940" s="18"/>
      <c r="BR940" s="18"/>
      <c r="BS940" s="18"/>
      <c r="BT940" s="18"/>
      <c r="BU940" s="18"/>
      <c r="BV940" s="18"/>
      <c r="BW940" s="18"/>
      <c r="BX940" s="18"/>
      <c r="BY940" s="18"/>
      <c r="BZ940" s="18"/>
    </row>
    <row r="941" spans="1:78">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c r="BA941" s="18"/>
      <c r="BB941" s="18"/>
      <c r="BC941" s="18"/>
      <c r="BD941" s="5"/>
      <c r="BE941" s="5"/>
      <c r="BF941" s="5"/>
      <c r="BG941" s="18"/>
      <c r="BH941" s="18"/>
      <c r="BI941" s="18"/>
      <c r="BJ941" s="18"/>
      <c r="BK941" s="18"/>
      <c r="BL941" s="18"/>
      <c r="BM941" s="18"/>
      <c r="BN941" s="18"/>
      <c r="BP941" s="18"/>
      <c r="BQ941" s="18"/>
      <c r="BR941" s="18"/>
      <c r="BS941" s="18"/>
      <c r="BT941" s="18"/>
      <c r="BU941" s="18"/>
      <c r="BV941" s="18"/>
      <c r="BW941" s="18"/>
      <c r="BX941" s="18"/>
      <c r="BY941" s="18"/>
      <c r="BZ941" s="18"/>
    </row>
    <row r="942" spans="1:78">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5"/>
      <c r="BE942" s="5"/>
      <c r="BF942" s="5"/>
      <c r="BG942" s="18"/>
      <c r="BH942" s="18"/>
      <c r="BI942" s="18"/>
      <c r="BJ942" s="18"/>
      <c r="BK942" s="18"/>
      <c r="BL942" s="18"/>
      <c r="BM942" s="18"/>
      <c r="BN942" s="18"/>
      <c r="BP942" s="18"/>
      <c r="BQ942" s="18"/>
      <c r="BR942" s="18"/>
      <c r="BS942" s="18"/>
      <c r="BT942" s="18"/>
      <c r="BU942" s="18"/>
      <c r="BV942" s="18"/>
      <c r="BW942" s="18"/>
      <c r="BX942" s="18"/>
      <c r="BY942" s="18"/>
      <c r="BZ942" s="18"/>
    </row>
    <row r="943" spans="1:78">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c r="BA943" s="18"/>
      <c r="BB943" s="18"/>
      <c r="BC943" s="18"/>
      <c r="BD943" s="5"/>
      <c r="BE943" s="5"/>
      <c r="BF943" s="5"/>
      <c r="BG943" s="18"/>
      <c r="BH943" s="18"/>
      <c r="BI943" s="18"/>
      <c r="BJ943" s="18"/>
      <c r="BK943" s="18"/>
      <c r="BL943" s="18"/>
      <c r="BM943" s="18"/>
      <c r="BN943" s="18"/>
      <c r="BP943" s="18"/>
      <c r="BQ943" s="18"/>
      <c r="BR943" s="18"/>
      <c r="BS943" s="18"/>
      <c r="BT943" s="18"/>
      <c r="BU943" s="18"/>
      <c r="BV943" s="18"/>
      <c r="BW943" s="18"/>
      <c r="BX943" s="18"/>
      <c r="BY943" s="18"/>
      <c r="BZ943" s="18"/>
    </row>
    <row r="944" spans="1:78">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c r="BA944" s="18"/>
      <c r="BB944" s="18"/>
      <c r="BC944" s="18"/>
      <c r="BD944" s="5"/>
      <c r="BE944" s="5"/>
      <c r="BF944" s="5"/>
      <c r="BG944" s="18"/>
      <c r="BH944" s="18"/>
      <c r="BI944" s="18"/>
      <c r="BJ944" s="18"/>
      <c r="BK944" s="18"/>
      <c r="BL944" s="18"/>
      <c r="BM944" s="18"/>
      <c r="BN944" s="18"/>
      <c r="BP944" s="18"/>
      <c r="BQ944" s="18"/>
      <c r="BR944" s="18"/>
      <c r="BS944" s="18"/>
      <c r="BT944" s="18"/>
      <c r="BU944" s="18"/>
      <c r="BV944" s="18"/>
      <c r="BW944" s="18"/>
      <c r="BX944" s="18"/>
      <c r="BY944" s="18"/>
      <c r="BZ944" s="18"/>
    </row>
    <row r="945" spans="1:78">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c r="BA945" s="18"/>
      <c r="BB945" s="18"/>
      <c r="BC945" s="18"/>
      <c r="BD945" s="5"/>
      <c r="BE945" s="5"/>
      <c r="BF945" s="5"/>
      <c r="BG945" s="18"/>
      <c r="BH945" s="18"/>
      <c r="BI945" s="18"/>
      <c r="BJ945" s="18"/>
      <c r="BK945" s="18"/>
      <c r="BL945" s="18"/>
      <c r="BM945" s="18"/>
      <c r="BN945" s="18"/>
      <c r="BP945" s="18"/>
      <c r="BQ945" s="18"/>
      <c r="BR945" s="18"/>
      <c r="BS945" s="18"/>
      <c r="BT945" s="18"/>
      <c r="BU945" s="18"/>
      <c r="BV945" s="18"/>
      <c r="BW945" s="18"/>
      <c r="BX945" s="18"/>
      <c r="BY945" s="18"/>
      <c r="BZ945" s="18"/>
    </row>
    <row r="946" spans="1:78">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c r="BA946" s="18"/>
      <c r="BB946" s="18"/>
      <c r="BC946" s="18"/>
      <c r="BD946" s="5"/>
      <c r="BE946" s="5"/>
      <c r="BF946" s="5"/>
      <c r="BG946" s="18"/>
      <c r="BH946" s="18"/>
      <c r="BI946" s="18"/>
      <c r="BJ946" s="18"/>
      <c r="BK946" s="18"/>
      <c r="BL946" s="18"/>
      <c r="BM946" s="18"/>
      <c r="BN946" s="18"/>
      <c r="BP946" s="18"/>
      <c r="BQ946" s="18"/>
      <c r="BR946" s="18"/>
      <c r="BS946" s="18"/>
      <c r="BT946" s="18"/>
      <c r="BU946" s="18"/>
      <c r="BV946" s="18"/>
      <c r="BW946" s="18"/>
      <c r="BX946" s="18"/>
      <c r="BY946" s="18"/>
      <c r="BZ946" s="18"/>
    </row>
    <row r="947" spans="1:78">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c r="BA947" s="18"/>
      <c r="BB947" s="18"/>
      <c r="BC947" s="18"/>
      <c r="BD947" s="5"/>
      <c r="BE947" s="5"/>
      <c r="BF947" s="5"/>
      <c r="BG947" s="18"/>
      <c r="BH947" s="18"/>
      <c r="BI947" s="18"/>
      <c r="BJ947" s="18"/>
      <c r="BK947" s="18"/>
      <c r="BL947" s="18"/>
      <c r="BM947" s="18"/>
      <c r="BN947" s="18"/>
      <c r="BP947" s="18"/>
      <c r="BQ947" s="18"/>
      <c r="BR947" s="18"/>
      <c r="BS947" s="18"/>
      <c r="BT947" s="18"/>
      <c r="BU947" s="18"/>
      <c r="BV947" s="18"/>
      <c r="BW947" s="18"/>
      <c r="BX947" s="18"/>
      <c r="BY947" s="18"/>
      <c r="BZ947" s="18"/>
    </row>
    <row r="948" spans="1:78">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c r="BA948" s="18"/>
      <c r="BB948" s="18"/>
      <c r="BC948" s="18"/>
      <c r="BD948" s="5"/>
      <c r="BE948" s="5"/>
      <c r="BF948" s="5"/>
      <c r="BG948" s="18"/>
      <c r="BH948" s="18"/>
      <c r="BI948" s="18"/>
      <c r="BJ948" s="18"/>
      <c r="BK948" s="18"/>
      <c r="BL948" s="18"/>
      <c r="BM948" s="18"/>
      <c r="BN948" s="18"/>
      <c r="BP948" s="18"/>
      <c r="BQ948" s="18"/>
      <c r="BR948" s="18"/>
      <c r="BS948" s="18"/>
      <c r="BT948" s="18"/>
      <c r="BU948" s="18"/>
      <c r="BV948" s="18"/>
      <c r="BW948" s="18"/>
      <c r="BX948" s="18"/>
      <c r="BY948" s="18"/>
      <c r="BZ948" s="18"/>
    </row>
    <row r="949" spans="1:78">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c r="BA949" s="18"/>
      <c r="BB949" s="18"/>
      <c r="BC949" s="18"/>
      <c r="BD949" s="5"/>
      <c r="BE949" s="5"/>
      <c r="BF949" s="5"/>
      <c r="BG949" s="18"/>
      <c r="BH949" s="18"/>
      <c r="BI949" s="18"/>
      <c r="BJ949" s="18"/>
      <c r="BK949" s="18"/>
      <c r="BL949" s="18"/>
      <c r="BM949" s="18"/>
      <c r="BN949" s="18"/>
      <c r="BP949" s="18"/>
      <c r="BQ949" s="18"/>
      <c r="BR949" s="18"/>
      <c r="BS949" s="18"/>
      <c r="BT949" s="18"/>
      <c r="BU949" s="18"/>
      <c r="BV949" s="18"/>
      <c r="BW949" s="18"/>
      <c r="BX949" s="18"/>
      <c r="BY949" s="18"/>
      <c r="BZ949" s="18"/>
    </row>
    <row r="950" spans="1:78">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5"/>
      <c r="BE950" s="5"/>
      <c r="BF950" s="5"/>
      <c r="BG950" s="18"/>
      <c r="BH950" s="18"/>
      <c r="BI950" s="18"/>
      <c r="BJ950" s="18"/>
      <c r="BK950" s="18"/>
      <c r="BL950" s="18"/>
      <c r="BM950" s="18"/>
      <c r="BN950" s="18"/>
      <c r="BP950" s="18"/>
      <c r="BQ950" s="18"/>
      <c r="BR950" s="18"/>
      <c r="BS950" s="18"/>
      <c r="BT950" s="18"/>
      <c r="BU950" s="18"/>
      <c r="BV950" s="18"/>
      <c r="BW950" s="18"/>
      <c r="BX950" s="18"/>
      <c r="BY950" s="18"/>
      <c r="BZ950" s="18"/>
    </row>
    <row r="951" spans="1:78">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c r="BA951" s="18"/>
      <c r="BB951" s="18"/>
      <c r="BC951" s="18"/>
      <c r="BD951" s="5"/>
      <c r="BE951" s="5"/>
      <c r="BF951" s="5"/>
      <c r="BG951" s="18"/>
      <c r="BH951" s="18"/>
      <c r="BI951" s="18"/>
      <c r="BJ951" s="18"/>
      <c r="BK951" s="18"/>
      <c r="BL951" s="18"/>
      <c r="BM951" s="18"/>
      <c r="BN951" s="18"/>
      <c r="BP951" s="18"/>
      <c r="BQ951" s="18"/>
      <c r="BR951" s="18"/>
      <c r="BS951" s="18"/>
      <c r="BT951" s="18"/>
      <c r="BU951" s="18"/>
      <c r="BV951" s="18"/>
      <c r="BW951" s="18"/>
      <c r="BX951" s="18"/>
      <c r="BY951" s="18"/>
      <c r="BZ951" s="18"/>
    </row>
    <row r="952" spans="1:78">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c r="BA952" s="18"/>
      <c r="BB952" s="18"/>
      <c r="BC952" s="18"/>
      <c r="BD952" s="5"/>
      <c r="BE952" s="5"/>
      <c r="BF952" s="5"/>
      <c r="BG952" s="18"/>
      <c r="BH952" s="18"/>
      <c r="BI952" s="18"/>
      <c r="BJ952" s="18"/>
      <c r="BK952" s="18"/>
      <c r="BL952" s="18"/>
      <c r="BM952" s="18"/>
      <c r="BN952" s="18"/>
      <c r="BP952" s="18"/>
      <c r="BQ952" s="18"/>
      <c r="BR952" s="18"/>
      <c r="BS952" s="18"/>
      <c r="BT952" s="18"/>
      <c r="BU952" s="18"/>
      <c r="BV952" s="18"/>
      <c r="BW952" s="18"/>
      <c r="BX952" s="18"/>
      <c r="BY952" s="18"/>
      <c r="BZ952" s="18"/>
    </row>
    <row r="953" spans="1:78">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c r="BA953" s="18"/>
      <c r="BB953" s="18"/>
      <c r="BC953" s="18"/>
      <c r="BD953" s="5"/>
      <c r="BE953" s="5"/>
      <c r="BF953" s="5"/>
      <c r="BG953" s="18"/>
      <c r="BH953" s="18"/>
      <c r="BI953" s="18"/>
      <c r="BJ953" s="18"/>
      <c r="BK953" s="18"/>
      <c r="BL953" s="18"/>
      <c r="BM953" s="18"/>
      <c r="BN953" s="18"/>
      <c r="BP953" s="18"/>
      <c r="BQ953" s="18"/>
      <c r="BR953" s="18"/>
      <c r="BS953" s="18"/>
      <c r="BT953" s="18"/>
      <c r="BU953" s="18"/>
      <c r="BV953" s="18"/>
      <c r="BW953" s="18"/>
      <c r="BX953" s="18"/>
      <c r="BY953" s="18"/>
      <c r="BZ953" s="18"/>
    </row>
    <row r="954" spans="1:78">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c r="BA954" s="18"/>
      <c r="BB954" s="18"/>
      <c r="BC954" s="18"/>
      <c r="BD954" s="5"/>
      <c r="BE954" s="5"/>
      <c r="BF954" s="5"/>
      <c r="BG954" s="18"/>
      <c r="BH954" s="18"/>
      <c r="BI954" s="18"/>
      <c r="BJ954" s="18"/>
      <c r="BK954" s="18"/>
      <c r="BL954" s="18"/>
      <c r="BM954" s="18"/>
      <c r="BN954" s="18"/>
      <c r="BP954" s="18"/>
      <c r="BQ954" s="18"/>
      <c r="BR954" s="18"/>
      <c r="BS954" s="18"/>
      <c r="BT954" s="18"/>
      <c r="BU954" s="18"/>
      <c r="BV954" s="18"/>
      <c r="BW954" s="18"/>
      <c r="BX954" s="18"/>
      <c r="BY954" s="18"/>
      <c r="BZ954" s="18"/>
    </row>
    <row r="955" spans="1:78">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c r="BA955" s="18"/>
      <c r="BB955" s="18"/>
      <c r="BC955" s="18"/>
      <c r="BD955" s="5"/>
      <c r="BE955" s="5"/>
      <c r="BF955" s="5"/>
      <c r="BG955" s="18"/>
      <c r="BH955" s="18"/>
      <c r="BI955" s="18"/>
      <c r="BJ955" s="18"/>
      <c r="BK955" s="18"/>
      <c r="BL955" s="18"/>
      <c r="BM955" s="18"/>
      <c r="BN955" s="18"/>
      <c r="BP955" s="18"/>
      <c r="BQ955" s="18"/>
      <c r="BR955" s="18"/>
      <c r="BS955" s="18"/>
      <c r="BT955" s="18"/>
      <c r="BU955" s="18"/>
      <c r="BV955" s="18"/>
      <c r="BW955" s="18"/>
      <c r="BX955" s="18"/>
      <c r="BY955" s="18"/>
      <c r="BZ955" s="18"/>
    </row>
    <row r="956" spans="1:78">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c r="BA956" s="18"/>
      <c r="BB956" s="18"/>
      <c r="BC956" s="18"/>
      <c r="BD956" s="5"/>
      <c r="BE956" s="5"/>
      <c r="BF956" s="5"/>
      <c r="BG956" s="18"/>
      <c r="BH956" s="18"/>
      <c r="BI956" s="18"/>
      <c r="BJ956" s="18"/>
      <c r="BK956" s="18"/>
      <c r="BL956" s="18"/>
      <c r="BM956" s="18"/>
      <c r="BN956" s="18"/>
      <c r="BP956" s="18"/>
      <c r="BQ956" s="18"/>
      <c r="BR956" s="18"/>
      <c r="BS956" s="18"/>
      <c r="BT956" s="18"/>
      <c r="BU956" s="18"/>
      <c r="BV956" s="18"/>
      <c r="BW956" s="18"/>
      <c r="BX956" s="18"/>
      <c r="BY956" s="18"/>
      <c r="BZ956" s="18"/>
    </row>
    <row r="957" spans="1:78">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c r="BA957" s="18"/>
      <c r="BB957" s="18"/>
      <c r="BC957" s="18"/>
      <c r="BD957" s="5"/>
      <c r="BE957" s="5"/>
      <c r="BF957" s="5"/>
      <c r="BG957" s="18"/>
      <c r="BH957" s="18"/>
      <c r="BI957" s="18"/>
      <c r="BJ957" s="18"/>
      <c r="BK957" s="18"/>
      <c r="BL957" s="18"/>
      <c r="BM957" s="18"/>
      <c r="BN957" s="18"/>
      <c r="BP957" s="18"/>
      <c r="BQ957" s="18"/>
      <c r="BR957" s="18"/>
      <c r="BS957" s="18"/>
      <c r="BT957" s="18"/>
      <c r="BU957" s="18"/>
      <c r="BV957" s="18"/>
      <c r="BW957" s="18"/>
      <c r="BX957" s="18"/>
      <c r="BY957" s="18"/>
      <c r="BZ957" s="18"/>
    </row>
    <row r="958" spans="1:78">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5"/>
      <c r="BE958" s="5"/>
      <c r="BF958" s="5"/>
      <c r="BG958" s="18"/>
      <c r="BH958" s="18"/>
      <c r="BI958" s="18"/>
      <c r="BJ958" s="18"/>
      <c r="BK958" s="18"/>
      <c r="BL958" s="18"/>
      <c r="BM958" s="18"/>
      <c r="BN958" s="18"/>
      <c r="BP958" s="18"/>
      <c r="BQ958" s="18"/>
      <c r="BR958" s="18"/>
      <c r="BS958" s="18"/>
      <c r="BT958" s="18"/>
      <c r="BU958" s="18"/>
      <c r="BV958" s="18"/>
      <c r="BW958" s="18"/>
      <c r="BX958" s="18"/>
      <c r="BY958" s="18"/>
      <c r="BZ958" s="18"/>
    </row>
    <row r="959" spans="1:78">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c r="BA959" s="18"/>
      <c r="BB959" s="18"/>
      <c r="BC959" s="18"/>
      <c r="BD959" s="5"/>
      <c r="BE959" s="5"/>
      <c r="BF959" s="5"/>
      <c r="BG959" s="18"/>
      <c r="BH959" s="18"/>
      <c r="BI959" s="18"/>
      <c r="BJ959" s="18"/>
      <c r="BK959" s="18"/>
      <c r="BL959" s="18"/>
      <c r="BM959" s="18"/>
      <c r="BN959" s="18"/>
      <c r="BP959" s="18"/>
      <c r="BQ959" s="18"/>
      <c r="BR959" s="18"/>
      <c r="BS959" s="18"/>
      <c r="BT959" s="18"/>
      <c r="BU959" s="18"/>
      <c r="BV959" s="18"/>
      <c r="BW959" s="18"/>
      <c r="BX959" s="18"/>
      <c r="BY959" s="18"/>
      <c r="BZ959" s="18"/>
    </row>
    <row r="960" spans="1:78">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c r="BA960" s="18"/>
      <c r="BB960" s="18"/>
      <c r="BC960" s="18"/>
      <c r="BD960" s="5"/>
      <c r="BE960" s="5"/>
      <c r="BF960" s="5"/>
      <c r="BG960" s="18"/>
      <c r="BH960" s="18"/>
      <c r="BI960" s="18"/>
      <c r="BJ960" s="18"/>
      <c r="BK960" s="18"/>
      <c r="BL960" s="18"/>
      <c r="BM960" s="18"/>
      <c r="BN960" s="18"/>
      <c r="BP960" s="18"/>
      <c r="BQ960" s="18"/>
      <c r="BR960" s="18"/>
      <c r="BS960" s="18"/>
      <c r="BT960" s="18"/>
      <c r="BU960" s="18"/>
      <c r="BV960" s="18"/>
      <c r="BW960" s="18"/>
      <c r="BX960" s="18"/>
      <c r="BY960" s="18"/>
      <c r="BZ960" s="18"/>
    </row>
    <row r="961" spans="1:78">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c r="BA961" s="18"/>
      <c r="BB961" s="18"/>
      <c r="BC961" s="18"/>
      <c r="BD961" s="5"/>
      <c r="BE961" s="5"/>
      <c r="BF961" s="5"/>
      <c r="BG961" s="18"/>
      <c r="BH961" s="18"/>
      <c r="BI961" s="18"/>
      <c r="BJ961" s="18"/>
      <c r="BK961" s="18"/>
      <c r="BL961" s="18"/>
      <c r="BM961" s="18"/>
      <c r="BN961" s="18"/>
      <c r="BP961" s="18"/>
      <c r="BQ961" s="18"/>
      <c r="BR961" s="18"/>
      <c r="BS961" s="18"/>
      <c r="BT961" s="18"/>
      <c r="BU961" s="18"/>
      <c r="BV961" s="18"/>
      <c r="BW961" s="18"/>
      <c r="BX961" s="18"/>
      <c r="BY961" s="18"/>
      <c r="BZ961" s="18"/>
    </row>
    <row r="962" spans="1:78">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c r="BA962" s="18"/>
      <c r="BB962" s="18"/>
      <c r="BC962" s="18"/>
      <c r="BD962" s="5"/>
      <c r="BE962" s="5"/>
      <c r="BF962" s="5"/>
      <c r="BG962" s="18"/>
      <c r="BH962" s="18"/>
      <c r="BI962" s="18"/>
      <c r="BJ962" s="18"/>
      <c r="BK962" s="18"/>
      <c r="BL962" s="18"/>
      <c r="BM962" s="18"/>
      <c r="BN962" s="18"/>
      <c r="BP962" s="18"/>
      <c r="BQ962" s="18"/>
      <c r="BR962" s="18"/>
      <c r="BS962" s="18"/>
      <c r="BT962" s="18"/>
      <c r="BU962" s="18"/>
      <c r="BV962" s="18"/>
      <c r="BW962" s="18"/>
      <c r="BX962" s="18"/>
      <c r="BY962" s="18"/>
      <c r="BZ962" s="18"/>
    </row>
    <row r="963" spans="1:78">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c r="BA963" s="18"/>
      <c r="BB963" s="18"/>
      <c r="BC963" s="18"/>
      <c r="BD963" s="5"/>
      <c r="BE963" s="5"/>
      <c r="BF963" s="5"/>
      <c r="BG963" s="18"/>
      <c r="BH963" s="18"/>
      <c r="BI963" s="18"/>
      <c r="BJ963" s="18"/>
      <c r="BK963" s="18"/>
      <c r="BL963" s="18"/>
      <c r="BM963" s="18"/>
      <c r="BN963" s="18"/>
      <c r="BP963" s="18"/>
      <c r="BQ963" s="18"/>
      <c r="BR963" s="18"/>
      <c r="BS963" s="18"/>
      <c r="BT963" s="18"/>
      <c r="BU963" s="18"/>
      <c r="BV963" s="18"/>
      <c r="BW963" s="18"/>
      <c r="BX963" s="18"/>
      <c r="BY963" s="18"/>
      <c r="BZ963" s="18"/>
    </row>
    <row r="964" spans="1:78">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c r="BA964" s="18"/>
      <c r="BB964" s="18"/>
      <c r="BC964" s="18"/>
      <c r="BD964" s="5"/>
      <c r="BE964" s="5"/>
      <c r="BF964" s="5"/>
      <c r="BG964" s="18"/>
      <c r="BH964" s="18"/>
      <c r="BI964" s="18"/>
      <c r="BJ964" s="18"/>
      <c r="BK964" s="18"/>
      <c r="BL964" s="18"/>
      <c r="BM964" s="18"/>
      <c r="BN964" s="18"/>
      <c r="BP964" s="18"/>
      <c r="BQ964" s="18"/>
      <c r="BR964" s="18"/>
      <c r="BS964" s="18"/>
      <c r="BT964" s="18"/>
      <c r="BU964" s="18"/>
      <c r="BV964" s="18"/>
      <c r="BW964" s="18"/>
      <c r="BX964" s="18"/>
      <c r="BY964" s="18"/>
      <c r="BZ964" s="18"/>
    </row>
    <row r="965" spans="1:78">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c r="BA965" s="18"/>
      <c r="BB965" s="18"/>
      <c r="BC965" s="18"/>
      <c r="BD965" s="5"/>
      <c r="BE965" s="5"/>
      <c r="BF965" s="5"/>
      <c r="BG965" s="18"/>
      <c r="BH965" s="18"/>
      <c r="BI965" s="18"/>
      <c r="BJ965" s="18"/>
      <c r="BK965" s="18"/>
      <c r="BL965" s="18"/>
      <c r="BM965" s="18"/>
      <c r="BN965" s="18"/>
      <c r="BP965" s="18"/>
      <c r="BQ965" s="18"/>
      <c r="BR965" s="18"/>
      <c r="BS965" s="18"/>
      <c r="BT965" s="18"/>
      <c r="BU965" s="18"/>
      <c r="BV965" s="18"/>
      <c r="BW965" s="18"/>
      <c r="BX965" s="18"/>
      <c r="BY965" s="18"/>
      <c r="BZ965" s="18"/>
    </row>
    <row r="966" spans="1:78">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5"/>
      <c r="BE966" s="5"/>
      <c r="BF966" s="5"/>
      <c r="BG966" s="18"/>
      <c r="BH966" s="18"/>
      <c r="BI966" s="18"/>
      <c r="BJ966" s="18"/>
      <c r="BK966" s="18"/>
      <c r="BL966" s="18"/>
      <c r="BM966" s="18"/>
      <c r="BN966" s="18"/>
      <c r="BP966" s="18"/>
      <c r="BQ966" s="18"/>
      <c r="BR966" s="18"/>
      <c r="BS966" s="18"/>
      <c r="BT966" s="18"/>
      <c r="BU966" s="18"/>
      <c r="BV966" s="18"/>
      <c r="BW966" s="18"/>
      <c r="BX966" s="18"/>
      <c r="BY966" s="18"/>
      <c r="BZ966" s="18"/>
    </row>
    <row r="967" spans="1:78">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c r="BA967" s="18"/>
      <c r="BB967" s="18"/>
      <c r="BC967" s="18"/>
      <c r="BD967" s="5"/>
      <c r="BE967" s="5"/>
      <c r="BF967" s="5"/>
      <c r="BG967" s="18"/>
      <c r="BH967" s="18"/>
      <c r="BI967" s="18"/>
      <c r="BJ967" s="18"/>
      <c r="BK967" s="18"/>
      <c r="BL967" s="18"/>
      <c r="BM967" s="18"/>
      <c r="BN967" s="18"/>
      <c r="BP967" s="18"/>
      <c r="BQ967" s="18"/>
      <c r="BR967" s="18"/>
      <c r="BS967" s="18"/>
      <c r="BT967" s="18"/>
      <c r="BU967" s="18"/>
      <c r="BV967" s="18"/>
      <c r="BW967" s="18"/>
      <c r="BX967" s="18"/>
      <c r="BY967" s="18"/>
      <c r="BZ967" s="18"/>
    </row>
    <row r="968" spans="1:78">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c r="BA968" s="18"/>
      <c r="BB968" s="18"/>
      <c r="BC968" s="18"/>
      <c r="BD968" s="5"/>
      <c r="BE968" s="5"/>
      <c r="BF968" s="5"/>
      <c r="BG968" s="18"/>
      <c r="BH968" s="18"/>
      <c r="BI968" s="18"/>
      <c r="BJ968" s="18"/>
      <c r="BK968" s="18"/>
      <c r="BL968" s="18"/>
      <c r="BM968" s="18"/>
      <c r="BN968" s="18"/>
      <c r="BP968" s="18"/>
      <c r="BQ968" s="18"/>
      <c r="BR968" s="18"/>
      <c r="BS968" s="18"/>
      <c r="BT968" s="18"/>
      <c r="BU968" s="18"/>
      <c r="BV968" s="18"/>
      <c r="BW968" s="18"/>
      <c r="BX968" s="18"/>
      <c r="BY968" s="18"/>
      <c r="BZ968" s="18"/>
    </row>
    <row r="969" spans="1:78">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c r="BA969" s="18"/>
      <c r="BB969" s="18"/>
      <c r="BC969" s="18"/>
      <c r="BD969" s="5"/>
      <c r="BE969" s="5"/>
      <c r="BF969" s="5"/>
      <c r="BG969" s="18"/>
      <c r="BH969" s="18"/>
      <c r="BI969" s="18"/>
      <c r="BJ969" s="18"/>
      <c r="BK969" s="18"/>
      <c r="BL969" s="18"/>
      <c r="BM969" s="18"/>
      <c r="BN969" s="18"/>
      <c r="BP969" s="18"/>
      <c r="BQ969" s="18"/>
      <c r="BR969" s="18"/>
      <c r="BS969" s="18"/>
      <c r="BT969" s="18"/>
      <c r="BU969" s="18"/>
      <c r="BV969" s="18"/>
      <c r="BW969" s="18"/>
      <c r="BX969" s="18"/>
      <c r="BY969" s="18"/>
      <c r="BZ969" s="18"/>
    </row>
    <row r="970" spans="1:78">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c r="BA970" s="18"/>
      <c r="BB970" s="18"/>
      <c r="BC970" s="18"/>
      <c r="BD970" s="5"/>
      <c r="BE970" s="5"/>
      <c r="BF970" s="5"/>
      <c r="BG970" s="18"/>
      <c r="BH970" s="18"/>
      <c r="BI970" s="18"/>
      <c r="BJ970" s="18"/>
      <c r="BK970" s="18"/>
      <c r="BL970" s="18"/>
      <c r="BM970" s="18"/>
      <c r="BN970" s="18"/>
      <c r="BP970" s="18"/>
      <c r="BQ970" s="18"/>
      <c r="BR970" s="18"/>
      <c r="BS970" s="18"/>
      <c r="BT970" s="18"/>
      <c r="BU970" s="18"/>
      <c r="BV970" s="18"/>
      <c r="BW970" s="18"/>
      <c r="BX970" s="18"/>
      <c r="BY970" s="18"/>
      <c r="BZ970" s="18"/>
    </row>
    <row r="971" spans="1:78">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c r="BA971" s="18"/>
      <c r="BB971" s="18"/>
      <c r="BC971" s="18"/>
      <c r="BD971" s="5"/>
      <c r="BE971" s="5"/>
      <c r="BF971" s="5"/>
      <c r="BG971" s="18"/>
      <c r="BH971" s="18"/>
      <c r="BI971" s="18"/>
      <c r="BJ971" s="18"/>
      <c r="BK971" s="18"/>
      <c r="BL971" s="18"/>
      <c r="BM971" s="18"/>
      <c r="BN971" s="18"/>
      <c r="BP971" s="18"/>
      <c r="BQ971" s="18"/>
      <c r="BR971" s="18"/>
      <c r="BS971" s="18"/>
      <c r="BT971" s="18"/>
      <c r="BU971" s="18"/>
      <c r="BV971" s="18"/>
      <c r="BW971" s="18"/>
      <c r="BX971" s="18"/>
      <c r="BY971" s="18"/>
      <c r="BZ971" s="18"/>
    </row>
    <row r="972" spans="1:78">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c r="BA972" s="18"/>
      <c r="BB972" s="18"/>
      <c r="BC972" s="18"/>
      <c r="BD972" s="5"/>
      <c r="BE972" s="5"/>
      <c r="BF972" s="5"/>
      <c r="BG972" s="18"/>
      <c r="BH972" s="18"/>
      <c r="BI972" s="18"/>
      <c r="BJ972" s="18"/>
      <c r="BK972" s="18"/>
      <c r="BL972" s="18"/>
      <c r="BM972" s="18"/>
      <c r="BN972" s="18"/>
      <c r="BP972" s="18"/>
      <c r="BQ972" s="18"/>
      <c r="BR972" s="18"/>
      <c r="BS972" s="18"/>
      <c r="BT972" s="18"/>
      <c r="BU972" s="18"/>
      <c r="BV972" s="18"/>
      <c r="BW972" s="18"/>
      <c r="BX972" s="18"/>
      <c r="BY972" s="18"/>
      <c r="BZ972" s="18"/>
    </row>
    <row r="973" spans="1:78">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c r="BA973" s="18"/>
      <c r="BB973" s="18"/>
      <c r="BC973" s="18"/>
      <c r="BD973" s="5"/>
      <c r="BE973" s="5"/>
      <c r="BF973" s="5"/>
      <c r="BG973" s="18"/>
      <c r="BH973" s="18"/>
      <c r="BI973" s="18"/>
      <c r="BJ973" s="18"/>
      <c r="BK973" s="18"/>
      <c r="BL973" s="18"/>
      <c r="BM973" s="18"/>
      <c r="BN973" s="18"/>
      <c r="BP973" s="18"/>
      <c r="BQ973" s="18"/>
      <c r="BR973" s="18"/>
      <c r="BS973" s="18"/>
      <c r="BT973" s="18"/>
      <c r="BU973" s="18"/>
      <c r="BV973" s="18"/>
      <c r="BW973" s="18"/>
      <c r="BX973" s="18"/>
      <c r="BY973" s="18"/>
      <c r="BZ973" s="18"/>
    </row>
    <row r="974" spans="1:78">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5"/>
      <c r="BE974" s="5"/>
      <c r="BF974" s="5"/>
      <c r="BG974" s="18"/>
      <c r="BH974" s="18"/>
      <c r="BI974" s="18"/>
      <c r="BJ974" s="18"/>
      <c r="BK974" s="18"/>
      <c r="BL974" s="18"/>
      <c r="BM974" s="18"/>
      <c r="BN974" s="18"/>
      <c r="BP974" s="18"/>
      <c r="BQ974" s="18"/>
      <c r="BR974" s="18"/>
      <c r="BS974" s="18"/>
      <c r="BT974" s="18"/>
      <c r="BU974" s="18"/>
      <c r="BV974" s="18"/>
      <c r="BW974" s="18"/>
      <c r="BX974" s="18"/>
      <c r="BY974" s="18"/>
      <c r="BZ974" s="18"/>
    </row>
    <row r="975" spans="1:78">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c r="BA975" s="18"/>
      <c r="BB975" s="18"/>
      <c r="BC975" s="18"/>
      <c r="BD975" s="5"/>
      <c r="BE975" s="5"/>
      <c r="BF975" s="5"/>
      <c r="BG975" s="18"/>
      <c r="BH975" s="18"/>
      <c r="BI975" s="18"/>
      <c r="BJ975" s="18"/>
      <c r="BK975" s="18"/>
      <c r="BL975" s="18"/>
      <c r="BM975" s="18"/>
      <c r="BN975" s="18"/>
      <c r="BP975" s="18"/>
      <c r="BQ975" s="18"/>
      <c r="BR975" s="18"/>
      <c r="BS975" s="18"/>
      <c r="BT975" s="18"/>
      <c r="BU975" s="18"/>
      <c r="BV975" s="18"/>
      <c r="BW975" s="18"/>
      <c r="BX975" s="18"/>
      <c r="BY975" s="18"/>
      <c r="BZ975" s="18"/>
    </row>
    <row r="976" spans="1:78">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c r="BA976" s="18"/>
      <c r="BB976" s="18"/>
      <c r="BC976" s="18"/>
      <c r="BD976" s="5"/>
      <c r="BE976" s="5"/>
      <c r="BF976" s="5"/>
      <c r="BG976" s="18"/>
      <c r="BH976" s="18"/>
      <c r="BI976" s="18"/>
      <c r="BJ976" s="18"/>
      <c r="BK976" s="18"/>
      <c r="BL976" s="18"/>
      <c r="BM976" s="18"/>
      <c r="BN976" s="18"/>
      <c r="BP976" s="18"/>
      <c r="BQ976" s="18"/>
      <c r="BR976" s="18"/>
      <c r="BS976" s="18"/>
      <c r="BT976" s="18"/>
      <c r="BU976" s="18"/>
      <c r="BV976" s="18"/>
      <c r="BW976" s="18"/>
      <c r="BX976" s="18"/>
      <c r="BY976" s="18"/>
      <c r="BZ976" s="18"/>
    </row>
    <row r="977" spans="1:78">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c r="BA977" s="18"/>
      <c r="BB977" s="18"/>
      <c r="BC977" s="18"/>
      <c r="BD977" s="5"/>
      <c r="BE977" s="5"/>
      <c r="BF977" s="5"/>
      <c r="BG977" s="18"/>
      <c r="BH977" s="18"/>
      <c r="BI977" s="18"/>
      <c r="BJ977" s="18"/>
      <c r="BK977" s="18"/>
      <c r="BL977" s="18"/>
      <c r="BM977" s="18"/>
      <c r="BN977" s="18"/>
      <c r="BP977" s="18"/>
      <c r="BQ977" s="18"/>
      <c r="BR977" s="18"/>
      <c r="BS977" s="18"/>
      <c r="BT977" s="18"/>
      <c r="BU977" s="18"/>
      <c r="BV977" s="18"/>
      <c r="BW977" s="18"/>
      <c r="BX977" s="18"/>
      <c r="BY977" s="18"/>
      <c r="BZ977" s="18"/>
    </row>
    <row r="978" spans="1:78">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c r="BA978" s="18"/>
      <c r="BB978" s="18"/>
      <c r="BC978" s="18"/>
      <c r="BD978" s="5"/>
      <c r="BE978" s="5"/>
      <c r="BF978" s="5"/>
      <c r="BG978" s="18"/>
      <c r="BH978" s="18"/>
      <c r="BI978" s="18"/>
      <c r="BJ978" s="18"/>
      <c r="BK978" s="18"/>
      <c r="BL978" s="18"/>
      <c r="BM978" s="18"/>
      <c r="BN978" s="18"/>
      <c r="BP978" s="18"/>
      <c r="BQ978" s="18"/>
      <c r="BR978" s="18"/>
      <c r="BS978" s="18"/>
      <c r="BT978" s="18"/>
      <c r="BU978" s="18"/>
      <c r="BV978" s="18"/>
      <c r="BW978" s="18"/>
      <c r="BX978" s="18"/>
      <c r="BY978" s="18"/>
      <c r="BZ978" s="18"/>
    </row>
    <row r="979" spans="1:78">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c r="BA979" s="18"/>
      <c r="BB979" s="18"/>
      <c r="BC979" s="18"/>
      <c r="BD979" s="5"/>
      <c r="BE979" s="5"/>
      <c r="BF979" s="5"/>
      <c r="BG979" s="18"/>
      <c r="BH979" s="18"/>
      <c r="BI979" s="18"/>
      <c r="BJ979" s="18"/>
      <c r="BK979" s="18"/>
      <c r="BL979" s="18"/>
      <c r="BM979" s="18"/>
      <c r="BN979" s="18"/>
      <c r="BP979" s="18"/>
      <c r="BQ979" s="18"/>
      <c r="BR979" s="18"/>
      <c r="BS979" s="18"/>
      <c r="BT979" s="18"/>
      <c r="BU979" s="18"/>
      <c r="BV979" s="18"/>
      <c r="BW979" s="18"/>
      <c r="BX979" s="18"/>
      <c r="BY979" s="18"/>
      <c r="BZ979" s="18"/>
    </row>
    <row r="980" spans="1:78">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c r="BA980" s="18"/>
      <c r="BB980" s="18"/>
      <c r="BC980" s="18"/>
      <c r="BD980" s="5"/>
      <c r="BE980" s="5"/>
      <c r="BF980" s="5"/>
      <c r="BG980" s="18"/>
      <c r="BH980" s="18"/>
      <c r="BI980" s="18"/>
      <c r="BJ980" s="18"/>
      <c r="BK980" s="18"/>
      <c r="BL980" s="18"/>
      <c r="BM980" s="18"/>
      <c r="BN980" s="18"/>
      <c r="BP980" s="18"/>
      <c r="BQ980" s="18"/>
      <c r="BR980" s="18"/>
      <c r="BS980" s="18"/>
      <c r="BT980" s="18"/>
      <c r="BU980" s="18"/>
      <c r="BV980" s="18"/>
      <c r="BW980" s="18"/>
      <c r="BX980" s="18"/>
      <c r="BY980" s="18"/>
      <c r="BZ980" s="18"/>
    </row>
    <row r="981" spans="1:78">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c r="BA981" s="18"/>
      <c r="BB981" s="18"/>
      <c r="BC981" s="18"/>
      <c r="BD981" s="5"/>
      <c r="BE981" s="5"/>
      <c r="BF981" s="5"/>
      <c r="BG981" s="18"/>
      <c r="BH981" s="18"/>
      <c r="BI981" s="18"/>
      <c r="BJ981" s="18"/>
      <c r="BK981" s="18"/>
      <c r="BL981" s="18"/>
      <c r="BM981" s="18"/>
      <c r="BN981" s="18"/>
      <c r="BP981" s="18"/>
      <c r="BQ981" s="18"/>
      <c r="BR981" s="18"/>
      <c r="BS981" s="18"/>
      <c r="BT981" s="18"/>
      <c r="BU981" s="18"/>
      <c r="BV981" s="18"/>
      <c r="BW981" s="18"/>
      <c r="BX981" s="18"/>
      <c r="BY981" s="18"/>
      <c r="BZ981" s="18"/>
    </row>
    <row r="982" spans="1:78">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5"/>
      <c r="BE982" s="5"/>
      <c r="BF982" s="5"/>
      <c r="BG982" s="18"/>
      <c r="BH982" s="18"/>
      <c r="BI982" s="18"/>
      <c r="BJ982" s="18"/>
      <c r="BK982" s="18"/>
      <c r="BL982" s="18"/>
      <c r="BM982" s="18"/>
      <c r="BN982" s="18"/>
      <c r="BP982" s="18"/>
      <c r="BQ982" s="18"/>
      <c r="BR982" s="18"/>
      <c r="BS982" s="18"/>
      <c r="BT982" s="18"/>
      <c r="BU982" s="18"/>
      <c r="BV982" s="18"/>
      <c r="BW982" s="18"/>
      <c r="BX982" s="18"/>
      <c r="BY982" s="18"/>
      <c r="BZ982" s="18"/>
    </row>
    <row r="983" spans="1:78">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c r="BA983" s="18"/>
      <c r="BB983" s="18"/>
      <c r="BC983" s="18"/>
      <c r="BD983" s="5"/>
      <c r="BE983" s="5"/>
      <c r="BF983" s="5"/>
      <c r="BG983" s="18"/>
      <c r="BH983" s="18"/>
      <c r="BI983" s="18"/>
      <c r="BJ983" s="18"/>
      <c r="BK983" s="18"/>
      <c r="BL983" s="18"/>
      <c r="BM983" s="18"/>
      <c r="BN983" s="18"/>
      <c r="BP983" s="18"/>
      <c r="BQ983" s="18"/>
      <c r="BR983" s="18"/>
      <c r="BS983" s="18"/>
      <c r="BT983" s="18"/>
      <c r="BU983" s="18"/>
      <c r="BV983" s="18"/>
      <c r="BW983" s="18"/>
      <c r="BX983" s="18"/>
      <c r="BY983" s="18"/>
      <c r="BZ983" s="18"/>
    </row>
    <row r="984" spans="1:78">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c r="BA984" s="18"/>
      <c r="BB984" s="18"/>
      <c r="BC984" s="18"/>
      <c r="BD984" s="5"/>
      <c r="BE984" s="5"/>
      <c r="BF984" s="5"/>
      <c r="BG984" s="18"/>
      <c r="BH984" s="18"/>
      <c r="BI984" s="18"/>
      <c r="BJ984" s="18"/>
      <c r="BK984" s="18"/>
      <c r="BL984" s="18"/>
      <c r="BM984" s="18"/>
      <c r="BN984" s="18"/>
      <c r="BP984" s="18"/>
      <c r="BQ984" s="18"/>
      <c r="BR984" s="18"/>
      <c r="BS984" s="18"/>
      <c r="BT984" s="18"/>
      <c r="BU984" s="18"/>
      <c r="BV984" s="18"/>
      <c r="BW984" s="18"/>
      <c r="BX984" s="18"/>
      <c r="BY984" s="18"/>
      <c r="BZ984" s="18"/>
    </row>
    <row r="985" spans="1:78">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c r="BA985" s="18"/>
      <c r="BB985" s="18"/>
      <c r="BC985" s="18"/>
      <c r="BD985" s="5"/>
      <c r="BE985" s="5"/>
      <c r="BF985" s="5"/>
      <c r="BG985" s="18"/>
      <c r="BH985" s="18"/>
      <c r="BI985" s="18"/>
      <c r="BJ985" s="18"/>
      <c r="BK985" s="18"/>
      <c r="BL985" s="18"/>
      <c r="BM985" s="18"/>
      <c r="BN985" s="18"/>
      <c r="BP985" s="18"/>
      <c r="BQ985" s="18"/>
      <c r="BR985" s="18"/>
      <c r="BS985" s="18"/>
      <c r="BT985" s="18"/>
      <c r="BU985" s="18"/>
      <c r="BV985" s="18"/>
      <c r="BW985" s="18"/>
      <c r="BX985" s="18"/>
      <c r="BY985" s="18"/>
      <c r="BZ985" s="18"/>
    </row>
    <row r="986" spans="1:78">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c r="BA986" s="18"/>
      <c r="BB986" s="18"/>
      <c r="BC986" s="18"/>
      <c r="BD986" s="5"/>
      <c r="BE986" s="5"/>
      <c r="BF986" s="5"/>
      <c r="BG986" s="18"/>
      <c r="BH986" s="18"/>
      <c r="BI986" s="18"/>
      <c r="BJ986" s="18"/>
      <c r="BK986" s="18"/>
      <c r="BL986" s="18"/>
      <c r="BM986" s="18"/>
      <c r="BN986" s="18"/>
      <c r="BP986" s="18"/>
      <c r="BQ986" s="18"/>
      <c r="BR986" s="18"/>
      <c r="BS986" s="18"/>
      <c r="BT986" s="18"/>
      <c r="BU986" s="18"/>
      <c r="BV986" s="18"/>
      <c r="BW986" s="18"/>
      <c r="BX986" s="18"/>
      <c r="BY986" s="18"/>
      <c r="BZ986" s="18"/>
    </row>
    <row r="987" spans="1:78">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c r="BA987" s="18"/>
      <c r="BB987" s="18"/>
      <c r="BC987" s="18"/>
      <c r="BD987" s="5"/>
      <c r="BE987" s="5"/>
      <c r="BF987" s="5"/>
      <c r="BG987" s="18"/>
      <c r="BH987" s="18"/>
      <c r="BI987" s="18"/>
      <c r="BJ987" s="18"/>
      <c r="BK987" s="18"/>
      <c r="BL987" s="18"/>
      <c r="BM987" s="18"/>
      <c r="BN987" s="18"/>
      <c r="BP987" s="18"/>
      <c r="BQ987" s="18"/>
      <c r="BR987" s="18"/>
      <c r="BS987" s="18"/>
      <c r="BT987" s="18"/>
      <c r="BU987" s="18"/>
      <c r="BV987" s="18"/>
      <c r="BW987" s="18"/>
      <c r="BX987" s="18"/>
      <c r="BY987" s="18"/>
      <c r="BZ987" s="18"/>
    </row>
    <row r="988" spans="1:78">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c r="BA988" s="18"/>
      <c r="BB988" s="18"/>
      <c r="BC988" s="18"/>
      <c r="BD988" s="5"/>
      <c r="BE988" s="5"/>
      <c r="BF988" s="5"/>
      <c r="BG988" s="18"/>
      <c r="BH988" s="18"/>
      <c r="BI988" s="18"/>
      <c r="BJ988" s="18"/>
      <c r="BK988" s="18"/>
      <c r="BL988" s="18"/>
      <c r="BM988" s="18"/>
      <c r="BN988" s="18"/>
      <c r="BP988" s="18"/>
      <c r="BQ988" s="18"/>
      <c r="BR988" s="18"/>
      <c r="BS988" s="18"/>
      <c r="BT988" s="18"/>
      <c r="BU988" s="18"/>
      <c r="BV988" s="18"/>
      <c r="BW988" s="18"/>
      <c r="BX988" s="18"/>
      <c r="BY988" s="18"/>
      <c r="BZ988" s="18"/>
    </row>
    <row r="989" spans="1:78">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c r="BA989" s="18"/>
      <c r="BB989" s="18"/>
      <c r="BC989" s="18"/>
      <c r="BD989" s="5"/>
      <c r="BE989" s="5"/>
      <c r="BF989" s="5"/>
      <c r="BG989" s="18"/>
      <c r="BH989" s="18"/>
      <c r="BI989" s="18"/>
      <c r="BJ989" s="18"/>
      <c r="BK989" s="18"/>
      <c r="BL989" s="18"/>
      <c r="BM989" s="18"/>
      <c r="BN989" s="18"/>
      <c r="BP989" s="18"/>
      <c r="BQ989" s="18"/>
      <c r="BR989" s="18"/>
      <c r="BS989" s="18"/>
      <c r="BT989" s="18"/>
      <c r="BU989" s="18"/>
      <c r="BV989" s="18"/>
      <c r="BW989" s="18"/>
      <c r="BX989" s="18"/>
      <c r="BY989" s="18"/>
      <c r="BZ989" s="18"/>
    </row>
    <row r="990" spans="1:78">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5"/>
      <c r="BE990" s="5"/>
      <c r="BF990" s="5"/>
      <c r="BG990" s="18"/>
      <c r="BH990" s="18"/>
      <c r="BI990" s="18"/>
      <c r="BJ990" s="18"/>
      <c r="BK990" s="18"/>
      <c r="BL990" s="18"/>
      <c r="BM990" s="18"/>
      <c r="BN990" s="18"/>
      <c r="BP990" s="18"/>
      <c r="BQ990" s="18"/>
      <c r="BR990" s="18"/>
      <c r="BS990" s="18"/>
      <c r="BT990" s="18"/>
      <c r="BU990" s="18"/>
      <c r="BV990" s="18"/>
      <c r="BW990" s="18"/>
      <c r="BX990" s="18"/>
      <c r="BY990" s="18"/>
      <c r="BZ990" s="18"/>
    </row>
    <row r="991" spans="1:78">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c r="BA991" s="18"/>
      <c r="BB991" s="18"/>
      <c r="BC991" s="18"/>
      <c r="BD991" s="5"/>
      <c r="BE991" s="5"/>
      <c r="BF991" s="5"/>
      <c r="BG991" s="18"/>
      <c r="BH991" s="18"/>
      <c r="BI991" s="18"/>
      <c r="BJ991" s="18"/>
      <c r="BK991" s="18"/>
      <c r="BL991" s="18"/>
      <c r="BM991" s="18"/>
      <c r="BN991" s="18"/>
      <c r="BP991" s="18"/>
      <c r="BQ991" s="18"/>
      <c r="BR991" s="18"/>
      <c r="BS991" s="18"/>
      <c r="BT991" s="18"/>
      <c r="BU991" s="18"/>
      <c r="BV991" s="18"/>
      <c r="BW991" s="18"/>
      <c r="BX991" s="18"/>
      <c r="BY991" s="18"/>
      <c r="BZ991" s="18"/>
    </row>
    <row r="992" spans="1:78">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c r="BA992" s="18"/>
      <c r="BB992" s="18"/>
      <c r="BC992" s="18"/>
      <c r="BD992" s="5"/>
      <c r="BE992" s="5"/>
      <c r="BF992" s="5"/>
      <c r="BG992" s="18"/>
      <c r="BH992" s="18"/>
      <c r="BI992" s="18"/>
      <c r="BJ992" s="18"/>
      <c r="BK992" s="18"/>
      <c r="BL992" s="18"/>
      <c r="BM992" s="18"/>
      <c r="BN992" s="18"/>
      <c r="BP992" s="18"/>
      <c r="BQ992" s="18"/>
      <c r="BR992" s="18"/>
      <c r="BS992" s="18"/>
      <c r="BT992" s="18"/>
      <c r="BU992" s="18"/>
      <c r="BV992" s="18"/>
      <c r="BW992" s="18"/>
      <c r="BX992" s="18"/>
      <c r="BY992" s="18"/>
      <c r="BZ992" s="18"/>
    </row>
    <row r="993" spans="1:78">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c r="BA993" s="18"/>
      <c r="BB993" s="18"/>
      <c r="BC993" s="18"/>
      <c r="BD993" s="5"/>
      <c r="BE993" s="5"/>
      <c r="BF993" s="5"/>
      <c r="BG993" s="18"/>
      <c r="BH993" s="18"/>
      <c r="BI993" s="18"/>
      <c r="BJ993" s="18"/>
      <c r="BK993" s="18"/>
      <c r="BL993" s="18"/>
      <c r="BM993" s="18"/>
      <c r="BN993" s="18"/>
      <c r="BP993" s="18"/>
      <c r="BQ993" s="18"/>
      <c r="BR993" s="18"/>
      <c r="BS993" s="18"/>
      <c r="BT993" s="18"/>
      <c r="BU993" s="18"/>
      <c r="BV993" s="18"/>
      <c r="BW993" s="18"/>
      <c r="BX993" s="18"/>
      <c r="BY993" s="18"/>
      <c r="BZ993" s="18"/>
    </row>
    <row r="994" spans="1:78">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c r="AW994" s="18"/>
      <c r="AX994" s="18"/>
      <c r="AY994" s="18"/>
      <c r="AZ994" s="18"/>
      <c r="BA994" s="18"/>
      <c r="BB994" s="18"/>
      <c r="BC994" s="18"/>
      <c r="BD994" s="5"/>
      <c r="BE994" s="5"/>
      <c r="BF994" s="5"/>
      <c r="BG994" s="18"/>
      <c r="BH994" s="18"/>
      <c r="BI994" s="18"/>
      <c r="BJ994" s="18"/>
      <c r="BK994" s="18"/>
      <c r="BL994" s="18"/>
      <c r="BM994" s="18"/>
      <c r="BN994" s="18"/>
      <c r="BP994" s="18"/>
      <c r="BQ994" s="18"/>
      <c r="BR994" s="18"/>
      <c r="BS994" s="18"/>
      <c r="BT994" s="18"/>
      <c r="BU994" s="18"/>
      <c r="BV994" s="18"/>
      <c r="BW994" s="18"/>
      <c r="BX994" s="18"/>
      <c r="BY994" s="18"/>
      <c r="BZ994" s="18"/>
    </row>
    <row r="995" spans="1:78">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c r="AW995" s="18"/>
      <c r="AX995" s="18"/>
      <c r="AY995" s="18"/>
      <c r="AZ995" s="18"/>
      <c r="BA995" s="18"/>
      <c r="BB995" s="18"/>
      <c r="BC995" s="18"/>
      <c r="BD995" s="5"/>
      <c r="BE995" s="5"/>
      <c r="BF995" s="5"/>
      <c r="BG995" s="18"/>
      <c r="BH995" s="18"/>
      <c r="BI995" s="18"/>
      <c r="BJ995" s="18"/>
      <c r="BK995" s="18"/>
      <c r="BL995" s="18"/>
      <c r="BM995" s="18"/>
      <c r="BN995" s="18"/>
      <c r="BP995" s="18"/>
      <c r="BQ995" s="18"/>
      <c r="BR995" s="18"/>
      <c r="BS995" s="18"/>
      <c r="BT995" s="18"/>
      <c r="BU995" s="18"/>
      <c r="BV995" s="18"/>
      <c r="BW995" s="18"/>
      <c r="BX995" s="18"/>
      <c r="BY995" s="18"/>
      <c r="BZ995" s="18"/>
    </row>
    <row r="996" spans="1:78">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8"/>
      <c r="AS996" s="18"/>
      <c r="AT996" s="18"/>
      <c r="AU996" s="18"/>
      <c r="AV996" s="18"/>
      <c r="AW996" s="18"/>
      <c r="AX996" s="18"/>
      <c r="AY996" s="18"/>
      <c r="AZ996" s="18"/>
      <c r="BA996" s="18"/>
      <c r="BB996" s="18"/>
      <c r="BC996" s="18"/>
      <c r="BD996" s="5"/>
      <c r="BE996" s="5"/>
      <c r="BF996" s="5"/>
      <c r="BG996" s="18"/>
      <c r="BH996" s="18"/>
      <c r="BI996" s="18"/>
      <c r="BJ996" s="18"/>
      <c r="BK996" s="18"/>
      <c r="BL996" s="18"/>
      <c r="BM996" s="18"/>
      <c r="BN996" s="18"/>
      <c r="BP996" s="18"/>
      <c r="BQ996" s="18"/>
      <c r="BR996" s="18"/>
      <c r="BS996" s="18"/>
      <c r="BT996" s="18"/>
      <c r="BU996" s="18"/>
      <c r="BV996" s="18"/>
      <c r="BW996" s="18"/>
      <c r="BX996" s="18"/>
      <c r="BY996" s="18"/>
      <c r="BZ996" s="18"/>
    </row>
    <row r="997" spans="1:78">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c r="AW997" s="18"/>
      <c r="AX997" s="18"/>
      <c r="AY997" s="18"/>
      <c r="AZ997" s="18"/>
      <c r="BA997" s="18"/>
      <c r="BB997" s="18"/>
      <c r="BC997" s="18"/>
      <c r="BD997" s="5"/>
      <c r="BE997" s="5"/>
      <c r="BF997" s="5"/>
      <c r="BG997" s="18"/>
      <c r="BH997" s="18"/>
      <c r="BI997" s="18"/>
      <c r="BJ997" s="18"/>
      <c r="BK997" s="18"/>
      <c r="BL997" s="18"/>
      <c r="BM997" s="18"/>
      <c r="BN997" s="18"/>
      <c r="BP997" s="18"/>
      <c r="BQ997" s="18"/>
      <c r="BR997" s="18"/>
      <c r="BS997" s="18"/>
      <c r="BT997" s="18"/>
      <c r="BU997" s="18"/>
      <c r="BV997" s="18"/>
      <c r="BW997" s="18"/>
      <c r="BX997" s="18"/>
      <c r="BY997" s="18"/>
      <c r="BZ997" s="18"/>
    </row>
    <row r="998" spans="1:78">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5"/>
      <c r="BE998" s="5"/>
      <c r="BF998" s="5"/>
      <c r="BG998" s="18"/>
      <c r="BH998" s="18"/>
      <c r="BI998" s="18"/>
      <c r="BJ998" s="18"/>
      <c r="BK998" s="18"/>
      <c r="BL998" s="18"/>
      <c r="BM998" s="18"/>
      <c r="BN998" s="18"/>
      <c r="BP998" s="18"/>
      <c r="BQ998" s="18"/>
      <c r="BR998" s="18"/>
      <c r="BS998" s="18"/>
      <c r="BT998" s="18"/>
      <c r="BU998" s="18"/>
      <c r="BV998" s="18"/>
      <c r="BW998" s="18"/>
      <c r="BX998" s="18"/>
      <c r="BY998" s="18"/>
      <c r="BZ998" s="18"/>
    </row>
    <row r="999" spans="1:78">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18"/>
      <c r="AT999" s="18"/>
      <c r="AU999" s="18"/>
      <c r="AV999" s="18"/>
      <c r="AW999" s="18"/>
      <c r="AX999" s="18"/>
      <c r="AY999" s="18"/>
      <c r="AZ999" s="18"/>
      <c r="BA999" s="18"/>
      <c r="BB999" s="18"/>
      <c r="BC999" s="18"/>
      <c r="BD999" s="5"/>
      <c r="BE999" s="5"/>
      <c r="BF999" s="5"/>
      <c r="BG999" s="18"/>
      <c r="BH999" s="18"/>
      <c r="BI999" s="18"/>
      <c r="BJ999" s="18"/>
      <c r="BK999" s="18"/>
      <c r="BL999" s="18"/>
      <c r="BM999" s="18"/>
      <c r="BN999" s="18"/>
      <c r="BP999" s="18"/>
      <c r="BQ999" s="18"/>
      <c r="BR999" s="18"/>
      <c r="BS999" s="18"/>
      <c r="BT999" s="18"/>
      <c r="BU999" s="18"/>
      <c r="BV999" s="18"/>
      <c r="BW999" s="18"/>
      <c r="BX999" s="18"/>
      <c r="BY999" s="18"/>
      <c r="BZ999" s="18"/>
    </row>
    <row r="1000" spans="1:78">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c r="AW1000" s="18"/>
      <c r="AX1000" s="18"/>
      <c r="AY1000" s="18"/>
      <c r="AZ1000" s="18"/>
      <c r="BA1000" s="18"/>
      <c r="BB1000" s="18"/>
      <c r="BC1000" s="18"/>
      <c r="BD1000" s="5"/>
      <c r="BE1000" s="5"/>
      <c r="BF1000" s="5"/>
      <c r="BG1000" s="18"/>
      <c r="BH1000" s="18"/>
      <c r="BI1000" s="18"/>
      <c r="BJ1000" s="18"/>
      <c r="BK1000" s="18"/>
      <c r="BL1000" s="18"/>
      <c r="BM1000" s="18"/>
      <c r="BN1000" s="18"/>
      <c r="BP1000" s="18"/>
      <c r="BQ1000" s="18"/>
      <c r="BR1000" s="18"/>
      <c r="BS1000" s="18"/>
      <c r="BT1000" s="18"/>
      <c r="BU1000" s="18"/>
      <c r="BV1000" s="18"/>
      <c r="BW1000" s="18"/>
      <c r="BX1000" s="18"/>
      <c r="BY1000" s="18"/>
      <c r="BZ1000" s="18"/>
    </row>
    <row r="1001" spans="1:78">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18"/>
      <c r="BA1001" s="18"/>
      <c r="BB1001" s="18"/>
      <c r="BC1001" s="18"/>
      <c r="BD1001" s="5"/>
      <c r="BE1001" s="5"/>
      <c r="BF1001" s="5"/>
      <c r="BG1001" s="18"/>
      <c r="BH1001" s="18"/>
      <c r="BI1001" s="18"/>
      <c r="BJ1001" s="18"/>
      <c r="BK1001" s="18"/>
      <c r="BL1001" s="18"/>
      <c r="BM1001" s="18"/>
      <c r="BN1001" s="18"/>
      <c r="BP1001" s="18"/>
      <c r="BQ1001" s="18"/>
      <c r="BR1001" s="18"/>
      <c r="BS1001" s="18"/>
      <c r="BT1001" s="18"/>
      <c r="BU1001" s="18"/>
      <c r="BV1001" s="18"/>
      <c r="BW1001" s="18"/>
      <c r="BX1001" s="18"/>
      <c r="BY1001" s="18"/>
      <c r="BZ1001" s="18"/>
    </row>
    <row r="1002" spans="1:78">
      <c r="A1002" s="18"/>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5"/>
      <c r="BE1002" s="5"/>
      <c r="BF1002" s="5"/>
      <c r="BG1002" s="18"/>
      <c r="BH1002" s="18"/>
      <c r="BI1002" s="18"/>
      <c r="BJ1002" s="18"/>
      <c r="BK1002" s="18"/>
      <c r="BL1002" s="18"/>
      <c r="BM1002" s="18"/>
      <c r="BN1002" s="18"/>
      <c r="BP1002" s="18"/>
      <c r="BQ1002" s="18"/>
      <c r="BR1002" s="18"/>
      <c r="BS1002" s="18"/>
      <c r="BT1002" s="18"/>
      <c r="BU1002" s="18"/>
      <c r="BV1002" s="18"/>
      <c r="BW1002" s="18"/>
      <c r="BX1002" s="18"/>
      <c r="BY1002" s="18"/>
      <c r="BZ1002" s="18"/>
    </row>
  </sheetData>
  <mergeCells count="11">
    <mergeCell ref="AS4:AS5"/>
    <mergeCell ref="A2:D2"/>
    <mergeCell ref="C4:H4"/>
    <mergeCell ref="K32:M32"/>
    <mergeCell ref="N32:P32"/>
    <mergeCell ref="AB5:AB6"/>
    <mergeCell ref="G79:H79"/>
    <mergeCell ref="I79:J79"/>
    <mergeCell ref="E79:F79"/>
    <mergeCell ref="C59:E59"/>
    <mergeCell ref="Q5:Q8"/>
  </mergeCells>
  <hyperlinks>
    <hyperlink ref="I7" r:id="rId1" display="http://livingwage.mit.edu/places/5303363000"/>
    <hyperlink ref="I8" r:id="rId2" display="http://www.epi.org/resources/budget/"/>
    <hyperlink ref="I9" r:id="rId3" display="http://www.selfsufficiencystandard.org/docs/Washington2011.pdf"/>
    <hyperlink ref="C68" r:id="rId4" display="http://www.seattle.gov/council/issues/preschoolforall/default.html"/>
  </hyperlink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O1002"/>
  <sheetViews>
    <sheetView workbookViewId="0"/>
  </sheetViews>
  <sheetFormatPr defaultColWidth="15.140625" defaultRowHeight="15" customHeight="1"/>
  <cols>
    <col min="1" max="1" width="19.42578125" customWidth="1"/>
    <col min="2" max="2" width="7.5703125" customWidth="1"/>
    <col min="3" max="3" width="8" customWidth="1"/>
    <col min="4" max="26" width="7.5703125" customWidth="1"/>
  </cols>
  <sheetData>
    <row r="1" spans="1:15">
      <c r="A1" s="4" t="s">
        <v>40</v>
      </c>
      <c r="C1" s="5"/>
    </row>
    <row r="2" spans="1:15">
      <c r="A2" s="447" t="s">
        <v>188</v>
      </c>
      <c r="B2" s="440"/>
      <c r="C2" s="440"/>
      <c r="D2" s="440"/>
      <c r="E2" s="440"/>
      <c r="F2" s="440"/>
    </row>
    <row r="3" spans="1:15">
      <c r="A3" s="5" t="s">
        <v>191</v>
      </c>
      <c r="C3" s="5"/>
    </row>
    <row r="4" spans="1:15">
      <c r="A4" s="5" t="s">
        <v>192</v>
      </c>
      <c r="C4" s="5"/>
      <c r="E4" s="5">
        <v>12394</v>
      </c>
      <c r="O4" s="5" t="s">
        <v>193</v>
      </c>
    </row>
    <row r="5" spans="1:15" ht="17.25" customHeight="1">
      <c r="A5" s="5" t="s">
        <v>194</v>
      </c>
      <c r="C5" s="5"/>
      <c r="E5" s="5">
        <v>1206</v>
      </c>
      <c r="O5" s="471" t="s">
        <v>195</v>
      </c>
    </row>
    <row r="6" spans="1:15" ht="24" customHeight="1">
      <c r="A6" s="5" t="s">
        <v>57</v>
      </c>
      <c r="C6" s="5"/>
      <c r="E6" s="15">
        <f>E4+E5</f>
        <v>13600</v>
      </c>
      <c r="G6" s="105"/>
      <c r="O6" s="440"/>
    </row>
    <row r="7" spans="1:15" ht="22.5" customHeight="1">
      <c r="A7" s="5" t="s">
        <v>221</v>
      </c>
      <c r="C7" s="5"/>
      <c r="E7" s="15">
        <f>E6*4</f>
        <v>54400</v>
      </c>
      <c r="O7" s="440"/>
    </row>
    <row r="8" spans="1:15" ht="15" customHeight="1">
      <c r="A8" s="5" t="s">
        <v>223</v>
      </c>
      <c r="C8" s="5"/>
      <c r="E8" s="15">
        <f>E7/(18*12)</f>
        <v>251.85185185185185</v>
      </c>
      <c r="O8" s="471" t="s">
        <v>235</v>
      </c>
    </row>
    <row r="9" spans="1:15">
      <c r="A9" s="5" t="s">
        <v>238</v>
      </c>
      <c r="C9" s="5"/>
      <c r="H9" s="5" t="s">
        <v>239</v>
      </c>
      <c r="I9" s="5" t="s">
        <v>240</v>
      </c>
      <c r="O9" s="440"/>
    </row>
    <row r="10" spans="1:15">
      <c r="A10" s="5" t="s">
        <v>241</v>
      </c>
      <c r="C10" s="5"/>
      <c r="D10" s="461" t="s">
        <v>242</v>
      </c>
      <c r="E10" s="440"/>
      <c r="F10" s="440"/>
      <c r="G10" s="440"/>
      <c r="H10" s="440"/>
      <c r="I10" s="440"/>
      <c r="J10" s="440"/>
      <c r="K10" s="440"/>
      <c r="L10" s="440"/>
      <c r="M10" s="440"/>
      <c r="O10" s="440"/>
    </row>
    <row r="11" spans="1:15" ht="45" customHeight="1">
      <c r="B11" s="14" t="s">
        <v>243</v>
      </c>
      <c r="C11" s="14" t="s">
        <v>244</v>
      </c>
      <c r="D11" s="113">
        <v>50</v>
      </c>
      <c r="E11" s="113">
        <v>100</v>
      </c>
      <c r="F11" s="113">
        <v>150</v>
      </c>
      <c r="G11" s="113">
        <v>200</v>
      </c>
      <c r="H11" s="113">
        <v>250</v>
      </c>
      <c r="I11" s="113">
        <v>300</v>
      </c>
      <c r="J11" s="113">
        <v>350</v>
      </c>
      <c r="K11" s="113">
        <v>400</v>
      </c>
      <c r="L11" s="113">
        <v>450</v>
      </c>
      <c r="M11" s="113">
        <v>500</v>
      </c>
      <c r="O11" s="440"/>
    </row>
    <row r="12" spans="1:15">
      <c r="A12" s="5" t="s">
        <v>248</v>
      </c>
      <c r="B12" s="5">
        <v>2033</v>
      </c>
      <c r="C12" s="5">
        <v>18</v>
      </c>
      <c r="D12" s="57">
        <v>74</v>
      </c>
      <c r="E12" s="57">
        <v>146</v>
      </c>
      <c r="F12" s="57">
        <v>218</v>
      </c>
      <c r="G12" s="57">
        <v>290</v>
      </c>
      <c r="H12" s="57">
        <v>362</v>
      </c>
      <c r="I12" s="57">
        <v>434</v>
      </c>
      <c r="J12" s="57">
        <v>506</v>
      </c>
      <c r="K12" s="57">
        <v>579</v>
      </c>
      <c r="L12" s="57">
        <v>651</v>
      </c>
      <c r="M12" s="57">
        <v>723</v>
      </c>
    </row>
    <row r="13" spans="1:15" ht="15" customHeight="1">
      <c r="A13" s="5" t="s">
        <v>248</v>
      </c>
      <c r="B13" s="5">
        <v>2032</v>
      </c>
      <c r="C13" s="5">
        <v>17</v>
      </c>
      <c r="D13" s="57">
        <v>76</v>
      </c>
      <c r="E13" s="57">
        <v>150</v>
      </c>
      <c r="F13" s="57">
        <v>224</v>
      </c>
      <c r="G13" s="57">
        <v>299</v>
      </c>
      <c r="H13" s="57">
        <v>373</v>
      </c>
      <c r="I13" s="57">
        <v>447</v>
      </c>
      <c r="J13" s="57">
        <v>521</v>
      </c>
      <c r="K13" s="57">
        <v>595</v>
      </c>
      <c r="L13" s="57">
        <v>669</v>
      </c>
      <c r="M13" s="57">
        <v>743</v>
      </c>
      <c r="O13" s="471" t="s">
        <v>252</v>
      </c>
    </row>
    <row r="14" spans="1:15">
      <c r="A14" s="5" t="s">
        <v>248</v>
      </c>
      <c r="B14" s="5">
        <v>2031</v>
      </c>
      <c r="C14" s="5">
        <v>16</v>
      </c>
      <c r="D14" s="57">
        <v>79</v>
      </c>
      <c r="E14" s="57">
        <v>155</v>
      </c>
      <c r="F14" s="57">
        <v>232</v>
      </c>
      <c r="G14" s="57">
        <v>308</v>
      </c>
      <c r="H14" s="57">
        <v>385</v>
      </c>
      <c r="I14" s="57">
        <v>461</v>
      </c>
      <c r="J14" s="57">
        <v>538</v>
      </c>
      <c r="K14" s="57">
        <v>614</v>
      </c>
      <c r="L14" s="57">
        <v>691</v>
      </c>
      <c r="M14" s="57">
        <v>767</v>
      </c>
      <c r="O14" s="440"/>
    </row>
    <row r="15" spans="1:15">
      <c r="A15" s="5" t="s">
        <v>248</v>
      </c>
      <c r="B15" s="5">
        <v>2030</v>
      </c>
      <c r="C15" s="5">
        <v>15</v>
      </c>
      <c r="D15" s="57">
        <v>81</v>
      </c>
      <c r="E15" s="57">
        <v>161</v>
      </c>
      <c r="F15" s="57">
        <v>240</v>
      </c>
      <c r="G15" s="57">
        <v>319</v>
      </c>
      <c r="H15" s="57">
        <v>398</v>
      </c>
      <c r="I15" s="57">
        <v>477</v>
      </c>
      <c r="J15" s="57">
        <v>557</v>
      </c>
      <c r="K15" s="57">
        <v>636</v>
      </c>
      <c r="L15" s="57">
        <v>715</v>
      </c>
      <c r="M15" s="57">
        <v>794</v>
      </c>
      <c r="O15" s="440"/>
    </row>
    <row r="16" spans="1:15">
      <c r="A16" s="5" t="s">
        <v>248</v>
      </c>
      <c r="B16" s="5">
        <v>2029</v>
      </c>
      <c r="C16" s="5">
        <v>14</v>
      </c>
      <c r="D16" s="57">
        <v>84</v>
      </c>
      <c r="E16" s="57">
        <v>167</v>
      </c>
      <c r="F16" s="57">
        <v>249</v>
      </c>
      <c r="G16" s="57">
        <v>332</v>
      </c>
      <c r="H16" s="57">
        <v>414</v>
      </c>
      <c r="I16" s="57">
        <v>496</v>
      </c>
      <c r="J16" s="57">
        <v>579</v>
      </c>
      <c r="K16" s="57">
        <v>661</v>
      </c>
      <c r="L16" s="57">
        <v>744</v>
      </c>
      <c r="M16" s="57">
        <v>826</v>
      </c>
      <c r="O16" s="440"/>
    </row>
    <row r="17" spans="1:15">
      <c r="A17" s="5" t="s">
        <v>248</v>
      </c>
      <c r="B17" s="5">
        <v>2028</v>
      </c>
      <c r="C17" s="5">
        <v>13</v>
      </c>
      <c r="D17" s="57">
        <v>88</v>
      </c>
      <c r="E17" s="57">
        <v>174</v>
      </c>
      <c r="F17" s="57">
        <v>260</v>
      </c>
      <c r="G17" s="57">
        <v>346</v>
      </c>
      <c r="H17" s="57">
        <v>432</v>
      </c>
      <c r="I17" s="57">
        <v>519</v>
      </c>
      <c r="J17" s="57">
        <v>605</v>
      </c>
      <c r="K17" s="57">
        <v>691</v>
      </c>
      <c r="L17" s="57">
        <v>777</v>
      </c>
      <c r="M17" s="57">
        <v>863</v>
      </c>
      <c r="N17" s="5" t="s">
        <v>257</v>
      </c>
    </row>
    <row r="18" spans="1:15">
      <c r="A18" s="5" t="s">
        <v>248</v>
      </c>
      <c r="B18" s="5">
        <v>2027</v>
      </c>
      <c r="C18" s="5">
        <v>12</v>
      </c>
      <c r="D18" s="57">
        <v>92</v>
      </c>
      <c r="E18" s="57">
        <v>183</v>
      </c>
      <c r="F18" s="57">
        <v>273</v>
      </c>
      <c r="G18" s="57">
        <v>364</v>
      </c>
      <c r="H18" s="57">
        <v>454</v>
      </c>
      <c r="I18" s="57">
        <v>545</v>
      </c>
      <c r="J18" s="57">
        <v>635</v>
      </c>
      <c r="K18" s="57">
        <v>725</v>
      </c>
      <c r="L18" s="57">
        <v>816</v>
      </c>
      <c r="M18" s="57">
        <v>906</v>
      </c>
      <c r="O18" s="470" t="s">
        <v>258</v>
      </c>
    </row>
    <row r="19" spans="1:15">
      <c r="A19" s="5" t="s">
        <v>248</v>
      </c>
      <c r="B19" s="5">
        <v>2026</v>
      </c>
      <c r="C19" s="5">
        <v>11</v>
      </c>
      <c r="D19" s="57">
        <v>98</v>
      </c>
      <c r="E19" s="57">
        <v>193</v>
      </c>
      <c r="F19" s="57">
        <v>289</v>
      </c>
      <c r="G19" s="57">
        <v>384</v>
      </c>
      <c r="H19" s="57">
        <v>480</v>
      </c>
      <c r="I19" s="57">
        <v>576</v>
      </c>
      <c r="J19" s="57">
        <v>671</v>
      </c>
      <c r="K19" s="57">
        <v>767</v>
      </c>
      <c r="L19" s="57">
        <v>863</v>
      </c>
      <c r="M19" s="57">
        <v>958</v>
      </c>
      <c r="O19" s="440"/>
    </row>
    <row r="20" spans="1:15">
      <c r="A20" s="5" t="s">
        <v>248</v>
      </c>
      <c r="B20" s="5">
        <v>2025</v>
      </c>
      <c r="C20" s="5">
        <v>10</v>
      </c>
      <c r="D20" s="57">
        <v>104</v>
      </c>
      <c r="E20" s="57">
        <v>206</v>
      </c>
      <c r="F20" s="57">
        <v>308</v>
      </c>
      <c r="G20" s="57">
        <v>410</v>
      </c>
      <c r="H20" s="57">
        <v>512</v>
      </c>
      <c r="I20" s="57">
        <v>613</v>
      </c>
      <c r="J20" s="57">
        <v>715</v>
      </c>
      <c r="K20" s="57">
        <v>817</v>
      </c>
      <c r="L20" s="57">
        <v>919</v>
      </c>
      <c r="M20" s="57">
        <v>1021</v>
      </c>
      <c r="O20" s="440"/>
    </row>
    <row r="21" spans="1:15">
      <c r="A21" s="5" t="s">
        <v>248</v>
      </c>
      <c r="B21" s="5">
        <v>2024</v>
      </c>
      <c r="C21" s="5">
        <v>9</v>
      </c>
      <c r="D21" s="57">
        <v>112</v>
      </c>
      <c r="E21" s="57">
        <v>221</v>
      </c>
      <c r="F21" s="57">
        <v>331</v>
      </c>
      <c r="G21" s="57">
        <v>441</v>
      </c>
      <c r="H21" s="57">
        <v>550</v>
      </c>
      <c r="I21" s="57">
        <v>660</v>
      </c>
      <c r="J21" s="57">
        <v>770</v>
      </c>
      <c r="K21" s="57">
        <v>879</v>
      </c>
      <c r="L21" s="57">
        <v>989</v>
      </c>
      <c r="M21" s="57">
        <v>1099</v>
      </c>
      <c r="O21" s="440"/>
    </row>
    <row r="22" spans="1:15">
      <c r="A22" s="5" t="s">
        <v>248</v>
      </c>
      <c r="B22" s="5">
        <v>2023</v>
      </c>
      <c r="C22" s="5">
        <v>8</v>
      </c>
      <c r="D22" s="57">
        <v>121</v>
      </c>
      <c r="E22" s="57">
        <v>241</v>
      </c>
      <c r="F22" s="57">
        <v>360</v>
      </c>
      <c r="G22" s="57">
        <v>480</v>
      </c>
      <c r="H22" s="57">
        <v>599</v>
      </c>
      <c r="I22" s="57">
        <v>719</v>
      </c>
      <c r="J22" s="57">
        <v>838</v>
      </c>
      <c r="K22" s="57">
        <v>957</v>
      </c>
      <c r="L22" s="57">
        <v>1077</v>
      </c>
      <c r="M22" s="57">
        <v>1196</v>
      </c>
      <c r="O22" s="440"/>
    </row>
    <row r="23" spans="1:15">
      <c r="A23" s="5" t="s">
        <v>248</v>
      </c>
      <c r="B23" s="5">
        <v>2022</v>
      </c>
      <c r="C23" s="5">
        <v>7</v>
      </c>
      <c r="D23" s="57">
        <v>134</v>
      </c>
      <c r="E23" s="57">
        <v>266</v>
      </c>
      <c r="F23" s="57">
        <v>398</v>
      </c>
      <c r="G23" s="57">
        <v>530</v>
      </c>
      <c r="H23" s="57">
        <v>662</v>
      </c>
      <c r="I23" s="57">
        <v>794</v>
      </c>
      <c r="J23" s="57">
        <v>926</v>
      </c>
      <c r="K23" s="57">
        <v>1058</v>
      </c>
      <c r="L23" s="57">
        <v>1191</v>
      </c>
      <c r="M23" s="57">
        <v>1323</v>
      </c>
    </row>
    <row r="24" spans="1:15">
      <c r="A24" s="5" t="s">
        <v>248</v>
      </c>
      <c r="B24" s="5">
        <v>2021</v>
      </c>
      <c r="C24" s="5">
        <v>6</v>
      </c>
      <c r="D24" s="57">
        <v>151</v>
      </c>
      <c r="E24" s="57">
        <v>300</v>
      </c>
      <c r="F24" s="57">
        <v>449</v>
      </c>
      <c r="G24" s="57">
        <v>598</v>
      </c>
      <c r="H24" s="57">
        <v>747</v>
      </c>
      <c r="I24" s="57">
        <v>896</v>
      </c>
      <c r="J24" s="57">
        <v>1045</v>
      </c>
      <c r="K24" s="57">
        <v>1194</v>
      </c>
      <c r="L24" s="57">
        <v>1343</v>
      </c>
      <c r="M24" s="57">
        <v>1492</v>
      </c>
    </row>
    <row r="25" spans="1:15">
      <c r="A25" s="5" t="s">
        <v>248</v>
      </c>
      <c r="B25" s="5">
        <v>2020</v>
      </c>
      <c r="C25" s="5">
        <v>5</v>
      </c>
      <c r="D25" s="57">
        <v>175</v>
      </c>
      <c r="E25" s="57">
        <v>348</v>
      </c>
      <c r="F25" s="57">
        <v>521</v>
      </c>
      <c r="G25" s="57">
        <v>694</v>
      </c>
      <c r="H25" s="57">
        <v>866</v>
      </c>
      <c r="I25" s="57">
        <v>1039</v>
      </c>
      <c r="J25" s="57">
        <v>1212</v>
      </c>
      <c r="K25" s="57">
        <v>1385</v>
      </c>
      <c r="L25" s="57">
        <v>1558</v>
      </c>
      <c r="M25" s="57">
        <v>1731</v>
      </c>
    </row>
    <row r="26" spans="1:15">
      <c r="A26" s="5" t="s">
        <v>248</v>
      </c>
      <c r="B26" s="5">
        <v>2019</v>
      </c>
      <c r="C26" s="5">
        <v>4</v>
      </c>
      <c r="D26" s="57">
        <v>211</v>
      </c>
      <c r="E26" s="57">
        <v>420</v>
      </c>
      <c r="F26" s="57">
        <v>629</v>
      </c>
      <c r="G26" s="57">
        <v>837</v>
      </c>
      <c r="H26" s="57">
        <v>1046</v>
      </c>
      <c r="I26" s="57">
        <v>1255</v>
      </c>
      <c r="J26" s="57">
        <v>1464</v>
      </c>
      <c r="K26" s="57">
        <v>1673</v>
      </c>
      <c r="L26" s="57">
        <v>1882</v>
      </c>
      <c r="M26" s="57">
        <v>2090</v>
      </c>
    </row>
    <row r="27" spans="1:15">
      <c r="A27" s="5" t="s">
        <v>248</v>
      </c>
      <c r="B27" s="5">
        <v>2018</v>
      </c>
      <c r="C27" s="5">
        <v>3</v>
      </c>
      <c r="D27" s="57">
        <v>271</v>
      </c>
      <c r="E27" s="57">
        <v>540</v>
      </c>
      <c r="F27" s="57">
        <v>809</v>
      </c>
      <c r="G27" s="57">
        <v>1078</v>
      </c>
      <c r="H27" s="57">
        <v>1347</v>
      </c>
      <c r="I27" s="57">
        <v>1616</v>
      </c>
      <c r="J27" s="57">
        <v>1885</v>
      </c>
      <c r="K27" s="57">
        <v>2154</v>
      </c>
      <c r="L27" s="57">
        <v>2423</v>
      </c>
      <c r="M27" s="57">
        <v>2692</v>
      </c>
    </row>
    <row r="28" spans="1:15">
      <c r="A28" s="5" t="s">
        <v>248</v>
      </c>
      <c r="B28" s="5">
        <v>2017</v>
      </c>
      <c r="C28" s="5">
        <v>2</v>
      </c>
      <c r="D28" s="57">
        <v>392</v>
      </c>
      <c r="E28" s="57">
        <v>781</v>
      </c>
      <c r="F28" s="57">
        <v>1171</v>
      </c>
      <c r="G28" s="57">
        <v>1560</v>
      </c>
      <c r="H28" s="57">
        <v>1950</v>
      </c>
      <c r="I28" s="57">
        <v>2339</v>
      </c>
      <c r="J28" s="57">
        <v>2729</v>
      </c>
      <c r="K28" s="57">
        <v>3118</v>
      </c>
      <c r="L28" s="57">
        <v>3508</v>
      </c>
      <c r="M28" s="57">
        <v>3897</v>
      </c>
    </row>
    <row r="29" spans="1:15">
      <c r="A29" s="5" t="s">
        <v>248</v>
      </c>
      <c r="B29" s="5">
        <v>2017</v>
      </c>
      <c r="C29" s="5">
        <v>1</v>
      </c>
      <c r="D29" s="57">
        <v>754</v>
      </c>
      <c r="E29" s="57">
        <v>1506</v>
      </c>
      <c r="F29" s="57">
        <v>2258</v>
      </c>
      <c r="G29" s="57">
        <v>3010</v>
      </c>
      <c r="H29" s="57">
        <v>3761</v>
      </c>
      <c r="I29" s="57">
        <v>4513</v>
      </c>
      <c r="J29" s="57">
        <v>5265</v>
      </c>
      <c r="K29" s="57">
        <v>6017</v>
      </c>
      <c r="L29" s="57">
        <v>6769</v>
      </c>
      <c r="M29" s="57">
        <v>7521</v>
      </c>
    </row>
    <row r="30" spans="1:15">
      <c r="C30" s="5"/>
    </row>
    <row r="31" spans="1:15">
      <c r="C31" s="5"/>
    </row>
    <row r="32" spans="1:15">
      <c r="C32" s="5"/>
    </row>
    <row r="33" spans="3:3">
      <c r="C33" s="5"/>
    </row>
    <row r="34" spans="3:3">
      <c r="C34" s="5"/>
    </row>
    <row r="35" spans="3:3">
      <c r="C35" s="5"/>
    </row>
    <row r="36" spans="3:3">
      <c r="C36" s="5"/>
    </row>
    <row r="37" spans="3:3">
      <c r="C37" s="5"/>
    </row>
    <row r="38" spans="3:3">
      <c r="C38" s="5"/>
    </row>
    <row r="39" spans="3:3">
      <c r="C39" s="5"/>
    </row>
    <row r="40" spans="3:3">
      <c r="C40" s="5"/>
    </row>
    <row r="41" spans="3:3">
      <c r="C41" s="5"/>
    </row>
    <row r="42" spans="3:3">
      <c r="C42" s="5"/>
    </row>
    <row r="43" spans="3:3">
      <c r="C43" s="5"/>
    </row>
    <row r="44" spans="3:3">
      <c r="C44" s="5"/>
    </row>
    <row r="45" spans="3:3">
      <c r="C45" s="5"/>
    </row>
    <row r="46" spans="3:3">
      <c r="C46" s="5"/>
    </row>
    <row r="47" spans="3:3">
      <c r="C47" s="5"/>
    </row>
    <row r="48" spans="3:3">
      <c r="C48" s="5"/>
    </row>
    <row r="49" spans="3:3">
      <c r="C49" s="5"/>
    </row>
    <row r="50" spans="3:3">
      <c r="C50" s="5"/>
    </row>
    <row r="51" spans="3:3">
      <c r="C51" s="5"/>
    </row>
    <row r="52" spans="3:3">
      <c r="C52" s="5"/>
    </row>
    <row r="53" spans="3:3">
      <c r="C53" s="5"/>
    </row>
    <row r="54" spans="3:3">
      <c r="C54" s="5"/>
    </row>
    <row r="55" spans="3:3">
      <c r="C55" s="5"/>
    </row>
    <row r="56" spans="3:3">
      <c r="C56" s="5"/>
    </row>
    <row r="57" spans="3:3">
      <c r="C57" s="5"/>
    </row>
    <row r="58" spans="3:3">
      <c r="C58" s="5"/>
    </row>
    <row r="59" spans="3:3">
      <c r="C59" s="5"/>
    </row>
    <row r="60" spans="3:3">
      <c r="C60" s="5"/>
    </row>
    <row r="61" spans="3:3">
      <c r="C61" s="5"/>
    </row>
    <row r="62" spans="3:3">
      <c r="C62" s="5"/>
    </row>
    <row r="63" spans="3:3">
      <c r="C63" s="5"/>
    </row>
    <row r="64" spans="3:3">
      <c r="C64" s="5"/>
    </row>
    <row r="65" spans="3:3">
      <c r="C65" s="5"/>
    </row>
    <row r="66" spans="3:3">
      <c r="C66" s="5"/>
    </row>
    <row r="67" spans="3:3">
      <c r="C67" s="5"/>
    </row>
    <row r="68" spans="3:3">
      <c r="C68" s="5"/>
    </row>
    <row r="69" spans="3:3">
      <c r="C69" s="5"/>
    </row>
    <row r="70" spans="3:3">
      <c r="C70" s="5"/>
    </row>
    <row r="71" spans="3:3">
      <c r="C71" s="5"/>
    </row>
    <row r="72" spans="3:3">
      <c r="C72" s="5"/>
    </row>
    <row r="73" spans="3:3">
      <c r="C73" s="5"/>
    </row>
    <row r="74" spans="3:3">
      <c r="C74" s="5"/>
    </row>
    <row r="75" spans="3:3">
      <c r="C75" s="5"/>
    </row>
    <row r="76" spans="3:3">
      <c r="C76" s="5"/>
    </row>
    <row r="77" spans="3:3">
      <c r="C77" s="5"/>
    </row>
    <row r="78" spans="3:3">
      <c r="C78" s="5"/>
    </row>
    <row r="79" spans="3:3">
      <c r="C79" s="5"/>
    </row>
    <row r="80" spans="3:3">
      <c r="C80" s="5"/>
    </row>
    <row r="81" spans="3:3">
      <c r="C81" s="5"/>
    </row>
    <row r="82" spans="3:3">
      <c r="C82" s="5"/>
    </row>
    <row r="83" spans="3:3">
      <c r="C83" s="5"/>
    </row>
    <row r="84" spans="3:3">
      <c r="C84" s="5"/>
    </row>
    <row r="85" spans="3:3">
      <c r="C85" s="5"/>
    </row>
    <row r="86" spans="3:3">
      <c r="C86" s="5"/>
    </row>
    <row r="87" spans="3:3">
      <c r="C87" s="5"/>
    </row>
    <row r="88" spans="3:3">
      <c r="C88" s="5"/>
    </row>
    <row r="89" spans="3:3">
      <c r="C89" s="5"/>
    </row>
    <row r="90" spans="3:3">
      <c r="C90" s="5"/>
    </row>
    <row r="91" spans="3:3">
      <c r="C91" s="5"/>
    </row>
    <row r="92" spans="3:3">
      <c r="C92" s="5"/>
    </row>
    <row r="93" spans="3:3">
      <c r="C93" s="5"/>
    </row>
    <row r="94" spans="3:3">
      <c r="C94" s="5"/>
    </row>
    <row r="95" spans="3:3">
      <c r="C95" s="5"/>
    </row>
    <row r="96" spans="3:3">
      <c r="C96" s="5"/>
    </row>
    <row r="97" spans="3:3">
      <c r="C97" s="5"/>
    </row>
    <row r="98" spans="3:3">
      <c r="C98" s="5"/>
    </row>
    <row r="99" spans="3:3">
      <c r="C99" s="5"/>
    </row>
    <row r="100" spans="3:3">
      <c r="C100" s="5"/>
    </row>
    <row r="101" spans="3:3">
      <c r="C101" s="5"/>
    </row>
    <row r="102" spans="3:3">
      <c r="C102" s="5"/>
    </row>
    <row r="103" spans="3:3">
      <c r="C103" s="5"/>
    </row>
    <row r="104" spans="3:3">
      <c r="C104" s="5"/>
    </row>
    <row r="105" spans="3:3">
      <c r="C105" s="5"/>
    </row>
    <row r="106" spans="3:3">
      <c r="C106" s="5"/>
    </row>
    <row r="107" spans="3:3">
      <c r="C107" s="5"/>
    </row>
    <row r="108" spans="3:3">
      <c r="C108" s="5"/>
    </row>
    <row r="109" spans="3:3">
      <c r="C109" s="5"/>
    </row>
    <row r="110" spans="3:3">
      <c r="C110" s="5"/>
    </row>
    <row r="111" spans="3:3">
      <c r="C111" s="5"/>
    </row>
    <row r="112" spans="3:3">
      <c r="C112" s="5"/>
    </row>
    <row r="113" spans="3:3">
      <c r="C113" s="5"/>
    </row>
    <row r="114" spans="3:3">
      <c r="C114" s="5"/>
    </row>
    <row r="115" spans="3:3">
      <c r="C115" s="5"/>
    </row>
    <row r="116" spans="3:3">
      <c r="C116" s="5"/>
    </row>
    <row r="117" spans="3:3">
      <c r="C117" s="5"/>
    </row>
    <row r="118" spans="3:3">
      <c r="C118" s="5"/>
    </row>
    <row r="119" spans="3:3">
      <c r="C119" s="5"/>
    </row>
    <row r="120" spans="3:3">
      <c r="C120" s="5"/>
    </row>
    <row r="121" spans="3:3">
      <c r="C121" s="5"/>
    </row>
    <row r="122" spans="3:3">
      <c r="C122" s="5"/>
    </row>
    <row r="123" spans="3:3">
      <c r="C123" s="5"/>
    </row>
    <row r="124" spans="3:3">
      <c r="C124" s="5"/>
    </row>
    <row r="125" spans="3:3">
      <c r="C125" s="5"/>
    </row>
    <row r="126" spans="3:3">
      <c r="C126" s="5"/>
    </row>
    <row r="127" spans="3:3">
      <c r="C127" s="5"/>
    </row>
    <row r="128" spans="3:3">
      <c r="C128" s="5"/>
    </row>
    <row r="129" spans="3:3">
      <c r="C129" s="5"/>
    </row>
    <row r="130" spans="3:3">
      <c r="C130" s="5"/>
    </row>
    <row r="131" spans="3:3">
      <c r="C131" s="5"/>
    </row>
    <row r="132" spans="3:3">
      <c r="C132" s="5"/>
    </row>
    <row r="133" spans="3:3">
      <c r="C133" s="5"/>
    </row>
    <row r="134" spans="3:3">
      <c r="C134" s="5"/>
    </row>
    <row r="135" spans="3:3">
      <c r="C135" s="5"/>
    </row>
    <row r="136" spans="3:3">
      <c r="C136" s="5"/>
    </row>
    <row r="137" spans="3:3">
      <c r="C137" s="5"/>
    </row>
    <row r="138" spans="3:3">
      <c r="C138" s="5"/>
    </row>
    <row r="139" spans="3:3">
      <c r="C139" s="5"/>
    </row>
    <row r="140" spans="3:3">
      <c r="C140" s="5"/>
    </row>
    <row r="141" spans="3:3">
      <c r="C141" s="5"/>
    </row>
    <row r="142" spans="3:3">
      <c r="C142" s="5"/>
    </row>
    <row r="143" spans="3:3">
      <c r="C143" s="5"/>
    </row>
    <row r="144" spans="3:3">
      <c r="C144" s="5"/>
    </row>
    <row r="145" spans="3:3">
      <c r="C145" s="5"/>
    </row>
    <row r="146" spans="3:3">
      <c r="C146" s="5"/>
    </row>
    <row r="147" spans="3:3">
      <c r="C147" s="5"/>
    </row>
    <row r="148" spans="3:3">
      <c r="C148" s="5"/>
    </row>
    <row r="149" spans="3:3">
      <c r="C149" s="5"/>
    </row>
    <row r="150" spans="3:3">
      <c r="C150" s="5"/>
    </row>
    <row r="151" spans="3:3">
      <c r="C151" s="5"/>
    </row>
    <row r="152" spans="3:3">
      <c r="C152" s="5"/>
    </row>
    <row r="153" spans="3:3">
      <c r="C153" s="5"/>
    </row>
    <row r="154" spans="3:3">
      <c r="C154" s="5"/>
    </row>
    <row r="155" spans="3:3">
      <c r="C155" s="5"/>
    </row>
    <row r="156" spans="3:3">
      <c r="C156" s="5"/>
    </row>
    <row r="157" spans="3:3">
      <c r="C157" s="5"/>
    </row>
    <row r="158" spans="3:3">
      <c r="C158" s="5"/>
    </row>
    <row r="159" spans="3:3">
      <c r="C159" s="5"/>
    </row>
    <row r="160" spans="3:3">
      <c r="C160" s="5"/>
    </row>
    <row r="161" spans="3:3">
      <c r="C161" s="5"/>
    </row>
    <row r="162" spans="3:3">
      <c r="C162" s="5"/>
    </row>
    <row r="163" spans="3:3">
      <c r="C163" s="5"/>
    </row>
    <row r="164" spans="3:3">
      <c r="C164" s="5"/>
    </row>
    <row r="165" spans="3:3">
      <c r="C165" s="5"/>
    </row>
    <row r="166" spans="3:3">
      <c r="C166" s="5"/>
    </row>
    <row r="167" spans="3:3">
      <c r="C167" s="5"/>
    </row>
    <row r="168" spans="3:3">
      <c r="C168" s="5"/>
    </row>
    <row r="169" spans="3:3">
      <c r="C169" s="5"/>
    </row>
    <row r="170" spans="3:3">
      <c r="C170" s="5"/>
    </row>
    <row r="171" spans="3:3">
      <c r="C171" s="5"/>
    </row>
    <row r="172" spans="3:3">
      <c r="C172" s="5"/>
    </row>
    <row r="173" spans="3:3">
      <c r="C173" s="5"/>
    </row>
    <row r="174" spans="3:3">
      <c r="C174" s="5"/>
    </row>
    <row r="175" spans="3:3">
      <c r="C175" s="5"/>
    </row>
    <row r="176" spans="3:3">
      <c r="C176" s="5"/>
    </row>
    <row r="177" spans="3:3">
      <c r="C177" s="5"/>
    </row>
    <row r="178" spans="3:3">
      <c r="C178" s="5"/>
    </row>
    <row r="179" spans="3:3">
      <c r="C179" s="5"/>
    </row>
    <row r="180" spans="3:3">
      <c r="C180" s="5"/>
    </row>
    <row r="181" spans="3:3">
      <c r="C181" s="5"/>
    </row>
    <row r="182" spans="3:3">
      <c r="C182" s="5"/>
    </row>
    <row r="183" spans="3:3">
      <c r="C183" s="5"/>
    </row>
    <row r="184" spans="3:3">
      <c r="C184" s="5"/>
    </row>
    <row r="185" spans="3:3">
      <c r="C185" s="5"/>
    </row>
    <row r="186" spans="3:3">
      <c r="C186" s="5"/>
    </row>
    <row r="187" spans="3:3">
      <c r="C187" s="5"/>
    </row>
    <row r="188" spans="3:3">
      <c r="C188" s="5"/>
    </row>
    <row r="189" spans="3:3">
      <c r="C189" s="5"/>
    </row>
    <row r="190" spans="3:3">
      <c r="C190" s="5"/>
    </row>
    <row r="191" spans="3:3">
      <c r="C191" s="5"/>
    </row>
    <row r="192" spans="3:3">
      <c r="C192" s="5"/>
    </row>
    <row r="193" spans="3:3">
      <c r="C193" s="5"/>
    </row>
    <row r="194" spans="3:3">
      <c r="C194" s="5"/>
    </row>
    <row r="195" spans="3:3">
      <c r="C195" s="5"/>
    </row>
    <row r="196" spans="3:3">
      <c r="C196" s="5"/>
    </row>
    <row r="197" spans="3:3">
      <c r="C197" s="5"/>
    </row>
    <row r="198" spans="3:3">
      <c r="C198" s="5"/>
    </row>
    <row r="199" spans="3:3">
      <c r="C199" s="5"/>
    </row>
    <row r="200" spans="3:3">
      <c r="C200" s="5"/>
    </row>
    <row r="201" spans="3:3">
      <c r="C201" s="5"/>
    </row>
    <row r="202" spans="3:3">
      <c r="C202" s="5"/>
    </row>
    <row r="203" spans="3:3">
      <c r="C203" s="5"/>
    </row>
    <row r="204" spans="3:3">
      <c r="C204" s="5"/>
    </row>
    <row r="205" spans="3:3">
      <c r="C205" s="5"/>
    </row>
    <row r="206" spans="3:3">
      <c r="C206" s="5"/>
    </row>
    <row r="207" spans="3:3">
      <c r="C207" s="5"/>
    </row>
    <row r="208" spans="3:3">
      <c r="C208" s="5"/>
    </row>
    <row r="209" spans="3:3">
      <c r="C209" s="5"/>
    </row>
    <row r="210" spans="3:3">
      <c r="C210" s="5"/>
    </row>
    <row r="211" spans="3:3">
      <c r="C211" s="5"/>
    </row>
    <row r="212" spans="3:3">
      <c r="C212" s="5"/>
    </row>
    <row r="213" spans="3:3">
      <c r="C213" s="5"/>
    </row>
    <row r="214" spans="3:3">
      <c r="C214" s="5"/>
    </row>
    <row r="215" spans="3:3">
      <c r="C215" s="5"/>
    </row>
    <row r="216" spans="3:3">
      <c r="C216" s="5"/>
    </row>
    <row r="217" spans="3:3">
      <c r="C217" s="5"/>
    </row>
    <row r="218" spans="3:3">
      <c r="C218" s="5"/>
    </row>
    <row r="219" spans="3:3">
      <c r="C219" s="5"/>
    </row>
    <row r="220" spans="3:3">
      <c r="C220" s="5"/>
    </row>
    <row r="221" spans="3:3">
      <c r="C221" s="5"/>
    </row>
    <row r="222" spans="3:3">
      <c r="C222" s="5"/>
    </row>
    <row r="223" spans="3:3">
      <c r="C223" s="5"/>
    </row>
    <row r="224" spans="3:3">
      <c r="C224" s="5"/>
    </row>
    <row r="225" spans="3:3">
      <c r="C225" s="5"/>
    </row>
    <row r="226" spans="3:3">
      <c r="C226" s="5"/>
    </row>
    <row r="227" spans="3:3">
      <c r="C227" s="5"/>
    </row>
    <row r="228" spans="3:3">
      <c r="C228" s="5"/>
    </row>
    <row r="229" spans="3:3">
      <c r="C229" s="5"/>
    </row>
    <row r="230" spans="3:3">
      <c r="C230" s="5"/>
    </row>
    <row r="231" spans="3:3">
      <c r="C231" s="5"/>
    </row>
    <row r="232" spans="3:3">
      <c r="C232" s="5"/>
    </row>
    <row r="233" spans="3:3">
      <c r="C233" s="5"/>
    </row>
    <row r="234" spans="3:3">
      <c r="C234" s="5"/>
    </row>
    <row r="235" spans="3:3">
      <c r="C235" s="5"/>
    </row>
    <row r="236" spans="3:3">
      <c r="C236" s="5"/>
    </row>
    <row r="237" spans="3:3">
      <c r="C237" s="5"/>
    </row>
    <row r="238" spans="3:3">
      <c r="C238" s="5"/>
    </row>
    <row r="239" spans="3:3">
      <c r="C239" s="5"/>
    </row>
    <row r="240" spans="3:3">
      <c r="C240" s="5"/>
    </row>
    <row r="241" spans="3:3">
      <c r="C241" s="5"/>
    </row>
    <row r="242" spans="3:3">
      <c r="C242" s="5"/>
    </row>
    <row r="243" spans="3:3">
      <c r="C243" s="5"/>
    </row>
    <row r="244" spans="3:3">
      <c r="C244" s="5"/>
    </row>
    <row r="245" spans="3:3">
      <c r="C245" s="5"/>
    </row>
    <row r="246" spans="3:3">
      <c r="C246" s="5"/>
    </row>
    <row r="247" spans="3:3">
      <c r="C247" s="5"/>
    </row>
    <row r="248" spans="3:3">
      <c r="C248" s="5"/>
    </row>
    <row r="249" spans="3:3">
      <c r="C249" s="5"/>
    </row>
    <row r="250" spans="3:3">
      <c r="C250" s="5"/>
    </row>
    <row r="251" spans="3:3">
      <c r="C251" s="5"/>
    </row>
    <row r="252" spans="3:3">
      <c r="C252" s="5"/>
    </row>
    <row r="253" spans="3:3">
      <c r="C253" s="5"/>
    </row>
    <row r="254" spans="3:3">
      <c r="C254" s="5"/>
    </row>
    <row r="255" spans="3:3">
      <c r="C255" s="5"/>
    </row>
    <row r="256" spans="3:3">
      <c r="C256" s="5"/>
    </row>
    <row r="257" spans="3:3">
      <c r="C257" s="5"/>
    </row>
    <row r="258" spans="3:3">
      <c r="C258" s="5"/>
    </row>
    <row r="259" spans="3:3">
      <c r="C259" s="5"/>
    </row>
    <row r="260" spans="3:3">
      <c r="C260" s="5"/>
    </row>
    <row r="261" spans="3:3">
      <c r="C261" s="5"/>
    </row>
    <row r="262" spans="3:3">
      <c r="C262" s="5"/>
    </row>
    <row r="263" spans="3:3">
      <c r="C263" s="5"/>
    </row>
    <row r="264" spans="3:3">
      <c r="C264" s="5"/>
    </row>
    <row r="265" spans="3:3">
      <c r="C265" s="5"/>
    </row>
    <row r="266" spans="3:3">
      <c r="C266" s="5"/>
    </row>
    <row r="267" spans="3:3">
      <c r="C267" s="5"/>
    </row>
    <row r="268" spans="3:3">
      <c r="C268" s="5"/>
    </row>
    <row r="269" spans="3:3">
      <c r="C269" s="5"/>
    </row>
    <row r="270" spans="3:3">
      <c r="C270" s="5"/>
    </row>
    <row r="271" spans="3:3">
      <c r="C271" s="5"/>
    </row>
    <row r="272" spans="3:3">
      <c r="C272" s="5"/>
    </row>
    <row r="273" spans="3:3">
      <c r="C273" s="5"/>
    </row>
    <row r="274" spans="3:3">
      <c r="C274" s="5"/>
    </row>
    <row r="275" spans="3:3">
      <c r="C275" s="5"/>
    </row>
    <row r="276" spans="3:3">
      <c r="C276" s="5"/>
    </row>
    <row r="277" spans="3:3">
      <c r="C277" s="5"/>
    </row>
    <row r="278" spans="3:3">
      <c r="C278" s="5"/>
    </row>
    <row r="279" spans="3:3">
      <c r="C279" s="5"/>
    </row>
    <row r="280" spans="3:3">
      <c r="C280" s="5"/>
    </row>
    <row r="281" spans="3:3">
      <c r="C281" s="5"/>
    </row>
    <row r="282" spans="3:3">
      <c r="C282" s="5"/>
    </row>
    <row r="283" spans="3:3">
      <c r="C283" s="5"/>
    </row>
    <row r="284" spans="3:3">
      <c r="C284" s="5"/>
    </row>
    <row r="285" spans="3:3">
      <c r="C285" s="5"/>
    </row>
    <row r="286" spans="3:3">
      <c r="C286" s="5"/>
    </row>
    <row r="287" spans="3:3">
      <c r="C287" s="5"/>
    </row>
    <row r="288" spans="3:3">
      <c r="C288" s="5"/>
    </row>
    <row r="289" spans="3:3">
      <c r="C289" s="5"/>
    </row>
    <row r="290" spans="3:3">
      <c r="C290" s="5"/>
    </row>
    <row r="291" spans="3:3">
      <c r="C291" s="5"/>
    </row>
    <row r="292" spans="3:3">
      <c r="C292" s="5"/>
    </row>
    <row r="293" spans="3:3">
      <c r="C293" s="5"/>
    </row>
    <row r="294" spans="3:3">
      <c r="C294" s="5"/>
    </row>
    <row r="295" spans="3:3">
      <c r="C295" s="5"/>
    </row>
    <row r="296" spans="3:3">
      <c r="C296" s="5"/>
    </row>
    <row r="297" spans="3:3">
      <c r="C297" s="5"/>
    </row>
    <row r="298" spans="3:3">
      <c r="C298" s="5"/>
    </row>
    <row r="299" spans="3:3">
      <c r="C299" s="5"/>
    </row>
    <row r="300" spans="3:3">
      <c r="C300" s="5"/>
    </row>
    <row r="301" spans="3:3">
      <c r="C301" s="5"/>
    </row>
    <row r="302" spans="3:3">
      <c r="C302" s="5"/>
    </row>
    <row r="303" spans="3:3">
      <c r="C303" s="5"/>
    </row>
    <row r="304" spans="3:3">
      <c r="C304" s="5"/>
    </row>
    <row r="305" spans="3:3">
      <c r="C305" s="5"/>
    </row>
    <row r="306" spans="3:3">
      <c r="C306" s="5"/>
    </row>
    <row r="307" spans="3:3">
      <c r="C307" s="5"/>
    </row>
    <row r="308" spans="3:3">
      <c r="C308" s="5"/>
    </row>
    <row r="309" spans="3:3">
      <c r="C309" s="5"/>
    </row>
    <row r="310" spans="3:3">
      <c r="C310" s="5"/>
    </row>
    <row r="311" spans="3:3">
      <c r="C311" s="5"/>
    </row>
    <row r="312" spans="3:3">
      <c r="C312" s="5"/>
    </row>
    <row r="313" spans="3:3">
      <c r="C313" s="5"/>
    </row>
    <row r="314" spans="3:3">
      <c r="C314" s="5"/>
    </row>
    <row r="315" spans="3:3">
      <c r="C315" s="5"/>
    </row>
    <row r="316" spans="3:3">
      <c r="C316" s="5"/>
    </row>
    <row r="317" spans="3:3">
      <c r="C317" s="5"/>
    </row>
    <row r="318" spans="3:3">
      <c r="C318" s="5"/>
    </row>
    <row r="319" spans="3:3">
      <c r="C319" s="5"/>
    </row>
    <row r="320" spans="3:3">
      <c r="C320" s="5"/>
    </row>
    <row r="321" spans="3:3">
      <c r="C321" s="5"/>
    </row>
    <row r="322" spans="3:3">
      <c r="C322" s="5"/>
    </row>
    <row r="323" spans="3:3">
      <c r="C323" s="5"/>
    </row>
    <row r="324" spans="3:3">
      <c r="C324" s="5"/>
    </row>
    <row r="325" spans="3:3">
      <c r="C325" s="5"/>
    </row>
    <row r="326" spans="3:3">
      <c r="C326" s="5"/>
    </row>
    <row r="327" spans="3:3">
      <c r="C327" s="5"/>
    </row>
    <row r="328" spans="3:3">
      <c r="C328" s="5"/>
    </row>
    <row r="329" spans="3:3">
      <c r="C329" s="5"/>
    </row>
    <row r="330" spans="3:3">
      <c r="C330" s="5"/>
    </row>
    <row r="331" spans="3:3">
      <c r="C331" s="5"/>
    </row>
    <row r="332" spans="3:3">
      <c r="C332" s="5"/>
    </row>
    <row r="333" spans="3:3">
      <c r="C333" s="5"/>
    </row>
    <row r="334" spans="3:3">
      <c r="C334" s="5"/>
    </row>
    <row r="335" spans="3:3">
      <c r="C335" s="5"/>
    </row>
    <row r="336" spans="3:3">
      <c r="C336" s="5"/>
    </row>
    <row r="337" spans="3:3">
      <c r="C337" s="5"/>
    </row>
    <row r="338" spans="3:3">
      <c r="C338" s="5"/>
    </row>
    <row r="339" spans="3:3">
      <c r="C339" s="5"/>
    </row>
    <row r="340" spans="3:3">
      <c r="C340" s="5"/>
    </row>
    <row r="341" spans="3:3">
      <c r="C341" s="5"/>
    </row>
    <row r="342" spans="3:3">
      <c r="C342" s="5"/>
    </row>
    <row r="343" spans="3:3">
      <c r="C343" s="5"/>
    </row>
    <row r="344" spans="3:3">
      <c r="C344" s="5"/>
    </row>
    <row r="345" spans="3:3">
      <c r="C345" s="5"/>
    </row>
    <row r="346" spans="3:3">
      <c r="C346" s="5"/>
    </row>
    <row r="347" spans="3:3">
      <c r="C347" s="5"/>
    </row>
    <row r="348" spans="3:3">
      <c r="C348" s="5"/>
    </row>
    <row r="349" spans="3:3">
      <c r="C349" s="5"/>
    </row>
    <row r="350" spans="3:3">
      <c r="C350" s="5"/>
    </row>
    <row r="351" spans="3:3">
      <c r="C351" s="5"/>
    </row>
    <row r="352" spans="3:3">
      <c r="C352" s="5"/>
    </row>
    <row r="353" spans="3:3">
      <c r="C353" s="5"/>
    </row>
    <row r="354" spans="3:3">
      <c r="C354" s="5"/>
    </row>
    <row r="355" spans="3:3">
      <c r="C355" s="5"/>
    </row>
    <row r="356" spans="3:3">
      <c r="C356" s="5"/>
    </row>
    <row r="357" spans="3:3">
      <c r="C357" s="5"/>
    </row>
    <row r="358" spans="3:3">
      <c r="C358" s="5"/>
    </row>
    <row r="359" spans="3:3">
      <c r="C359" s="5"/>
    </row>
    <row r="360" spans="3:3">
      <c r="C360" s="5"/>
    </row>
    <row r="361" spans="3:3">
      <c r="C361" s="5"/>
    </row>
    <row r="362" spans="3:3">
      <c r="C362" s="5"/>
    </row>
    <row r="363" spans="3:3">
      <c r="C363" s="5"/>
    </row>
    <row r="364" spans="3:3">
      <c r="C364" s="5"/>
    </row>
    <row r="365" spans="3:3">
      <c r="C365" s="5"/>
    </row>
    <row r="366" spans="3:3">
      <c r="C366" s="5"/>
    </row>
    <row r="367" spans="3:3">
      <c r="C367" s="5"/>
    </row>
    <row r="368" spans="3:3">
      <c r="C368" s="5"/>
    </row>
    <row r="369" spans="3:3">
      <c r="C369" s="5"/>
    </row>
    <row r="370" spans="3:3">
      <c r="C370" s="5"/>
    </row>
    <row r="371" spans="3:3">
      <c r="C371" s="5"/>
    </row>
    <row r="372" spans="3:3">
      <c r="C372" s="5"/>
    </row>
    <row r="373" spans="3:3">
      <c r="C373" s="5"/>
    </row>
    <row r="374" spans="3:3">
      <c r="C374" s="5"/>
    </row>
    <row r="375" spans="3:3">
      <c r="C375" s="5"/>
    </row>
    <row r="376" spans="3:3">
      <c r="C376" s="5"/>
    </row>
    <row r="377" spans="3:3">
      <c r="C377" s="5"/>
    </row>
    <row r="378" spans="3:3">
      <c r="C378" s="5"/>
    </row>
    <row r="379" spans="3:3">
      <c r="C379" s="5"/>
    </row>
    <row r="380" spans="3:3">
      <c r="C380" s="5"/>
    </row>
    <row r="381" spans="3:3">
      <c r="C381" s="5"/>
    </row>
    <row r="382" spans="3:3">
      <c r="C382" s="5"/>
    </row>
    <row r="383" spans="3:3">
      <c r="C383" s="5"/>
    </row>
    <row r="384" spans="3:3">
      <c r="C384" s="5"/>
    </row>
    <row r="385" spans="3:3">
      <c r="C385" s="5"/>
    </row>
    <row r="386" spans="3:3">
      <c r="C386" s="5"/>
    </row>
    <row r="387" spans="3:3">
      <c r="C387" s="5"/>
    </row>
    <row r="388" spans="3:3">
      <c r="C388" s="5"/>
    </row>
    <row r="389" spans="3:3">
      <c r="C389" s="5"/>
    </row>
    <row r="390" spans="3:3">
      <c r="C390" s="5"/>
    </row>
    <row r="391" spans="3:3">
      <c r="C391" s="5"/>
    </row>
    <row r="392" spans="3:3">
      <c r="C392" s="5"/>
    </row>
    <row r="393" spans="3:3">
      <c r="C393" s="5"/>
    </row>
    <row r="394" spans="3:3">
      <c r="C394" s="5"/>
    </row>
    <row r="395" spans="3:3">
      <c r="C395" s="5"/>
    </row>
    <row r="396" spans="3:3">
      <c r="C396" s="5"/>
    </row>
    <row r="397" spans="3:3">
      <c r="C397" s="5"/>
    </row>
    <row r="398" spans="3:3">
      <c r="C398" s="5"/>
    </row>
    <row r="399" spans="3:3">
      <c r="C399" s="5"/>
    </row>
    <row r="400" spans="3:3">
      <c r="C400" s="5"/>
    </row>
    <row r="401" spans="3:3">
      <c r="C401" s="5"/>
    </row>
    <row r="402" spans="3:3">
      <c r="C402" s="5"/>
    </row>
    <row r="403" spans="3:3">
      <c r="C403" s="5"/>
    </row>
    <row r="404" spans="3:3">
      <c r="C404" s="5"/>
    </row>
    <row r="405" spans="3:3">
      <c r="C405" s="5"/>
    </row>
    <row r="406" spans="3:3">
      <c r="C406" s="5"/>
    </row>
    <row r="407" spans="3:3">
      <c r="C407" s="5"/>
    </row>
    <row r="408" spans="3:3">
      <c r="C408" s="5"/>
    </row>
    <row r="409" spans="3:3">
      <c r="C409" s="5"/>
    </row>
    <row r="410" spans="3:3">
      <c r="C410" s="5"/>
    </row>
    <row r="411" spans="3:3">
      <c r="C411" s="5"/>
    </row>
    <row r="412" spans="3:3">
      <c r="C412" s="5"/>
    </row>
    <row r="413" spans="3:3">
      <c r="C413" s="5"/>
    </row>
    <row r="414" spans="3:3">
      <c r="C414" s="5"/>
    </row>
    <row r="415" spans="3:3">
      <c r="C415" s="5"/>
    </row>
    <row r="416" spans="3:3">
      <c r="C416" s="5"/>
    </row>
    <row r="417" spans="3:3">
      <c r="C417" s="5"/>
    </row>
    <row r="418" spans="3:3">
      <c r="C418" s="5"/>
    </row>
    <row r="419" spans="3:3">
      <c r="C419" s="5"/>
    </row>
    <row r="420" spans="3:3">
      <c r="C420" s="5"/>
    </row>
    <row r="421" spans="3:3">
      <c r="C421" s="5"/>
    </row>
    <row r="422" spans="3:3">
      <c r="C422" s="5"/>
    </row>
    <row r="423" spans="3:3">
      <c r="C423" s="5"/>
    </row>
    <row r="424" spans="3:3">
      <c r="C424" s="5"/>
    </row>
    <row r="425" spans="3:3">
      <c r="C425" s="5"/>
    </row>
    <row r="426" spans="3:3">
      <c r="C426" s="5"/>
    </row>
    <row r="427" spans="3:3">
      <c r="C427" s="5"/>
    </row>
    <row r="428" spans="3:3">
      <c r="C428" s="5"/>
    </row>
    <row r="429" spans="3:3">
      <c r="C429" s="5"/>
    </row>
    <row r="430" spans="3:3">
      <c r="C430" s="5"/>
    </row>
    <row r="431" spans="3:3">
      <c r="C431" s="5"/>
    </row>
    <row r="432" spans="3:3">
      <c r="C432" s="5"/>
    </row>
    <row r="433" spans="3:3">
      <c r="C433" s="5"/>
    </row>
    <row r="434" spans="3:3">
      <c r="C434" s="5"/>
    </row>
    <row r="435" spans="3:3">
      <c r="C435" s="5"/>
    </row>
    <row r="436" spans="3:3">
      <c r="C436" s="5"/>
    </row>
    <row r="437" spans="3:3">
      <c r="C437" s="5"/>
    </row>
    <row r="438" spans="3:3">
      <c r="C438" s="5"/>
    </row>
    <row r="439" spans="3:3">
      <c r="C439" s="5"/>
    </row>
    <row r="440" spans="3:3">
      <c r="C440" s="5"/>
    </row>
    <row r="441" spans="3:3">
      <c r="C441" s="5"/>
    </row>
    <row r="442" spans="3:3">
      <c r="C442" s="5"/>
    </row>
    <row r="443" spans="3:3">
      <c r="C443" s="5"/>
    </row>
    <row r="444" spans="3:3">
      <c r="C444" s="5"/>
    </row>
    <row r="445" spans="3:3">
      <c r="C445" s="5"/>
    </row>
    <row r="446" spans="3:3">
      <c r="C446" s="5"/>
    </row>
    <row r="447" spans="3:3">
      <c r="C447" s="5"/>
    </row>
    <row r="448" spans="3:3">
      <c r="C448" s="5"/>
    </row>
    <row r="449" spans="3:3">
      <c r="C449" s="5"/>
    </row>
    <row r="450" spans="3:3">
      <c r="C450" s="5"/>
    </row>
    <row r="451" spans="3:3">
      <c r="C451" s="5"/>
    </row>
    <row r="452" spans="3:3">
      <c r="C452" s="5"/>
    </row>
    <row r="453" spans="3:3">
      <c r="C453" s="5"/>
    </row>
    <row r="454" spans="3:3">
      <c r="C454" s="5"/>
    </row>
    <row r="455" spans="3:3">
      <c r="C455" s="5"/>
    </row>
    <row r="456" spans="3:3">
      <c r="C456" s="5"/>
    </row>
    <row r="457" spans="3:3">
      <c r="C457" s="5"/>
    </row>
    <row r="458" spans="3:3">
      <c r="C458" s="5"/>
    </row>
    <row r="459" spans="3:3">
      <c r="C459" s="5"/>
    </row>
    <row r="460" spans="3:3">
      <c r="C460" s="5"/>
    </row>
    <row r="461" spans="3:3">
      <c r="C461" s="5"/>
    </row>
    <row r="462" spans="3:3">
      <c r="C462" s="5"/>
    </row>
    <row r="463" spans="3:3">
      <c r="C463" s="5"/>
    </row>
    <row r="464" spans="3:3">
      <c r="C464" s="5"/>
    </row>
    <row r="465" spans="3:3">
      <c r="C465" s="5"/>
    </row>
    <row r="466" spans="3:3">
      <c r="C466" s="5"/>
    </row>
    <row r="467" spans="3:3">
      <c r="C467" s="5"/>
    </row>
    <row r="468" spans="3:3">
      <c r="C468" s="5"/>
    </row>
    <row r="469" spans="3:3">
      <c r="C469" s="5"/>
    </row>
    <row r="470" spans="3:3">
      <c r="C470" s="5"/>
    </row>
    <row r="471" spans="3:3">
      <c r="C471" s="5"/>
    </row>
    <row r="472" spans="3:3">
      <c r="C472" s="5"/>
    </row>
    <row r="473" spans="3:3">
      <c r="C473" s="5"/>
    </row>
    <row r="474" spans="3:3">
      <c r="C474" s="5"/>
    </row>
    <row r="475" spans="3:3">
      <c r="C475" s="5"/>
    </row>
    <row r="476" spans="3:3">
      <c r="C476" s="5"/>
    </row>
    <row r="477" spans="3:3">
      <c r="C477" s="5"/>
    </row>
    <row r="478" spans="3:3">
      <c r="C478" s="5"/>
    </row>
    <row r="479" spans="3:3">
      <c r="C479" s="5"/>
    </row>
    <row r="480" spans="3:3">
      <c r="C480" s="5"/>
    </row>
    <row r="481" spans="3:3">
      <c r="C481" s="5"/>
    </row>
    <row r="482" spans="3:3">
      <c r="C482" s="5"/>
    </row>
    <row r="483" spans="3:3">
      <c r="C483" s="5"/>
    </row>
    <row r="484" spans="3:3">
      <c r="C484" s="5"/>
    </row>
    <row r="485" spans="3:3">
      <c r="C485" s="5"/>
    </row>
    <row r="486" spans="3:3">
      <c r="C486" s="5"/>
    </row>
    <row r="487" spans="3:3">
      <c r="C487" s="5"/>
    </row>
    <row r="488" spans="3:3">
      <c r="C488" s="5"/>
    </row>
    <row r="489" spans="3:3">
      <c r="C489" s="5"/>
    </row>
    <row r="490" spans="3:3">
      <c r="C490" s="5"/>
    </row>
    <row r="491" spans="3:3">
      <c r="C491" s="5"/>
    </row>
    <row r="492" spans="3:3">
      <c r="C492" s="5"/>
    </row>
    <row r="493" spans="3:3">
      <c r="C493" s="5"/>
    </row>
    <row r="494" spans="3:3">
      <c r="C494" s="5"/>
    </row>
    <row r="495" spans="3:3">
      <c r="C495" s="5"/>
    </row>
    <row r="496" spans="3:3">
      <c r="C496" s="5"/>
    </row>
    <row r="497" spans="3:3">
      <c r="C497" s="5"/>
    </row>
    <row r="498" spans="3:3">
      <c r="C498" s="5"/>
    </row>
    <row r="499" spans="3:3">
      <c r="C499" s="5"/>
    </row>
    <row r="500" spans="3:3">
      <c r="C500" s="5"/>
    </row>
    <row r="501" spans="3:3">
      <c r="C501" s="5"/>
    </row>
    <row r="502" spans="3:3">
      <c r="C502" s="5"/>
    </row>
    <row r="503" spans="3:3">
      <c r="C503" s="5"/>
    </row>
    <row r="504" spans="3:3">
      <c r="C504" s="5"/>
    </row>
    <row r="505" spans="3:3">
      <c r="C505" s="5"/>
    </row>
    <row r="506" spans="3:3">
      <c r="C506" s="5"/>
    </row>
    <row r="507" spans="3:3">
      <c r="C507" s="5"/>
    </row>
    <row r="508" spans="3:3">
      <c r="C508" s="5"/>
    </row>
    <row r="509" spans="3:3">
      <c r="C509" s="5"/>
    </row>
    <row r="510" spans="3:3">
      <c r="C510" s="5"/>
    </row>
    <row r="511" spans="3:3">
      <c r="C511" s="5"/>
    </row>
    <row r="512" spans="3:3">
      <c r="C512" s="5"/>
    </row>
    <row r="513" spans="3:3">
      <c r="C513" s="5"/>
    </row>
    <row r="514" spans="3:3">
      <c r="C514" s="5"/>
    </row>
    <row r="515" spans="3:3">
      <c r="C515" s="5"/>
    </row>
    <row r="516" spans="3:3">
      <c r="C516" s="5"/>
    </row>
    <row r="517" spans="3:3">
      <c r="C517" s="5"/>
    </row>
    <row r="518" spans="3:3">
      <c r="C518" s="5"/>
    </row>
    <row r="519" spans="3:3">
      <c r="C519" s="5"/>
    </row>
    <row r="520" spans="3:3">
      <c r="C520" s="5"/>
    </row>
    <row r="521" spans="3:3">
      <c r="C521" s="5"/>
    </row>
    <row r="522" spans="3:3">
      <c r="C522" s="5"/>
    </row>
    <row r="523" spans="3:3">
      <c r="C523" s="5"/>
    </row>
    <row r="524" spans="3:3">
      <c r="C524" s="5"/>
    </row>
    <row r="525" spans="3:3">
      <c r="C525" s="5"/>
    </row>
    <row r="526" spans="3:3">
      <c r="C526" s="5"/>
    </row>
    <row r="527" spans="3:3">
      <c r="C527" s="5"/>
    </row>
    <row r="528" spans="3:3">
      <c r="C528" s="5"/>
    </row>
    <row r="529" spans="3:3">
      <c r="C529" s="5"/>
    </row>
    <row r="530" spans="3:3">
      <c r="C530" s="5"/>
    </row>
    <row r="531" spans="3:3">
      <c r="C531" s="5"/>
    </row>
    <row r="532" spans="3:3">
      <c r="C532" s="5"/>
    </row>
    <row r="533" spans="3:3">
      <c r="C533" s="5"/>
    </row>
    <row r="534" spans="3:3">
      <c r="C534" s="5"/>
    </row>
    <row r="535" spans="3:3">
      <c r="C535" s="5"/>
    </row>
    <row r="536" spans="3:3">
      <c r="C536" s="5"/>
    </row>
    <row r="537" spans="3:3">
      <c r="C537" s="5"/>
    </row>
    <row r="538" spans="3:3">
      <c r="C538" s="5"/>
    </row>
    <row r="539" spans="3:3">
      <c r="C539" s="5"/>
    </row>
    <row r="540" spans="3:3">
      <c r="C540" s="5"/>
    </row>
    <row r="541" spans="3:3">
      <c r="C541" s="5"/>
    </row>
    <row r="542" spans="3:3">
      <c r="C542" s="5"/>
    </row>
    <row r="543" spans="3:3">
      <c r="C543" s="5"/>
    </row>
    <row r="544" spans="3:3">
      <c r="C544" s="5"/>
    </row>
    <row r="545" spans="3:3">
      <c r="C545" s="5"/>
    </row>
    <row r="546" spans="3:3">
      <c r="C546" s="5"/>
    </row>
    <row r="547" spans="3:3">
      <c r="C547" s="5"/>
    </row>
    <row r="548" spans="3:3">
      <c r="C548" s="5"/>
    </row>
    <row r="549" spans="3:3">
      <c r="C549" s="5"/>
    </row>
    <row r="550" spans="3:3">
      <c r="C550" s="5"/>
    </row>
    <row r="551" spans="3:3">
      <c r="C551" s="5"/>
    </row>
    <row r="552" spans="3:3">
      <c r="C552" s="5"/>
    </row>
    <row r="553" spans="3:3">
      <c r="C553" s="5"/>
    </row>
    <row r="554" spans="3:3">
      <c r="C554" s="5"/>
    </row>
    <row r="555" spans="3:3">
      <c r="C555" s="5"/>
    </row>
    <row r="556" spans="3:3">
      <c r="C556" s="5"/>
    </row>
    <row r="557" spans="3:3">
      <c r="C557" s="5"/>
    </row>
    <row r="558" spans="3:3">
      <c r="C558" s="5"/>
    </row>
    <row r="559" spans="3:3">
      <c r="C559" s="5"/>
    </row>
    <row r="560" spans="3:3">
      <c r="C560" s="5"/>
    </row>
    <row r="561" spans="3:3">
      <c r="C561" s="5"/>
    </row>
    <row r="562" spans="3:3">
      <c r="C562" s="5"/>
    </row>
    <row r="563" spans="3:3">
      <c r="C563" s="5"/>
    </row>
    <row r="564" spans="3:3">
      <c r="C564" s="5"/>
    </row>
    <row r="565" spans="3:3">
      <c r="C565" s="5"/>
    </row>
    <row r="566" spans="3:3">
      <c r="C566" s="5"/>
    </row>
    <row r="567" spans="3:3">
      <c r="C567" s="5"/>
    </row>
    <row r="568" spans="3:3">
      <c r="C568" s="5"/>
    </row>
    <row r="569" spans="3:3">
      <c r="C569" s="5"/>
    </row>
    <row r="570" spans="3:3">
      <c r="C570" s="5"/>
    </row>
    <row r="571" spans="3:3">
      <c r="C571" s="5"/>
    </row>
    <row r="572" spans="3:3">
      <c r="C572" s="5"/>
    </row>
    <row r="573" spans="3:3">
      <c r="C573" s="5"/>
    </row>
    <row r="574" spans="3:3">
      <c r="C574" s="5"/>
    </row>
    <row r="575" spans="3:3">
      <c r="C575" s="5"/>
    </row>
    <row r="576" spans="3:3">
      <c r="C576" s="5"/>
    </row>
    <row r="577" spans="3:3">
      <c r="C577" s="5"/>
    </row>
    <row r="578" spans="3:3">
      <c r="C578" s="5"/>
    </row>
    <row r="579" spans="3:3">
      <c r="C579" s="5"/>
    </row>
    <row r="580" spans="3:3">
      <c r="C580" s="5"/>
    </row>
    <row r="581" spans="3:3">
      <c r="C581" s="5"/>
    </row>
    <row r="582" spans="3:3">
      <c r="C582" s="5"/>
    </row>
    <row r="583" spans="3:3">
      <c r="C583" s="5"/>
    </row>
    <row r="584" spans="3:3">
      <c r="C584" s="5"/>
    </row>
    <row r="585" spans="3:3">
      <c r="C585" s="5"/>
    </row>
    <row r="586" spans="3:3">
      <c r="C586" s="5"/>
    </row>
    <row r="587" spans="3:3">
      <c r="C587" s="5"/>
    </row>
    <row r="588" spans="3:3">
      <c r="C588" s="5"/>
    </row>
    <row r="589" spans="3:3">
      <c r="C589" s="5"/>
    </row>
    <row r="590" spans="3:3">
      <c r="C590" s="5"/>
    </row>
    <row r="591" spans="3:3">
      <c r="C591" s="5"/>
    </row>
    <row r="592" spans="3:3">
      <c r="C592" s="5"/>
    </row>
    <row r="593" spans="3:3">
      <c r="C593" s="5"/>
    </row>
    <row r="594" spans="3:3">
      <c r="C594" s="5"/>
    </row>
    <row r="595" spans="3:3">
      <c r="C595" s="5"/>
    </row>
    <row r="596" spans="3:3">
      <c r="C596" s="5"/>
    </row>
    <row r="597" spans="3:3">
      <c r="C597" s="5"/>
    </row>
    <row r="598" spans="3:3">
      <c r="C598" s="5"/>
    </row>
    <row r="599" spans="3:3">
      <c r="C599" s="5"/>
    </row>
    <row r="600" spans="3:3">
      <c r="C600" s="5"/>
    </row>
    <row r="601" spans="3:3">
      <c r="C601" s="5"/>
    </row>
    <row r="602" spans="3:3">
      <c r="C602" s="5"/>
    </row>
    <row r="603" spans="3:3">
      <c r="C603" s="5"/>
    </row>
    <row r="604" spans="3:3">
      <c r="C604" s="5"/>
    </row>
    <row r="605" spans="3:3">
      <c r="C605" s="5"/>
    </row>
    <row r="606" spans="3:3">
      <c r="C606" s="5"/>
    </row>
    <row r="607" spans="3:3">
      <c r="C607" s="5"/>
    </row>
    <row r="608" spans="3:3">
      <c r="C608" s="5"/>
    </row>
    <row r="609" spans="3:3">
      <c r="C609" s="5"/>
    </row>
    <row r="610" spans="3:3">
      <c r="C610" s="5"/>
    </row>
    <row r="611" spans="3:3">
      <c r="C611" s="5"/>
    </row>
    <row r="612" spans="3:3">
      <c r="C612" s="5"/>
    </row>
    <row r="613" spans="3:3">
      <c r="C613" s="5"/>
    </row>
    <row r="614" spans="3:3">
      <c r="C614" s="5"/>
    </row>
    <row r="615" spans="3:3">
      <c r="C615" s="5"/>
    </row>
    <row r="616" spans="3:3">
      <c r="C616" s="5"/>
    </row>
    <row r="617" spans="3:3">
      <c r="C617" s="5"/>
    </row>
    <row r="618" spans="3:3">
      <c r="C618" s="5"/>
    </row>
    <row r="619" spans="3:3">
      <c r="C619" s="5"/>
    </row>
    <row r="620" spans="3:3">
      <c r="C620" s="5"/>
    </row>
    <row r="621" spans="3:3">
      <c r="C621" s="5"/>
    </row>
    <row r="622" spans="3:3">
      <c r="C622" s="5"/>
    </row>
    <row r="623" spans="3:3">
      <c r="C623" s="5"/>
    </row>
    <row r="624" spans="3:3">
      <c r="C624" s="5"/>
    </row>
    <row r="625" spans="3:3">
      <c r="C625" s="5"/>
    </row>
    <row r="626" spans="3:3">
      <c r="C626" s="5"/>
    </row>
    <row r="627" spans="3:3">
      <c r="C627" s="5"/>
    </row>
    <row r="628" spans="3:3">
      <c r="C628" s="5"/>
    </row>
    <row r="629" spans="3:3">
      <c r="C629" s="5"/>
    </row>
    <row r="630" spans="3:3">
      <c r="C630" s="5"/>
    </row>
    <row r="631" spans="3:3">
      <c r="C631" s="5"/>
    </row>
    <row r="632" spans="3:3">
      <c r="C632" s="5"/>
    </row>
    <row r="633" spans="3:3">
      <c r="C633" s="5"/>
    </row>
    <row r="634" spans="3:3">
      <c r="C634" s="5"/>
    </row>
    <row r="635" spans="3:3">
      <c r="C635" s="5"/>
    </row>
    <row r="636" spans="3:3">
      <c r="C636" s="5"/>
    </row>
    <row r="637" spans="3:3">
      <c r="C637" s="5"/>
    </row>
    <row r="638" spans="3:3">
      <c r="C638" s="5"/>
    </row>
    <row r="639" spans="3:3">
      <c r="C639" s="5"/>
    </row>
    <row r="640" spans="3:3">
      <c r="C640" s="5"/>
    </row>
    <row r="641" spans="3:3">
      <c r="C641" s="5"/>
    </row>
    <row r="642" spans="3:3">
      <c r="C642" s="5"/>
    </row>
    <row r="643" spans="3:3">
      <c r="C643" s="5"/>
    </row>
    <row r="644" spans="3:3">
      <c r="C644" s="5"/>
    </row>
    <row r="645" spans="3:3">
      <c r="C645" s="5"/>
    </row>
    <row r="646" spans="3:3">
      <c r="C646" s="5"/>
    </row>
    <row r="647" spans="3:3">
      <c r="C647" s="5"/>
    </row>
    <row r="648" spans="3:3">
      <c r="C648" s="5"/>
    </row>
    <row r="649" spans="3:3">
      <c r="C649" s="5"/>
    </row>
    <row r="650" spans="3:3">
      <c r="C650" s="5"/>
    </row>
    <row r="651" spans="3:3">
      <c r="C651" s="5"/>
    </row>
    <row r="652" spans="3:3">
      <c r="C652" s="5"/>
    </row>
    <row r="653" spans="3:3">
      <c r="C653" s="5"/>
    </row>
    <row r="654" spans="3:3">
      <c r="C654" s="5"/>
    </row>
    <row r="655" spans="3:3">
      <c r="C655" s="5"/>
    </row>
    <row r="656" spans="3:3">
      <c r="C656" s="5"/>
    </row>
    <row r="657" spans="3:3">
      <c r="C657" s="5"/>
    </row>
    <row r="658" spans="3:3">
      <c r="C658" s="5"/>
    </row>
    <row r="659" spans="3:3">
      <c r="C659" s="5"/>
    </row>
    <row r="660" spans="3:3">
      <c r="C660" s="5"/>
    </row>
    <row r="661" spans="3:3">
      <c r="C661" s="5"/>
    </row>
    <row r="662" spans="3:3">
      <c r="C662" s="5"/>
    </row>
    <row r="663" spans="3:3">
      <c r="C663" s="5"/>
    </row>
    <row r="664" spans="3:3">
      <c r="C664" s="5"/>
    </row>
    <row r="665" spans="3:3">
      <c r="C665" s="5"/>
    </row>
    <row r="666" spans="3:3">
      <c r="C666" s="5"/>
    </row>
    <row r="667" spans="3:3">
      <c r="C667" s="5"/>
    </row>
    <row r="668" spans="3:3">
      <c r="C668" s="5"/>
    </row>
    <row r="669" spans="3:3">
      <c r="C669" s="5"/>
    </row>
    <row r="670" spans="3:3">
      <c r="C670" s="5"/>
    </row>
    <row r="671" spans="3:3">
      <c r="C671" s="5"/>
    </row>
    <row r="672" spans="3:3">
      <c r="C672" s="5"/>
    </row>
    <row r="673" spans="3:3">
      <c r="C673" s="5"/>
    </row>
    <row r="674" spans="3:3">
      <c r="C674" s="5"/>
    </row>
    <row r="675" spans="3:3">
      <c r="C675" s="5"/>
    </row>
    <row r="676" spans="3:3">
      <c r="C676" s="5"/>
    </row>
    <row r="677" spans="3:3">
      <c r="C677" s="5"/>
    </row>
    <row r="678" spans="3:3">
      <c r="C678" s="5"/>
    </row>
    <row r="679" spans="3:3">
      <c r="C679" s="5"/>
    </row>
    <row r="680" spans="3:3">
      <c r="C680" s="5"/>
    </row>
    <row r="681" spans="3:3">
      <c r="C681" s="5"/>
    </row>
    <row r="682" spans="3:3">
      <c r="C682" s="5"/>
    </row>
    <row r="683" spans="3:3">
      <c r="C683" s="5"/>
    </row>
    <row r="684" spans="3:3">
      <c r="C684" s="5"/>
    </row>
    <row r="685" spans="3:3">
      <c r="C685" s="5"/>
    </row>
    <row r="686" spans="3:3">
      <c r="C686" s="5"/>
    </row>
    <row r="687" spans="3:3">
      <c r="C687" s="5"/>
    </row>
    <row r="688" spans="3:3">
      <c r="C688" s="5"/>
    </row>
    <row r="689" spans="3:3">
      <c r="C689" s="5"/>
    </row>
    <row r="690" spans="3:3">
      <c r="C690" s="5"/>
    </row>
    <row r="691" spans="3:3">
      <c r="C691" s="5"/>
    </row>
    <row r="692" spans="3:3">
      <c r="C692" s="5"/>
    </row>
    <row r="693" spans="3:3">
      <c r="C693" s="5"/>
    </row>
    <row r="694" spans="3:3">
      <c r="C694" s="5"/>
    </row>
    <row r="695" spans="3:3">
      <c r="C695" s="5"/>
    </row>
    <row r="696" spans="3:3">
      <c r="C696" s="5"/>
    </row>
    <row r="697" spans="3:3">
      <c r="C697" s="5"/>
    </row>
    <row r="698" spans="3:3">
      <c r="C698" s="5"/>
    </row>
    <row r="699" spans="3:3">
      <c r="C699" s="5"/>
    </row>
    <row r="700" spans="3:3">
      <c r="C700" s="5"/>
    </row>
    <row r="701" spans="3:3">
      <c r="C701" s="5"/>
    </row>
    <row r="702" spans="3:3">
      <c r="C702" s="5"/>
    </row>
    <row r="703" spans="3:3">
      <c r="C703" s="5"/>
    </row>
    <row r="704" spans="3:3">
      <c r="C704" s="5"/>
    </row>
    <row r="705" spans="3:3">
      <c r="C705" s="5"/>
    </row>
    <row r="706" spans="3:3">
      <c r="C706" s="5"/>
    </row>
    <row r="707" spans="3:3">
      <c r="C707" s="5"/>
    </row>
    <row r="708" spans="3:3">
      <c r="C708" s="5"/>
    </row>
    <row r="709" spans="3:3">
      <c r="C709" s="5"/>
    </row>
    <row r="710" spans="3:3">
      <c r="C710" s="5"/>
    </row>
    <row r="711" spans="3:3">
      <c r="C711" s="5"/>
    </row>
    <row r="712" spans="3:3">
      <c r="C712" s="5"/>
    </row>
    <row r="713" spans="3:3">
      <c r="C713" s="5"/>
    </row>
    <row r="714" spans="3:3">
      <c r="C714" s="5"/>
    </row>
    <row r="715" spans="3:3">
      <c r="C715" s="5"/>
    </row>
    <row r="716" spans="3:3">
      <c r="C716" s="5"/>
    </row>
    <row r="717" spans="3:3">
      <c r="C717" s="5"/>
    </row>
    <row r="718" spans="3:3">
      <c r="C718" s="5"/>
    </row>
    <row r="719" spans="3:3">
      <c r="C719" s="5"/>
    </row>
    <row r="720" spans="3:3">
      <c r="C720" s="5"/>
    </row>
    <row r="721" spans="3:3">
      <c r="C721" s="5"/>
    </row>
    <row r="722" spans="3:3">
      <c r="C722" s="5"/>
    </row>
    <row r="723" spans="3:3">
      <c r="C723" s="5"/>
    </row>
    <row r="724" spans="3:3">
      <c r="C724" s="5"/>
    </row>
    <row r="725" spans="3:3">
      <c r="C725" s="5"/>
    </row>
    <row r="726" spans="3:3">
      <c r="C726" s="5"/>
    </row>
    <row r="727" spans="3:3">
      <c r="C727" s="5"/>
    </row>
    <row r="728" spans="3:3">
      <c r="C728" s="5"/>
    </row>
    <row r="729" spans="3:3">
      <c r="C729" s="5"/>
    </row>
    <row r="730" spans="3:3">
      <c r="C730" s="5"/>
    </row>
    <row r="731" spans="3:3">
      <c r="C731" s="5"/>
    </row>
    <row r="732" spans="3:3">
      <c r="C732" s="5"/>
    </row>
    <row r="733" spans="3:3">
      <c r="C733" s="5"/>
    </row>
    <row r="734" spans="3:3">
      <c r="C734" s="5"/>
    </row>
    <row r="735" spans="3:3">
      <c r="C735" s="5"/>
    </row>
    <row r="736" spans="3:3">
      <c r="C736" s="5"/>
    </row>
    <row r="737" spans="3:3">
      <c r="C737" s="5"/>
    </row>
    <row r="738" spans="3:3">
      <c r="C738" s="5"/>
    </row>
    <row r="739" spans="3:3">
      <c r="C739" s="5"/>
    </row>
    <row r="740" spans="3:3">
      <c r="C740" s="5"/>
    </row>
    <row r="741" spans="3:3">
      <c r="C741" s="5"/>
    </row>
    <row r="742" spans="3:3">
      <c r="C742" s="5"/>
    </row>
    <row r="743" spans="3:3">
      <c r="C743" s="5"/>
    </row>
    <row r="744" spans="3:3">
      <c r="C744" s="5"/>
    </row>
    <row r="745" spans="3:3">
      <c r="C745" s="5"/>
    </row>
    <row r="746" spans="3:3">
      <c r="C746" s="5"/>
    </row>
    <row r="747" spans="3:3">
      <c r="C747" s="5"/>
    </row>
    <row r="748" spans="3:3">
      <c r="C748" s="5"/>
    </row>
    <row r="749" spans="3:3">
      <c r="C749" s="5"/>
    </row>
    <row r="750" spans="3:3">
      <c r="C750" s="5"/>
    </row>
    <row r="751" spans="3:3">
      <c r="C751" s="5"/>
    </row>
    <row r="752" spans="3:3">
      <c r="C752" s="5"/>
    </row>
    <row r="753" spans="3:3">
      <c r="C753" s="5"/>
    </row>
    <row r="754" spans="3:3">
      <c r="C754" s="5"/>
    </row>
    <row r="755" spans="3:3">
      <c r="C755" s="5"/>
    </row>
    <row r="756" spans="3:3">
      <c r="C756" s="5"/>
    </row>
    <row r="757" spans="3:3">
      <c r="C757" s="5"/>
    </row>
    <row r="758" spans="3:3">
      <c r="C758" s="5"/>
    </row>
    <row r="759" spans="3:3">
      <c r="C759" s="5"/>
    </row>
    <row r="760" spans="3:3">
      <c r="C760" s="5"/>
    </row>
    <row r="761" spans="3:3">
      <c r="C761" s="5"/>
    </row>
    <row r="762" spans="3:3">
      <c r="C762" s="5"/>
    </row>
    <row r="763" spans="3:3">
      <c r="C763" s="5"/>
    </row>
    <row r="764" spans="3:3">
      <c r="C764" s="5"/>
    </row>
    <row r="765" spans="3:3">
      <c r="C765" s="5"/>
    </row>
    <row r="766" spans="3:3">
      <c r="C766" s="5"/>
    </row>
    <row r="767" spans="3:3">
      <c r="C767" s="5"/>
    </row>
    <row r="768" spans="3:3">
      <c r="C768" s="5"/>
    </row>
    <row r="769" spans="3:3">
      <c r="C769" s="5"/>
    </row>
    <row r="770" spans="3:3">
      <c r="C770" s="5"/>
    </row>
    <row r="771" spans="3:3">
      <c r="C771" s="5"/>
    </row>
    <row r="772" spans="3:3">
      <c r="C772" s="5"/>
    </row>
    <row r="773" spans="3:3">
      <c r="C773" s="5"/>
    </row>
    <row r="774" spans="3:3">
      <c r="C774" s="5"/>
    </row>
    <row r="775" spans="3:3">
      <c r="C775" s="5"/>
    </row>
    <row r="776" spans="3:3">
      <c r="C776" s="5"/>
    </row>
    <row r="777" spans="3:3">
      <c r="C777" s="5"/>
    </row>
    <row r="778" spans="3:3">
      <c r="C778" s="5"/>
    </row>
    <row r="779" spans="3:3">
      <c r="C779" s="5"/>
    </row>
    <row r="780" spans="3:3">
      <c r="C780" s="5"/>
    </row>
    <row r="781" spans="3:3">
      <c r="C781" s="5"/>
    </row>
    <row r="782" spans="3:3">
      <c r="C782" s="5"/>
    </row>
    <row r="783" spans="3:3">
      <c r="C783" s="5"/>
    </row>
    <row r="784" spans="3:3">
      <c r="C784" s="5"/>
    </row>
    <row r="785" spans="3:3">
      <c r="C785" s="5"/>
    </row>
    <row r="786" spans="3:3">
      <c r="C786" s="5"/>
    </row>
    <row r="787" spans="3:3">
      <c r="C787" s="5"/>
    </row>
    <row r="788" spans="3:3">
      <c r="C788" s="5"/>
    </row>
    <row r="789" spans="3:3">
      <c r="C789" s="5"/>
    </row>
    <row r="790" spans="3:3">
      <c r="C790" s="5"/>
    </row>
    <row r="791" spans="3:3">
      <c r="C791" s="5"/>
    </row>
    <row r="792" spans="3:3">
      <c r="C792" s="5"/>
    </row>
    <row r="793" spans="3:3">
      <c r="C793" s="5"/>
    </row>
    <row r="794" spans="3:3">
      <c r="C794" s="5"/>
    </row>
    <row r="795" spans="3:3">
      <c r="C795" s="5"/>
    </row>
    <row r="796" spans="3:3">
      <c r="C796" s="5"/>
    </row>
    <row r="797" spans="3:3">
      <c r="C797" s="5"/>
    </row>
    <row r="798" spans="3:3">
      <c r="C798" s="5"/>
    </row>
    <row r="799" spans="3:3">
      <c r="C799" s="5"/>
    </row>
    <row r="800" spans="3:3">
      <c r="C800" s="5"/>
    </row>
    <row r="801" spans="3:3">
      <c r="C801" s="5"/>
    </row>
    <row r="802" spans="3:3">
      <c r="C802" s="5"/>
    </row>
    <row r="803" spans="3:3">
      <c r="C803" s="5"/>
    </row>
    <row r="804" spans="3:3">
      <c r="C804" s="5"/>
    </row>
    <row r="805" spans="3:3">
      <c r="C805" s="5"/>
    </row>
    <row r="806" spans="3:3">
      <c r="C806" s="5"/>
    </row>
    <row r="807" spans="3:3">
      <c r="C807" s="5"/>
    </row>
    <row r="808" spans="3:3">
      <c r="C808" s="5"/>
    </row>
    <row r="809" spans="3:3">
      <c r="C809" s="5"/>
    </row>
    <row r="810" spans="3:3">
      <c r="C810" s="5"/>
    </row>
    <row r="811" spans="3:3">
      <c r="C811" s="5"/>
    </row>
    <row r="812" spans="3:3">
      <c r="C812" s="5"/>
    </row>
    <row r="813" spans="3:3">
      <c r="C813" s="5"/>
    </row>
    <row r="814" spans="3:3">
      <c r="C814" s="5"/>
    </row>
    <row r="815" spans="3:3">
      <c r="C815" s="5"/>
    </row>
    <row r="816" spans="3:3">
      <c r="C816" s="5"/>
    </row>
    <row r="817" spans="3:3">
      <c r="C817" s="5"/>
    </row>
    <row r="818" spans="3:3">
      <c r="C818" s="5"/>
    </row>
    <row r="819" spans="3:3">
      <c r="C819" s="5"/>
    </row>
    <row r="820" spans="3:3">
      <c r="C820" s="5"/>
    </row>
    <row r="821" spans="3:3">
      <c r="C821" s="5"/>
    </row>
    <row r="822" spans="3:3">
      <c r="C822" s="5"/>
    </row>
    <row r="823" spans="3:3">
      <c r="C823" s="5"/>
    </row>
    <row r="824" spans="3:3">
      <c r="C824" s="5"/>
    </row>
    <row r="825" spans="3:3">
      <c r="C825" s="5"/>
    </row>
    <row r="826" spans="3:3">
      <c r="C826" s="5"/>
    </row>
    <row r="827" spans="3:3">
      <c r="C827" s="5"/>
    </row>
    <row r="828" spans="3:3">
      <c r="C828" s="5"/>
    </row>
    <row r="829" spans="3:3">
      <c r="C829" s="5"/>
    </row>
    <row r="830" spans="3:3">
      <c r="C830" s="5"/>
    </row>
    <row r="831" spans="3:3">
      <c r="C831" s="5"/>
    </row>
    <row r="832" spans="3:3">
      <c r="C832" s="5"/>
    </row>
    <row r="833" spans="3:3">
      <c r="C833" s="5"/>
    </row>
    <row r="834" spans="3:3">
      <c r="C834" s="5"/>
    </row>
    <row r="835" spans="3:3">
      <c r="C835" s="5"/>
    </row>
    <row r="836" spans="3:3">
      <c r="C836" s="5"/>
    </row>
    <row r="837" spans="3:3">
      <c r="C837" s="5"/>
    </row>
    <row r="838" spans="3:3">
      <c r="C838" s="5"/>
    </row>
    <row r="839" spans="3:3">
      <c r="C839" s="5"/>
    </row>
    <row r="840" spans="3:3">
      <c r="C840" s="5"/>
    </row>
    <row r="841" spans="3:3">
      <c r="C841" s="5"/>
    </row>
    <row r="842" spans="3:3">
      <c r="C842" s="5"/>
    </row>
    <row r="843" spans="3:3">
      <c r="C843" s="5"/>
    </row>
    <row r="844" spans="3:3">
      <c r="C844" s="5"/>
    </row>
    <row r="845" spans="3:3">
      <c r="C845" s="5"/>
    </row>
    <row r="846" spans="3:3">
      <c r="C846" s="5"/>
    </row>
    <row r="847" spans="3:3">
      <c r="C847" s="5"/>
    </row>
    <row r="848" spans="3:3">
      <c r="C848" s="5"/>
    </row>
    <row r="849" spans="3:3">
      <c r="C849" s="5"/>
    </row>
    <row r="850" spans="3:3">
      <c r="C850" s="5"/>
    </row>
    <row r="851" spans="3:3">
      <c r="C851" s="5"/>
    </row>
    <row r="852" spans="3:3">
      <c r="C852" s="5"/>
    </row>
    <row r="853" spans="3:3">
      <c r="C853" s="5"/>
    </row>
    <row r="854" spans="3:3">
      <c r="C854" s="5"/>
    </row>
    <row r="855" spans="3:3">
      <c r="C855" s="5"/>
    </row>
    <row r="856" spans="3:3">
      <c r="C856" s="5"/>
    </row>
    <row r="857" spans="3:3">
      <c r="C857" s="5"/>
    </row>
    <row r="858" spans="3:3">
      <c r="C858" s="5"/>
    </row>
    <row r="859" spans="3:3">
      <c r="C859" s="5"/>
    </row>
    <row r="860" spans="3:3">
      <c r="C860" s="5"/>
    </row>
    <row r="861" spans="3:3">
      <c r="C861" s="5"/>
    </row>
    <row r="862" spans="3:3">
      <c r="C862" s="5"/>
    </row>
    <row r="863" spans="3:3">
      <c r="C863" s="5"/>
    </row>
    <row r="864" spans="3:3">
      <c r="C864" s="5"/>
    </row>
    <row r="865" spans="3:3">
      <c r="C865" s="5"/>
    </row>
    <row r="866" spans="3:3">
      <c r="C866" s="5"/>
    </row>
    <row r="867" spans="3:3">
      <c r="C867" s="5"/>
    </row>
    <row r="868" spans="3:3">
      <c r="C868" s="5"/>
    </row>
    <row r="869" spans="3:3">
      <c r="C869" s="5"/>
    </row>
    <row r="870" spans="3:3">
      <c r="C870" s="5"/>
    </row>
    <row r="871" spans="3:3">
      <c r="C871" s="5"/>
    </row>
    <row r="872" spans="3:3">
      <c r="C872" s="5"/>
    </row>
    <row r="873" spans="3:3">
      <c r="C873" s="5"/>
    </row>
    <row r="874" spans="3:3">
      <c r="C874" s="5"/>
    </row>
    <row r="875" spans="3:3">
      <c r="C875" s="5"/>
    </row>
    <row r="876" spans="3:3">
      <c r="C876" s="5"/>
    </row>
    <row r="877" spans="3:3">
      <c r="C877" s="5"/>
    </row>
    <row r="878" spans="3:3">
      <c r="C878" s="5"/>
    </row>
    <row r="879" spans="3:3">
      <c r="C879" s="5"/>
    </row>
    <row r="880" spans="3:3">
      <c r="C880" s="5"/>
    </row>
    <row r="881" spans="3:3">
      <c r="C881" s="5"/>
    </row>
    <row r="882" spans="3:3">
      <c r="C882" s="5"/>
    </row>
    <row r="883" spans="3:3">
      <c r="C883" s="5"/>
    </row>
    <row r="884" spans="3:3">
      <c r="C884" s="5"/>
    </row>
    <row r="885" spans="3:3">
      <c r="C885" s="5"/>
    </row>
    <row r="886" spans="3:3">
      <c r="C886" s="5"/>
    </row>
    <row r="887" spans="3:3">
      <c r="C887" s="5"/>
    </row>
    <row r="888" spans="3:3">
      <c r="C888" s="5"/>
    </row>
    <row r="889" spans="3:3">
      <c r="C889" s="5"/>
    </row>
    <row r="890" spans="3:3">
      <c r="C890" s="5"/>
    </row>
    <row r="891" spans="3:3">
      <c r="C891" s="5"/>
    </row>
    <row r="892" spans="3:3">
      <c r="C892" s="5"/>
    </row>
    <row r="893" spans="3:3">
      <c r="C893" s="5"/>
    </row>
    <row r="894" spans="3:3">
      <c r="C894" s="5"/>
    </row>
    <row r="895" spans="3:3">
      <c r="C895" s="5"/>
    </row>
    <row r="896" spans="3:3">
      <c r="C896" s="5"/>
    </row>
    <row r="897" spans="3:3">
      <c r="C897" s="5"/>
    </row>
    <row r="898" spans="3:3">
      <c r="C898" s="5"/>
    </row>
    <row r="899" spans="3:3">
      <c r="C899" s="5"/>
    </row>
    <row r="900" spans="3:3">
      <c r="C900" s="5"/>
    </row>
    <row r="901" spans="3:3">
      <c r="C901" s="5"/>
    </row>
    <row r="902" spans="3:3">
      <c r="C902" s="5"/>
    </row>
    <row r="903" spans="3:3">
      <c r="C903" s="5"/>
    </row>
    <row r="904" spans="3:3">
      <c r="C904" s="5"/>
    </row>
    <row r="905" spans="3:3">
      <c r="C905" s="5"/>
    </row>
    <row r="906" spans="3:3">
      <c r="C906" s="5"/>
    </row>
    <row r="907" spans="3:3">
      <c r="C907" s="5"/>
    </row>
    <row r="908" spans="3:3">
      <c r="C908" s="5"/>
    </row>
    <row r="909" spans="3:3">
      <c r="C909" s="5"/>
    </row>
    <row r="910" spans="3:3">
      <c r="C910" s="5"/>
    </row>
    <row r="911" spans="3:3">
      <c r="C911" s="5"/>
    </row>
    <row r="912" spans="3:3">
      <c r="C912" s="5"/>
    </row>
    <row r="913" spans="3:3">
      <c r="C913" s="5"/>
    </row>
    <row r="914" spans="3:3">
      <c r="C914" s="5"/>
    </row>
    <row r="915" spans="3:3">
      <c r="C915" s="5"/>
    </row>
    <row r="916" spans="3:3">
      <c r="C916" s="5"/>
    </row>
    <row r="917" spans="3:3">
      <c r="C917" s="5"/>
    </row>
    <row r="918" spans="3:3">
      <c r="C918" s="5"/>
    </row>
    <row r="919" spans="3:3">
      <c r="C919" s="5"/>
    </row>
    <row r="920" spans="3:3">
      <c r="C920" s="5"/>
    </row>
    <row r="921" spans="3:3">
      <c r="C921" s="5"/>
    </row>
    <row r="922" spans="3:3">
      <c r="C922" s="5"/>
    </row>
    <row r="923" spans="3:3">
      <c r="C923" s="5"/>
    </row>
    <row r="924" spans="3:3">
      <c r="C924" s="5"/>
    </row>
    <row r="925" spans="3:3">
      <c r="C925" s="5"/>
    </row>
    <row r="926" spans="3:3">
      <c r="C926" s="5"/>
    </row>
    <row r="927" spans="3:3">
      <c r="C927" s="5"/>
    </row>
    <row r="928" spans="3:3">
      <c r="C928" s="5"/>
    </row>
    <row r="929" spans="3:3">
      <c r="C929" s="5"/>
    </row>
    <row r="930" spans="3:3">
      <c r="C930" s="5"/>
    </row>
    <row r="931" spans="3:3">
      <c r="C931" s="5"/>
    </row>
    <row r="932" spans="3:3">
      <c r="C932" s="5"/>
    </row>
    <row r="933" spans="3:3">
      <c r="C933" s="5"/>
    </row>
    <row r="934" spans="3:3">
      <c r="C934" s="5"/>
    </row>
    <row r="935" spans="3:3">
      <c r="C935" s="5"/>
    </row>
    <row r="936" spans="3:3">
      <c r="C936" s="5"/>
    </row>
    <row r="937" spans="3:3">
      <c r="C937" s="5"/>
    </row>
    <row r="938" spans="3:3">
      <c r="C938" s="5"/>
    </row>
    <row r="939" spans="3:3">
      <c r="C939" s="5"/>
    </row>
    <row r="940" spans="3:3">
      <c r="C940" s="5"/>
    </row>
    <row r="941" spans="3:3">
      <c r="C941" s="5"/>
    </row>
    <row r="942" spans="3:3">
      <c r="C942" s="5"/>
    </row>
    <row r="943" spans="3:3">
      <c r="C943" s="5"/>
    </row>
    <row r="944" spans="3:3">
      <c r="C944" s="5"/>
    </row>
    <row r="945" spans="3:3">
      <c r="C945" s="5"/>
    </row>
    <row r="946" spans="3:3">
      <c r="C946" s="5"/>
    </row>
    <row r="947" spans="3:3">
      <c r="C947" s="5"/>
    </row>
    <row r="948" spans="3:3">
      <c r="C948" s="5"/>
    </row>
    <row r="949" spans="3:3">
      <c r="C949" s="5"/>
    </row>
    <row r="950" spans="3:3">
      <c r="C950" s="5"/>
    </row>
    <row r="951" spans="3:3">
      <c r="C951" s="5"/>
    </row>
    <row r="952" spans="3:3">
      <c r="C952" s="5"/>
    </row>
    <row r="953" spans="3:3">
      <c r="C953" s="5"/>
    </row>
    <row r="954" spans="3:3">
      <c r="C954" s="5"/>
    </row>
    <row r="955" spans="3:3">
      <c r="C955" s="5"/>
    </row>
    <row r="956" spans="3:3">
      <c r="C956" s="5"/>
    </row>
    <row r="957" spans="3:3">
      <c r="C957" s="5"/>
    </row>
    <row r="958" spans="3:3">
      <c r="C958" s="5"/>
    </row>
    <row r="959" spans="3:3">
      <c r="C959" s="5"/>
    </row>
    <row r="960" spans="3:3">
      <c r="C960" s="5"/>
    </row>
    <row r="961" spans="3:3">
      <c r="C961" s="5"/>
    </row>
    <row r="962" spans="3:3">
      <c r="C962" s="5"/>
    </row>
    <row r="963" spans="3:3">
      <c r="C963" s="5"/>
    </row>
    <row r="964" spans="3:3">
      <c r="C964" s="5"/>
    </row>
    <row r="965" spans="3:3">
      <c r="C965" s="5"/>
    </row>
    <row r="966" spans="3:3">
      <c r="C966" s="5"/>
    </row>
    <row r="967" spans="3:3">
      <c r="C967" s="5"/>
    </row>
    <row r="968" spans="3:3">
      <c r="C968" s="5"/>
    </row>
    <row r="969" spans="3:3">
      <c r="C969" s="5"/>
    </row>
    <row r="970" spans="3:3">
      <c r="C970" s="5"/>
    </row>
    <row r="971" spans="3:3">
      <c r="C971" s="5"/>
    </row>
    <row r="972" spans="3:3">
      <c r="C972" s="5"/>
    </row>
    <row r="973" spans="3:3">
      <c r="C973" s="5"/>
    </row>
    <row r="974" spans="3:3">
      <c r="C974" s="5"/>
    </row>
    <row r="975" spans="3:3">
      <c r="C975" s="5"/>
    </row>
    <row r="976" spans="3:3">
      <c r="C976" s="5"/>
    </row>
    <row r="977" spans="3:3">
      <c r="C977" s="5"/>
    </row>
    <row r="978" spans="3:3">
      <c r="C978" s="5"/>
    </row>
    <row r="979" spans="3:3">
      <c r="C979" s="5"/>
    </row>
    <row r="980" spans="3:3">
      <c r="C980" s="5"/>
    </row>
    <row r="981" spans="3:3">
      <c r="C981" s="5"/>
    </row>
    <row r="982" spans="3:3">
      <c r="C982" s="5"/>
    </row>
    <row r="983" spans="3:3">
      <c r="C983" s="5"/>
    </row>
    <row r="984" spans="3:3">
      <c r="C984" s="5"/>
    </row>
    <row r="985" spans="3:3">
      <c r="C985" s="5"/>
    </row>
    <row r="986" spans="3:3">
      <c r="C986" s="5"/>
    </row>
    <row r="987" spans="3:3">
      <c r="C987" s="5"/>
    </row>
    <row r="988" spans="3:3">
      <c r="C988" s="5"/>
    </row>
    <row r="989" spans="3:3">
      <c r="C989" s="5"/>
    </row>
    <row r="990" spans="3:3">
      <c r="C990" s="5"/>
    </row>
    <row r="991" spans="3:3">
      <c r="C991" s="5"/>
    </row>
    <row r="992" spans="3:3">
      <c r="C992" s="5"/>
    </row>
    <row r="993" spans="3:3">
      <c r="C993" s="5"/>
    </row>
    <row r="994" spans="3:3">
      <c r="C994" s="5"/>
    </row>
    <row r="995" spans="3:3">
      <c r="C995" s="5"/>
    </row>
    <row r="996" spans="3:3">
      <c r="C996" s="5"/>
    </row>
    <row r="997" spans="3:3">
      <c r="C997" s="5"/>
    </row>
    <row r="998" spans="3:3">
      <c r="C998" s="5"/>
    </row>
    <row r="999" spans="3:3">
      <c r="C999" s="5"/>
    </row>
    <row r="1000" spans="3:3">
      <c r="C1000" s="5"/>
    </row>
    <row r="1001" spans="3:3">
      <c r="C1001" s="5"/>
    </row>
    <row r="1002" spans="3:3">
      <c r="C1002" s="5"/>
    </row>
  </sheetData>
  <mergeCells count="6">
    <mergeCell ref="A2:F2"/>
    <mergeCell ref="O18:O22"/>
    <mergeCell ref="D10:M10"/>
    <mergeCell ref="O5:O7"/>
    <mergeCell ref="O8:O11"/>
    <mergeCell ref="O13:O16"/>
  </mergeCells>
  <pageMargins left="0.7" right="0.7" top="0.75" bottom="0.75" header="0.3" footer="0.3"/>
</worksheet>
</file>

<file path=xl/worksheets/sheet19.xml><?xml version="1.0" encoding="utf-8"?>
<worksheet xmlns="http://schemas.openxmlformats.org/spreadsheetml/2006/main" xmlns:r="http://schemas.openxmlformats.org/officeDocument/2006/relationships">
  <sheetPr>
    <tabColor rgb="FF953734"/>
  </sheetPr>
  <dimension ref="A1:N1002"/>
  <sheetViews>
    <sheetView workbookViewId="0"/>
  </sheetViews>
  <sheetFormatPr defaultColWidth="15.140625" defaultRowHeight="15" customHeight="1"/>
  <cols>
    <col min="1" max="1" width="20.42578125" customWidth="1"/>
    <col min="2" max="2" width="11.7109375" customWidth="1"/>
    <col min="3" max="3" width="7.5703125" customWidth="1"/>
    <col min="4" max="4" width="9.85546875" customWidth="1"/>
    <col min="5" max="5" width="10.5703125" customWidth="1"/>
    <col min="6" max="6" width="9" customWidth="1"/>
    <col min="7" max="7" width="10.42578125" customWidth="1"/>
    <col min="8" max="8" width="11.5703125" customWidth="1"/>
    <col min="9" max="9" width="10.28515625" customWidth="1"/>
    <col min="10" max="10" width="19.5703125" customWidth="1"/>
    <col min="11" max="11" width="11" customWidth="1"/>
    <col min="12" max="26" width="7.5703125" customWidth="1"/>
  </cols>
  <sheetData>
    <row r="1" spans="1:14" ht="46.5" customHeight="1">
      <c r="A1" s="4" t="s">
        <v>40</v>
      </c>
      <c r="B1" s="10"/>
      <c r="C1" s="10"/>
      <c r="D1" s="10"/>
      <c r="E1" s="10"/>
      <c r="F1" s="10"/>
      <c r="G1" s="10"/>
      <c r="H1" s="10"/>
      <c r="I1" s="10"/>
      <c r="J1" s="98"/>
      <c r="K1" s="5"/>
    </row>
    <row r="2" spans="1:14" ht="46.5" customHeight="1">
      <c r="A2" s="447" t="s">
        <v>210</v>
      </c>
      <c r="B2" s="440"/>
      <c r="C2" s="440"/>
      <c r="D2" s="440"/>
      <c r="E2" s="440"/>
      <c r="F2" s="440"/>
      <c r="G2" s="10"/>
      <c r="H2" s="10"/>
      <c r="I2" s="10"/>
      <c r="J2" s="98"/>
      <c r="K2" s="5"/>
    </row>
    <row r="3" spans="1:14" ht="46.5" customHeight="1">
      <c r="A3" s="5"/>
      <c r="B3" s="52" t="s">
        <v>60</v>
      </c>
      <c r="C3" s="52" t="s">
        <v>61</v>
      </c>
      <c r="D3" s="52" t="s">
        <v>62</v>
      </c>
      <c r="E3" s="52" t="s">
        <v>63</v>
      </c>
      <c r="F3" s="52" t="s">
        <v>64</v>
      </c>
      <c r="G3" s="52" t="s">
        <v>65</v>
      </c>
      <c r="H3" s="52" t="s">
        <v>66</v>
      </c>
      <c r="I3" s="52" t="s">
        <v>67</v>
      </c>
      <c r="J3" s="98" t="s">
        <v>213</v>
      </c>
      <c r="K3" s="5"/>
    </row>
    <row r="4" spans="1:14" ht="15.75" customHeight="1">
      <c r="A4" s="5" t="s">
        <v>214</v>
      </c>
      <c r="B4" s="100">
        <v>208</v>
      </c>
      <c r="C4" s="100">
        <v>148</v>
      </c>
      <c r="D4" s="100">
        <v>102</v>
      </c>
      <c r="E4" s="100">
        <v>0</v>
      </c>
      <c r="F4" s="100">
        <v>444</v>
      </c>
      <c r="G4" s="100">
        <v>478</v>
      </c>
      <c r="H4" s="100">
        <v>407</v>
      </c>
      <c r="I4" s="100">
        <v>343</v>
      </c>
      <c r="J4" s="5" t="s">
        <v>215</v>
      </c>
      <c r="K4" s="5"/>
    </row>
    <row r="5" spans="1:14" ht="77.25" customHeight="1">
      <c r="A5" s="5" t="s">
        <v>216</v>
      </c>
      <c r="B5" s="36">
        <f t="shared" ref="B5:I5" si="0">B4/7*10</f>
        <v>297.14285714285717</v>
      </c>
      <c r="C5" s="36">
        <f t="shared" si="0"/>
        <v>211.42857142857142</v>
      </c>
      <c r="D5" s="36">
        <f t="shared" si="0"/>
        <v>145.71428571428572</v>
      </c>
      <c r="E5" s="36">
        <f t="shared" si="0"/>
        <v>0</v>
      </c>
      <c r="F5" s="36">
        <f t="shared" si="0"/>
        <v>634.28571428571433</v>
      </c>
      <c r="G5" s="36">
        <f t="shared" si="0"/>
        <v>682.85714285714289</v>
      </c>
      <c r="H5" s="36">
        <f t="shared" si="0"/>
        <v>581.42857142857144</v>
      </c>
      <c r="I5" s="36">
        <f t="shared" si="0"/>
        <v>490</v>
      </c>
      <c r="J5" s="5"/>
      <c r="K5" s="5"/>
    </row>
    <row r="6" spans="1:14" ht="16.5" customHeight="1">
      <c r="A6" s="5" t="s">
        <v>136</v>
      </c>
      <c r="B6" s="102">
        <v>110</v>
      </c>
      <c r="C6" s="102">
        <v>409</v>
      </c>
      <c r="D6" s="102">
        <v>430</v>
      </c>
      <c r="E6" s="102">
        <v>412</v>
      </c>
      <c r="F6" s="103">
        <v>276</v>
      </c>
      <c r="G6" s="103">
        <v>398</v>
      </c>
      <c r="H6" s="103">
        <v>372</v>
      </c>
      <c r="I6" s="103">
        <v>387</v>
      </c>
      <c r="J6" s="46" t="str">
        <f>HYPERLINK("http://livingwage.mit.edu/places/5303363000","http://livingwage.mit.edu/places/5303363000")</f>
        <v>http://livingwage.mit.edu/places/5303363000</v>
      </c>
      <c r="K6" s="5"/>
    </row>
    <row r="7" spans="1:14" ht="15.75" customHeight="1">
      <c r="A7" s="5" t="s">
        <v>220</v>
      </c>
      <c r="B7" s="17"/>
      <c r="C7" s="17">
        <v>940.14797346867942</v>
      </c>
      <c r="D7" s="106">
        <v>1382.314892552979</v>
      </c>
      <c r="E7" s="106">
        <v>1438.4396149816212</v>
      </c>
      <c r="F7" s="17"/>
      <c r="G7" s="106">
        <v>1385.116190988374</v>
      </c>
      <c r="H7" s="106">
        <v>1441.2409134170159</v>
      </c>
      <c r="I7" s="106">
        <v>1497.3656358456578</v>
      </c>
      <c r="J7" s="46" t="str">
        <f>HYPERLINK("http://www.epi.org/resources/budget/","http://www.epi.org/resources/budget/")</f>
        <v>http://www.epi.org/resources/budget/</v>
      </c>
      <c r="K7" s="5"/>
    </row>
    <row r="8" spans="1:14">
      <c r="A8" s="5" t="s">
        <v>228</v>
      </c>
      <c r="B8" s="120">
        <v>113</v>
      </c>
      <c r="C8" s="122">
        <v>373</v>
      </c>
      <c r="D8" s="122">
        <v>394</v>
      </c>
      <c r="E8" s="124"/>
      <c r="F8" s="124"/>
      <c r="G8" s="122">
        <v>430</v>
      </c>
      <c r="H8" s="122">
        <v>451</v>
      </c>
      <c r="I8" s="122">
        <v>462</v>
      </c>
      <c r="J8" s="46" t="str">
        <f>HYPERLINK("http://www.selfsufficiencystandard.org/docs/Washington2011.pdf","http://www.selfsufficiencystandard.org/docs/Washington2011.pdf")</f>
        <v>http://www.selfsufficiencystandard.org/docs/Washington2011.pdf</v>
      </c>
      <c r="K8" s="5"/>
    </row>
    <row r="9" spans="1:14">
      <c r="A9" s="5" t="s">
        <v>274</v>
      </c>
      <c r="B9" s="120">
        <f t="shared" ref="B9:D9" si="1">B8*1.05</f>
        <v>118.65</v>
      </c>
      <c r="C9" s="120">
        <f t="shared" si="1"/>
        <v>391.65000000000003</v>
      </c>
      <c r="D9" s="120">
        <f t="shared" si="1"/>
        <v>413.70000000000005</v>
      </c>
      <c r="E9" s="120"/>
      <c r="F9" s="120"/>
      <c r="G9" s="120">
        <f t="shared" ref="G9:I9" si="2">G8*1.05</f>
        <v>451.5</v>
      </c>
      <c r="H9" s="120">
        <f t="shared" si="2"/>
        <v>473.55</v>
      </c>
      <c r="I9" s="120">
        <f t="shared" si="2"/>
        <v>485.1</v>
      </c>
      <c r="J9" s="5"/>
      <c r="K9" s="5"/>
    </row>
    <row r="10" spans="1:14">
      <c r="A10" s="129" t="s">
        <v>275</v>
      </c>
      <c r="B10" s="5"/>
      <c r="J10" s="5"/>
      <c r="K10" s="5"/>
    </row>
    <row r="11" spans="1:14">
      <c r="A11" s="5" t="s">
        <v>136</v>
      </c>
      <c r="B11" s="133">
        <f t="shared" ref="B11:I11" si="3">B6-B$4</f>
        <v>-98</v>
      </c>
      <c r="C11" s="146">
        <f t="shared" si="3"/>
        <v>261</v>
      </c>
      <c r="D11" s="146">
        <f t="shared" si="3"/>
        <v>328</v>
      </c>
      <c r="E11" s="146">
        <f t="shared" si="3"/>
        <v>412</v>
      </c>
      <c r="F11" s="133">
        <f t="shared" si="3"/>
        <v>-168</v>
      </c>
      <c r="G11" s="133">
        <f t="shared" si="3"/>
        <v>-80</v>
      </c>
      <c r="H11" s="133">
        <f t="shared" si="3"/>
        <v>-35</v>
      </c>
      <c r="I11" s="146">
        <f t="shared" si="3"/>
        <v>44</v>
      </c>
      <c r="J11" s="5"/>
      <c r="K11" s="5"/>
    </row>
    <row r="12" spans="1:14">
      <c r="A12" s="5" t="s">
        <v>220</v>
      </c>
      <c r="B12" s="146"/>
      <c r="C12" s="146">
        <f t="shared" ref="C12:E12" si="4">C7-C$4</f>
        <v>792.14797346867942</v>
      </c>
      <c r="D12" s="146">
        <f t="shared" si="4"/>
        <v>1280.314892552979</v>
      </c>
      <c r="E12" s="146">
        <f t="shared" si="4"/>
        <v>1438.4396149816212</v>
      </c>
      <c r="G12" s="146">
        <f t="shared" ref="G12:I12" si="5">G7-G$4</f>
        <v>907.116190988374</v>
      </c>
      <c r="H12" s="146">
        <f t="shared" si="5"/>
        <v>1034.2409134170159</v>
      </c>
      <c r="I12" s="146">
        <f t="shared" si="5"/>
        <v>1154.3656358456578</v>
      </c>
      <c r="J12" s="5"/>
      <c r="K12" s="151"/>
      <c r="L12" s="153"/>
      <c r="M12" s="36"/>
      <c r="N12" s="153"/>
    </row>
    <row r="13" spans="1:14">
      <c r="A13" s="5" t="s">
        <v>228</v>
      </c>
      <c r="B13" s="133">
        <f t="shared" ref="B13:D13" si="6">B8-B$4</f>
        <v>-95</v>
      </c>
      <c r="C13" s="146">
        <f t="shared" si="6"/>
        <v>225</v>
      </c>
      <c r="D13" s="146">
        <f t="shared" si="6"/>
        <v>292</v>
      </c>
      <c r="E13" s="146"/>
      <c r="G13" s="133">
        <f t="shared" ref="G13:I13" si="7">G8-G$4</f>
        <v>-48</v>
      </c>
      <c r="H13" s="146">
        <f t="shared" si="7"/>
        <v>44</v>
      </c>
      <c r="I13" s="146">
        <f t="shared" si="7"/>
        <v>119</v>
      </c>
      <c r="J13" s="5"/>
      <c r="K13" s="156"/>
      <c r="L13" s="157"/>
      <c r="M13" s="36"/>
      <c r="N13" s="157"/>
    </row>
    <row r="14" spans="1:14" ht="15.75" customHeight="1">
      <c r="A14" s="5" t="s">
        <v>274</v>
      </c>
      <c r="B14" s="133">
        <f t="shared" ref="B14:D14" si="8">B9-B$4</f>
        <v>-89.35</v>
      </c>
      <c r="C14" s="146">
        <f t="shared" si="8"/>
        <v>243.65000000000003</v>
      </c>
      <c r="D14" s="146">
        <f t="shared" si="8"/>
        <v>311.70000000000005</v>
      </c>
      <c r="E14" s="146"/>
      <c r="G14" s="133">
        <f t="shared" ref="G14:I14" si="9">G9-G$4</f>
        <v>-26.5</v>
      </c>
      <c r="H14" s="146">
        <f t="shared" si="9"/>
        <v>66.550000000000011</v>
      </c>
      <c r="I14" s="146">
        <f t="shared" si="9"/>
        <v>142.10000000000002</v>
      </c>
      <c r="J14" s="5"/>
      <c r="K14" s="159"/>
      <c r="L14" s="175"/>
      <c r="M14" s="36"/>
      <c r="N14" s="175"/>
    </row>
    <row r="15" spans="1:14">
      <c r="A15" s="5" t="s">
        <v>338</v>
      </c>
      <c r="B15" s="5"/>
      <c r="J15" s="5"/>
      <c r="K15" s="5"/>
    </row>
    <row r="16" spans="1:14">
      <c r="A16" s="5"/>
      <c r="B16" s="179">
        <f t="shared" ref="B16:I16" si="10">B11/160</f>
        <v>-0.61250000000000004</v>
      </c>
      <c r="C16" s="36">
        <f t="shared" si="10"/>
        <v>1.6312500000000001</v>
      </c>
      <c r="D16" s="36">
        <f t="shared" si="10"/>
        <v>2.0499999999999998</v>
      </c>
      <c r="E16" s="36">
        <f t="shared" si="10"/>
        <v>2.5750000000000002</v>
      </c>
      <c r="F16" s="179">
        <f t="shared" si="10"/>
        <v>-1.05</v>
      </c>
      <c r="G16" s="179">
        <f t="shared" si="10"/>
        <v>-0.5</v>
      </c>
      <c r="H16" s="179">
        <f t="shared" si="10"/>
        <v>-0.21875</v>
      </c>
      <c r="I16" s="36">
        <f t="shared" si="10"/>
        <v>0.27500000000000002</v>
      </c>
      <c r="J16" s="5"/>
      <c r="K16" s="5"/>
    </row>
    <row r="17" spans="1:11">
      <c r="A17" s="5"/>
      <c r="B17" s="36"/>
      <c r="C17" s="36">
        <f t="shared" ref="C17:E17" si="11">C12/160</f>
        <v>4.9509248341792462</v>
      </c>
      <c r="D17" s="36">
        <f t="shared" si="11"/>
        <v>8.0019680784561196</v>
      </c>
      <c r="E17" s="36">
        <f t="shared" si="11"/>
        <v>8.9902475936351323</v>
      </c>
      <c r="G17" s="36">
        <f t="shared" ref="G17:I17" si="12">G12/160</f>
        <v>5.6694761936773377</v>
      </c>
      <c r="H17" s="36">
        <f t="shared" si="12"/>
        <v>6.4640057088563498</v>
      </c>
      <c r="I17" s="36">
        <f t="shared" si="12"/>
        <v>7.2147852240353618</v>
      </c>
      <c r="J17" s="5"/>
      <c r="K17" s="5"/>
    </row>
    <row r="18" spans="1:11">
      <c r="A18" s="5"/>
      <c r="B18" s="179">
        <f t="shared" ref="B18:D18" si="13">B13/160</f>
        <v>-0.59375</v>
      </c>
      <c r="C18" s="36">
        <f t="shared" si="13"/>
        <v>1.40625</v>
      </c>
      <c r="D18" s="36">
        <f t="shared" si="13"/>
        <v>1.825</v>
      </c>
      <c r="G18" s="179">
        <f t="shared" ref="G18:I18" si="14">G13/160</f>
        <v>-0.3</v>
      </c>
      <c r="H18" s="36">
        <f t="shared" si="14"/>
        <v>0.27500000000000002</v>
      </c>
      <c r="I18" s="36">
        <f t="shared" si="14"/>
        <v>0.74375000000000002</v>
      </c>
      <c r="J18" s="5"/>
      <c r="K18" s="5"/>
    </row>
    <row r="19" spans="1:11">
      <c r="A19" s="5"/>
      <c r="B19" s="179">
        <f t="shared" ref="B19:D19" si="15">B14/160</f>
        <v>-0.55843749999999992</v>
      </c>
      <c r="C19" s="36">
        <f t="shared" si="15"/>
        <v>1.5228125000000001</v>
      </c>
      <c r="D19" s="36">
        <f t="shared" si="15"/>
        <v>1.9481250000000003</v>
      </c>
      <c r="G19" s="179">
        <f t="shared" ref="G19:I19" si="16">G14/160</f>
        <v>-0.16562499999999999</v>
      </c>
      <c r="H19" s="36">
        <f t="shared" si="16"/>
        <v>0.41593750000000007</v>
      </c>
      <c r="I19" s="36">
        <f t="shared" si="16"/>
        <v>0.88812500000000016</v>
      </c>
      <c r="J19" s="5"/>
      <c r="K19" s="5"/>
    </row>
    <row r="20" spans="1:11">
      <c r="A20" s="5"/>
      <c r="B20" s="5"/>
      <c r="H20" s="186"/>
      <c r="J20" s="5"/>
      <c r="K20" s="5"/>
    </row>
    <row r="21" spans="1:11">
      <c r="A21" s="5"/>
      <c r="B21" s="5"/>
      <c r="H21" s="186"/>
      <c r="J21" s="5"/>
      <c r="K21" s="5"/>
    </row>
    <row r="22" spans="1:11">
      <c r="A22" s="5" t="s">
        <v>350</v>
      </c>
      <c r="B22" s="5"/>
      <c r="H22" s="186"/>
      <c r="J22" s="5"/>
      <c r="K22" s="5"/>
    </row>
    <row r="23" spans="1:11" ht="15.75" customHeight="1">
      <c r="A23" s="5"/>
      <c r="B23" s="5" t="s">
        <v>351</v>
      </c>
      <c r="J23" s="5"/>
      <c r="K23" s="5"/>
    </row>
    <row r="24" spans="1:11" ht="60.75" customHeight="1">
      <c r="A24" s="190" t="s">
        <v>352</v>
      </c>
      <c r="B24" s="190" t="s">
        <v>356</v>
      </c>
      <c r="J24" s="5"/>
      <c r="K24" s="5"/>
    </row>
    <row r="25" spans="1:11" ht="15.75" customHeight="1">
      <c r="A25" s="192">
        <v>1</v>
      </c>
      <c r="B25" s="194">
        <v>46680</v>
      </c>
      <c r="J25" s="5"/>
      <c r="K25" s="5"/>
    </row>
    <row r="26" spans="1:11" ht="15.75" customHeight="1">
      <c r="A26" s="192">
        <v>2</v>
      </c>
      <c r="B26" s="194">
        <v>62920</v>
      </c>
      <c r="J26" s="5"/>
      <c r="K26" s="5"/>
    </row>
    <row r="27" spans="1:11" ht="15.75" customHeight="1">
      <c r="A27" s="192">
        <v>3</v>
      </c>
      <c r="B27" s="194">
        <v>79160</v>
      </c>
      <c r="J27" s="5"/>
      <c r="K27" s="5"/>
    </row>
    <row r="28" spans="1:11" ht="15.75" customHeight="1">
      <c r="A28" s="192">
        <v>4</v>
      </c>
      <c r="B28" s="194">
        <v>95400</v>
      </c>
      <c r="J28" s="5"/>
      <c r="K28" s="5"/>
    </row>
    <row r="29" spans="1:11" ht="15.75" customHeight="1">
      <c r="A29" s="192">
        <v>5</v>
      </c>
      <c r="B29" s="194">
        <v>111640</v>
      </c>
      <c r="J29" s="5"/>
      <c r="K29" s="5"/>
    </row>
    <row r="30" spans="1:11" ht="15.75" customHeight="1">
      <c r="A30" s="192">
        <v>6</v>
      </c>
      <c r="B30" s="194">
        <v>127880</v>
      </c>
      <c r="J30" s="5"/>
      <c r="K30" s="5"/>
    </row>
    <row r="31" spans="1:11" ht="15.75" customHeight="1">
      <c r="A31" s="192">
        <v>7</v>
      </c>
      <c r="B31" s="194">
        <v>144120</v>
      </c>
      <c r="J31" s="5"/>
      <c r="K31" s="5"/>
    </row>
    <row r="32" spans="1:11" ht="15.75" customHeight="1">
      <c r="A32" s="192">
        <v>8</v>
      </c>
      <c r="B32" s="194">
        <v>160360</v>
      </c>
      <c r="J32" s="5"/>
      <c r="K32" s="5"/>
    </row>
    <row r="33" spans="1:11">
      <c r="A33" s="5" t="s">
        <v>359</v>
      </c>
      <c r="B33" s="5"/>
      <c r="J33" s="5"/>
      <c r="K33" s="5"/>
    </row>
    <row r="34" spans="1:11">
      <c r="A34" s="5"/>
      <c r="B34" s="5"/>
      <c r="J34" s="5"/>
      <c r="K34" s="5"/>
    </row>
    <row r="35" spans="1:11">
      <c r="A35" s="5"/>
      <c r="B35" s="5"/>
      <c r="J35" s="5"/>
      <c r="K35" s="5"/>
    </row>
    <row r="36" spans="1:11">
      <c r="A36" s="5"/>
      <c r="B36" s="5"/>
      <c r="J36" s="5"/>
      <c r="K36" s="5"/>
    </row>
    <row r="37" spans="1:11">
      <c r="A37" s="5"/>
      <c r="B37" s="5"/>
      <c r="J37" s="5"/>
      <c r="K37" s="5"/>
    </row>
    <row r="38" spans="1:11">
      <c r="A38" s="5"/>
      <c r="B38" s="5"/>
      <c r="J38" s="5"/>
      <c r="K38" s="5"/>
    </row>
    <row r="39" spans="1:11">
      <c r="A39" s="5"/>
      <c r="B39" s="5"/>
      <c r="J39" s="5"/>
      <c r="K39" s="5"/>
    </row>
    <row r="40" spans="1:11">
      <c r="A40" s="5"/>
      <c r="B40" s="5"/>
      <c r="J40" s="5"/>
      <c r="K40" s="5"/>
    </row>
    <row r="41" spans="1:11">
      <c r="A41" s="5"/>
      <c r="B41" s="5"/>
      <c r="J41" s="5"/>
      <c r="K41" s="5"/>
    </row>
    <row r="42" spans="1:11">
      <c r="A42" s="5"/>
      <c r="B42" s="5"/>
      <c r="J42" s="5"/>
      <c r="K42" s="5"/>
    </row>
    <row r="43" spans="1:11">
      <c r="A43" s="5"/>
      <c r="B43" s="5"/>
      <c r="J43" s="5"/>
      <c r="K43" s="5"/>
    </row>
    <row r="44" spans="1:11">
      <c r="A44" s="5"/>
      <c r="B44" s="5"/>
      <c r="J44" s="5"/>
      <c r="K44" s="5"/>
    </row>
    <row r="45" spans="1:11">
      <c r="A45" s="5"/>
      <c r="B45" s="5"/>
      <c r="J45" s="5"/>
      <c r="K45" s="5"/>
    </row>
    <row r="46" spans="1:11">
      <c r="A46" s="5"/>
      <c r="B46" s="5"/>
      <c r="J46" s="5"/>
      <c r="K46" s="5"/>
    </row>
    <row r="47" spans="1:11">
      <c r="A47" s="5"/>
      <c r="B47" s="5"/>
      <c r="J47" s="5"/>
      <c r="K47" s="5"/>
    </row>
    <row r="48" spans="1:11">
      <c r="A48" s="5"/>
      <c r="B48" s="5"/>
      <c r="J48" s="5"/>
      <c r="K48" s="5"/>
    </row>
    <row r="49" spans="1:11">
      <c r="A49" s="5"/>
      <c r="B49" s="5"/>
      <c r="J49" s="5"/>
      <c r="K49" s="5"/>
    </row>
    <row r="50" spans="1:11">
      <c r="A50" s="5"/>
      <c r="B50" s="5"/>
      <c r="J50" s="5"/>
      <c r="K50" s="5"/>
    </row>
    <row r="51" spans="1:11">
      <c r="A51" s="5"/>
      <c r="B51" s="5"/>
      <c r="J51" s="5"/>
      <c r="K51" s="5"/>
    </row>
    <row r="52" spans="1:11">
      <c r="A52" s="5"/>
      <c r="B52" s="5"/>
      <c r="J52" s="5"/>
      <c r="K52" s="5"/>
    </row>
    <row r="53" spans="1:11">
      <c r="A53" s="5"/>
      <c r="B53" s="5"/>
      <c r="J53" s="5"/>
      <c r="K53" s="5"/>
    </row>
    <row r="54" spans="1:11">
      <c r="A54" s="5"/>
      <c r="B54" s="5"/>
      <c r="J54" s="5"/>
      <c r="K54" s="5"/>
    </row>
    <row r="55" spans="1:11">
      <c r="A55" s="5"/>
      <c r="B55" s="5"/>
      <c r="J55" s="5"/>
      <c r="K55" s="5"/>
    </row>
    <row r="56" spans="1:11">
      <c r="A56" s="5"/>
      <c r="B56" s="5"/>
      <c r="J56" s="5"/>
      <c r="K56" s="5"/>
    </row>
    <row r="57" spans="1:11">
      <c r="A57" s="5"/>
      <c r="B57" s="5"/>
      <c r="J57" s="5"/>
      <c r="K57" s="5"/>
    </row>
    <row r="58" spans="1:11">
      <c r="A58" s="5"/>
      <c r="B58" s="5"/>
      <c r="J58" s="5"/>
      <c r="K58" s="5"/>
    </row>
    <row r="59" spans="1:11">
      <c r="A59" s="5"/>
      <c r="B59" s="5"/>
      <c r="J59" s="5"/>
      <c r="K59" s="5"/>
    </row>
    <row r="60" spans="1:11">
      <c r="A60" s="5"/>
      <c r="B60" s="5"/>
      <c r="J60" s="5"/>
      <c r="K60" s="5"/>
    </row>
    <row r="61" spans="1:11">
      <c r="A61" s="5"/>
      <c r="B61" s="5"/>
      <c r="J61" s="5"/>
      <c r="K61" s="5"/>
    </row>
    <row r="62" spans="1:11">
      <c r="A62" s="5"/>
      <c r="B62" s="5"/>
      <c r="J62" s="5"/>
      <c r="K62" s="5"/>
    </row>
    <row r="63" spans="1:11">
      <c r="A63" s="5"/>
      <c r="B63" s="5"/>
      <c r="J63" s="5"/>
      <c r="K63" s="5"/>
    </row>
    <row r="64" spans="1:11">
      <c r="A64" s="5"/>
      <c r="B64" s="5"/>
      <c r="J64" s="5"/>
      <c r="K64" s="5"/>
    </row>
    <row r="65" spans="1:11">
      <c r="A65" s="5"/>
      <c r="B65" s="5"/>
      <c r="J65" s="5"/>
      <c r="K65" s="5"/>
    </row>
    <row r="66" spans="1:11">
      <c r="A66" s="5"/>
      <c r="B66" s="5"/>
      <c r="J66" s="5"/>
      <c r="K66" s="5"/>
    </row>
    <row r="67" spans="1:11">
      <c r="A67" s="5"/>
      <c r="B67" s="5"/>
      <c r="J67" s="5"/>
      <c r="K67" s="5"/>
    </row>
    <row r="68" spans="1:11">
      <c r="A68" s="5"/>
      <c r="B68" s="5"/>
      <c r="J68" s="5"/>
      <c r="K68" s="5"/>
    </row>
    <row r="69" spans="1:11">
      <c r="A69" s="5"/>
      <c r="B69" s="5"/>
      <c r="J69" s="5"/>
      <c r="K69" s="5"/>
    </row>
    <row r="70" spans="1:11">
      <c r="A70" s="5"/>
      <c r="B70" s="5"/>
      <c r="J70" s="5"/>
      <c r="K70" s="5"/>
    </row>
    <row r="71" spans="1:11">
      <c r="A71" s="5"/>
      <c r="B71" s="5"/>
      <c r="J71" s="5"/>
      <c r="K71" s="5"/>
    </row>
    <row r="72" spans="1:11">
      <c r="A72" s="5"/>
      <c r="B72" s="5"/>
      <c r="J72" s="5"/>
      <c r="K72" s="5"/>
    </row>
    <row r="73" spans="1:11">
      <c r="A73" s="5"/>
      <c r="B73" s="5"/>
      <c r="J73" s="5"/>
      <c r="K73" s="5"/>
    </row>
    <row r="74" spans="1:11">
      <c r="A74" s="5"/>
      <c r="B74" s="5"/>
      <c r="J74" s="5"/>
      <c r="K74" s="5"/>
    </row>
    <row r="75" spans="1:11">
      <c r="A75" s="5"/>
      <c r="B75" s="5"/>
      <c r="J75" s="5"/>
      <c r="K75" s="5"/>
    </row>
    <row r="76" spans="1:11">
      <c r="A76" s="5"/>
      <c r="B76" s="5"/>
      <c r="J76" s="5"/>
      <c r="K76" s="5"/>
    </row>
    <row r="77" spans="1:11">
      <c r="A77" s="5"/>
      <c r="B77" s="5"/>
      <c r="J77" s="5"/>
      <c r="K77" s="5"/>
    </row>
    <row r="78" spans="1:11">
      <c r="A78" s="5"/>
      <c r="B78" s="5"/>
      <c r="J78" s="5"/>
      <c r="K78" s="5"/>
    </row>
    <row r="79" spans="1:11">
      <c r="A79" s="5"/>
      <c r="B79" s="5"/>
      <c r="J79" s="5"/>
      <c r="K79" s="5"/>
    </row>
    <row r="80" spans="1:11">
      <c r="A80" s="5"/>
      <c r="B80" s="5"/>
      <c r="J80" s="5"/>
      <c r="K80" s="5"/>
    </row>
    <row r="81" spans="1:11">
      <c r="A81" s="5"/>
      <c r="B81" s="5"/>
      <c r="J81" s="5"/>
      <c r="K81" s="5"/>
    </row>
    <row r="82" spans="1:11">
      <c r="A82" s="5"/>
      <c r="B82" s="5"/>
      <c r="J82" s="5"/>
      <c r="K82" s="5"/>
    </row>
    <row r="83" spans="1:11">
      <c r="A83" s="5"/>
      <c r="B83" s="5"/>
      <c r="J83" s="5"/>
      <c r="K83" s="5"/>
    </row>
    <row r="84" spans="1:11">
      <c r="A84" s="5"/>
      <c r="B84" s="5"/>
      <c r="J84" s="5"/>
      <c r="K84" s="5"/>
    </row>
    <row r="85" spans="1:11">
      <c r="A85" s="5"/>
      <c r="B85" s="5"/>
      <c r="J85" s="5"/>
      <c r="K85" s="5"/>
    </row>
    <row r="86" spans="1:11">
      <c r="A86" s="5"/>
      <c r="B86" s="5"/>
      <c r="J86" s="5"/>
      <c r="K86" s="5"/>
    </row>
    <row r="87" spans="1:11">
      <c r="A87" s="5"/>
      <c r="B87" s="5"/>
      <c r="J87" s="5"/>
      <c r="K87" s="5"/>
    </row>
    <row r="88" spans="1:11">
      <c r="A88" s="5"/>
      <c r="B88" s="5"/>
      <c r="J88" s="5"/>
      <c r="K88" s="5"/>
    </row>
    <row r="89" spans="1:11">
      <c r="A89" s="5"/>
      <c r="B89" s="5"/>
      <c r="J89" s="5"/>
      <c r="K89" s="5"/>
    </row>
    <row r="90" spans="1:11">
      <c r="A90" s="5"/>
      <c r="B90" s="5"/>
      <c r="J90" s="5"/>
      <c r="K90" s="5"/>
    </row>
    <row r="91" spans="1:11">
      <c r="A91" s="5"/>
      <c r="B91" s="5"/>
      <c r="J91" s="5"/>
      <c r="K91" s="5"/>
    </row>
    <row r="92" spans="1:11">
      <c r="A92" s="5"/>
      <c r="B92" s="5"/>
      <c r="J92" s="5"/>
      <c r="K92" s="5"/>
    </row>
    <row r="93" spans="1:11">
      <c r="A93" s="5"/>
      <c r="B93" s="5"/>
      <c r="J93" s="5"/>
      <c r="K93" s="5"/>
    </row>
    <row r="94" spans="1:11">
      <c r="A94" s="5"/>
      <c r="B94" s="5"/>
      <c r="J94" s="5"/>
      <c r="K94" s="5"/>
    </row>
    <row r="95" spans="1:11">
      <c r="A95" s="5"/>
      <c r="B95" s="5"/>
      <c r="J95" s="5"/>
      <c r="K95" s="5"/>
    </row>
    <row r="96" spans="1:11">
      <c r="A96" s="5"/>
      <c r="B96" s="5"/>
      <c r="J96" s="5"/>
      <c r="K96" s="5"/>
    </row>
    <row r="97" spans="1:11">
      <c r="A97" s="5"/>
      <c r="B97" s="5"/>
      <c r="J97" s="5"/>
      <c r="K97" s="5"/>
    </row>
    <row r="98" spans="1:11">
      <c r="A98" s="5"/>
      <c r="B98" s="5"/>
      <c r="J98" s="5"/>
      <c r="K98" s="5"/>
    </row>
    <row r="99" spans="1:11">
      <c r="A99" s="5"/>
      <c r="B99" s="5"/>
      <c r="J99" s="5"/>
      <c r="K99" s="5"/>
    </row>
    <row r="100" spans="1:11">
      <c r="A100" s="5"/>
      <c r="B100" s="5"/>
      <c r="J100" s="5"/>
      <c r="K100" s="5"/>
    </row>
    <row r="101" spans="1:11">
      <c r="A101" s="5"/>
      <c r="B101" s="5"/>
      <c r="J101" s="5"/>
      <c r="K101" s="5"/>
    </row>
    <row r="102" spans="1:11">
      <c r="A102" s="5"/>
      <c r="B102" s="5"/>
      <c r="J102" s="5"/>
      <c r="K102" s="5"/>
    </row>
    <row r="103" spans="1:11">
      <c r="A103" s="5"/>
      <c r="B103" s="5"/>
      <c r="J103" s="5"/>
      <c r="K103" s="5"/>
    </row>
    <row r="104" spans="1:11">
      <c r="A104" s="5"/>
      <c r="B104" s="5"/>
      <c r="J104" s="5"/>
      <c r="K104" s="5"/>
    </row>
    <row r="105" spans="1:11">
      <c r="A105" s="5"/>
      <c r="B105" s="5"/>
      <c r="J105" s="5"/>
      <c r="K105" s="5"/>
    </row>
    <row r="106" spans="1:11">
      <c r="A106" s="5"/>
      <c r="B106" s="5"/>
      <c r="J106" s="5"/>
      <c r="K106" s="5"/>
    </row>
    <row r="107" spans="1:11">
      <c r="A107" s="5"/>
      <c r="B107" s="5"/>
      <c r="J107" s="5"/>
      <c r="K107" s="5"/>
    </row>
    <row r="108" spans="1:11">
      <c r="A108" s="5"/>
      <c r="B108" s="5"/>
      <c r="J108" s="5"/>
      <c r="K108" s="5"/>
    </row>
    <row r="109" spans="1:11">
      <c r="A109" s="5"/>
      <c r="B109" s="5"/>
      <c r="J109" s="5"/>
      <c r="K109" s="5"/>
    </row>
    <row r="110" spans="1:11">
      <c r="A110" s="5"/>
      <c r="B110" s="5"/>
      <c r="J110" s="5"/>
      <c r="K110" s="5"/>
    </row>
    <row r="111" spans="1:11">
      <c r="A111" s="5"/>
      <c r="B111" s="5"/>
      <c r="J111" s="5"/>
      <c r="K111" s="5"/>
    </row>
    <row r="112" spans="1:11">
      <c r="A112" s="5"/>
      <c r="B112" s="5"/>
      <c r="J112" s="5"/>
      <c r="K112" s="5"/>
    </row>
    <row r="113" spans="1:11">
      <c r="A113" s="5"/>
      <c r="B113" s="5"/>
      <c r="J113" s="5"/>
      <c r="K113" s="5"/>
    </row>
    <row r="114" spans="1:11">
      <c r="A114" s="5"/>
      <c r="B114" s="5"/>
      <c r="J114" s="5"/>
      <c r="K114" s="5"/>
    </row>
    <row r="115" spans="1:11">
      <c r="A115" s="5"/>
      <c r="B115" s="5"/>
      <c r="J115" s="5"/>
      <c r="K115" s="5"/>
    </row>
    <row r="116" spans="1:11">
      <c r="A116" s="5"/>
      <c r="B116" s="5"/>
      <c r="J116" s="5"/>
      <c r="K116" s="5"/>
    </row>
    <row r="117" spans="1:11">
      <c r="A117" s="5"/>
      <c r="B117" s="5"/>
      <c r="J117" s="5"/>
      <c r="K117" s="5"/>
    </row>
    <row r="118" spans="1:11">
      <c r="A118" s="5"/>
      <c r="B118" s="5"/>
      <c r="J118" s="5"/>
      <c r="K118" s="5"/>
    </row>
    <row r="119" spans="1:11">
      <c r="A119" s="5"/>
      <c r="B119" s="5"/>
      <c r="J119" s="5"/>
      <c r="K119" s="5"/>
    </row>
    <row r="120" spans="1:11">
      <c r="A120" s="5"/>
      <c r="B120" s="5"/>
      <c r="J120" s="5"/>
      <c r="K120" s="5"/>
    </row>
    <row r="121" spans="1:11">
      <c r="A121" s="5"/>
      <c r="B121" s="5"/>
      <c r="J121" s="5"/>
      <c r="K121" s="5"/>
    </row>
    <row r="122" spans="1:11">
      <c r="A122" s="5"/>
      <c r="B122" s="5"/>
      <c r="J122" s="5"/>
      <c r="K122" s="5"/>
    </row>
    <row r="123" spans="1:11">
      <c r="A123" s="5"/>
      <c r="B123" s="5"/>
      <c r="J123" s="5"/>
      <c r="K123" s="5"/>
    </row>
    <row r="124" spans="1:11">
      <c r="A124" s="5"/>
      <c r="B124" s="5"/>
      <c r="J124" s="5"/>
      <c r="K124" s="5"/>
    </row>
    <row r="125" spans="1:11">
      <c r="A125" s="5"/>
      <c r="B125" s="5"/>
      <c r="J125" s="5"/>
      <c r="K125" s="5"/>
    </row>
    <row r="126" spans="1:11">
      <c r="A126" s="5"/>
      <c r="B126" s="5"/>
      <c r="J126" s="5"/>
      <c r="K126" s="5"/>
    </row>
    <row r="127" spans="1:11">
      <c r="A127" s="5"/>
      <c r="B127" s="5"/>
      <c r="J127" s="5"/>
      <c r="K127" s="5"/>
    </row>
    <row r="128" spans="1:11">
      <c r="A128" s="5"/>
      <c r="B128" s="5"/>
      <c r="J128" s="5"/>
      <c r="K128" s="5"/>
    </row>
    <row r="129" spans="1:11">
      <c r="A129" s="5"/>
      <c r="B129" s="5"/>
      <c r="J129" s="5"/>
      <c r="K129" s="5"/>
    </row>
    <row r="130" spans="1:11">
      <c r="A130" s="5"/>
      <c r="B130" s="5"/>
      <c r="J130" s="5"/>
      <c r="K130" s="5"/>
    </row>
    <row r="131" spans="1:11">
      <c r="A131" s="5"/>
      <c r="B131" s="5"/>
      <c r="J131" s="5"/>
      <c r="K131" s="5"/>
    </row>
    <row r="132" spans="1:11">
      <c r="A132" s="5"/>
      <c r="B132" s="5"/>
      <c r="J132" s="5"/>
      <c r="K132" s="5"/>
    </row>
    <row r="133" spans="1:11">
      <c r="A133" s="5"/>
      <c r="B133" s="5"/>
      <c r="J133" s="5"/>
      <c r="K133" s="5"/>
    </row>
    <row r="134" spans="1:11">
      <c r="A134" s="5"/>
      <c r="B134" s="5"/>
      <c r="J134" s="5"/>
      <c r="K134" s="5"/>
    </row>
    <row r="135" spans="1:11">
      <c r="A135" s="5"/>
      <c r="B135" s="5"/>
      <c r="J135" s="5"/>
      <c r="K135" s="5"/>
    </row>
    <row r="136" spans="1:11">
      <c r="A136" s="5"/>
      <c r="B136" s="5"/>
      <c r="J136" s="5"/>
      <c r="K136" s="5"/>
    </row>
    <row r="137" spans="1:11">
      <c r="A137" s="5"/>
      <c r="B137" s="5"/>
      <c r="J137" s="5"/>
      <c r="K137" s="5"/>
    </row>
    <row r="138" spans="1:11">
      <c r="A138" s="5"/>
      <c r="B138" s="5"/>
      <c r="J138" s="5"/>
      <c r="K138" s="5"/>
    </row>
    <row r="139" spans="1:11">
      <c r="A139" s="5"/>
      <c r="B139" s="5"/>
      <c r="J139" s="5"/>
      <c r="K139" s="5"/>
    </row>
    <row r="140" spans="1:11">
      <c r="A140" s="5"/>
      <c r="B140" s="5"/>
      <c r="J140" s="5"/>
      <c r="K140" s="5"/>
    </row>
    <row r="141" spans="1:11">
      <c r="A141" s="5"/>
      <c r="B141" s="5"/>
      <c r="J141" s="5"/>
      <c r="K141" s="5"/>
    </row>
    <row r="142" spans="1:11">
      <c r="A142" s="5"/>
      <c r="B142" s="5"/>
      <c r="J142" s="5"/>
      <c r="K142" s="5"/>
    </row>
    <row r="143" spans="1:11">
      <c r="A143" s="5"/>
      <c r="B143" s="5"/>
      <c r="J143" s="5"/>
      <c r="K143" s="5"/>
    </row>
    <row r="144" spans="1:11">
      <c r="A144" s="5"/>
      <c r="B144" s="5"/>
      <c r="J144" s="5"/>
      <c r="K144" s="5"/>
    </row>
    <row r="145" spans="1:11">
      <c r="A145" s="5"/>
      <c r="B145" s="5"/>
      <c r="J145" s="5"/>
      <c r="K145" s="5"/>
    </row>
    <row r="146" spans="1:11">
      <c r="A146" s="5"/>
      <c r="B146" s="5"/>
      <c r="J146" s="5"/>
      <c r="K146" s="5"/>
    </row>
    <row r="147" spans="1:11">
      <c r="A147" s="5"/>
      <c r="B147" s="5"/>
      <c r="J147" s="5"/>
      <c r="K147" s="5"/>
    </row>
    <row r="148" spans="1:11">
      <c r="A148" s="5"/>
      <c r="B148" s="5"/>
      <c r="J148" s="5"/>
      <c r="K148" s="5"/>
    </row>
    <row r="149" spans="1:11">
      <c r="A149" s="5"/>
      <c r="B149" s="5"/>
      <c r="J149" s="5"/>
      <c r="K149" s="5"/>
    </row>
    <row r="150" spans="1:11">
      <c r="A150" s="5"/>
      <c r="B150" s="5"/>
      <c r="J150" s="5"/>
      <c r="K150" s="5"/>
    </row>
    <row r="151" spans="1:11">
      <c r="A151" s="5"/>
      <c r="B151" s="5"/>
      <c r="J151" s="5"/>
      <c r="K151" s="5"/>
    </row>
    <row r="152" spans="1:11">
      <c r="A152" s="5"/>
      <c r="B152" s="5"/>
      <c r="J152" s="5"/>
      <c r="K152" s="5"/>
    </row>
    <row r="153" spans="1:11">
      <c r="A153" s="5"/>
      <c r="B153" s="5"/>
      <c r="J153" s="5"/>
      <c r="K153" s="5"/>
    </row>
    <row r="154" spans="1:11">
      <c r="A154" s="5"/>
      <c r="B154" s="5"/>
      <c r="J154" s="5"/>
      <c r="K154" s="5"/>
    </row>
    <row r="155" spans="1:11">
      <c r="A155" s="5"/>
      <c r="B155" s="5"/>
      <c r="J155" s="5"/>
      <c r="K155" s="5"/>
    </row>
    <row r="156" spans="1:11">
      <c r="A156" s="5"/>
      <c r="B156" s="5"/>
      <c r="J156" s="5"/>
      <c r="K156" s="5"/>
    </row>
    <row r="157" spans="1:11">
      <c r="A157" s="5"/>
      <c r="B157" s="5"/>
      <c r="J157" s="5"/>
      <c r="K157" s="5"/>
    </row>
    <row r="158" spans="1:11">
      <c r="A158" s="5"/>
      <c r="B158" s="5"/>
      <c r="J158" s="5"/>
      <c r="K158" s="5"/>
    </row>
    <row r="159" spans="1:11">
      <c r="A159" s="5"/>
      <c r="B159" s="5"/>
      <c r="J159" s="5"/>
      <c r="K159" s="5"/>
    </row>
    <row r="160" spans="1:11">
      <c r="A160" s="5"/>
      <c r="B160" s="5"/>
      <c r="J160" s="5"/>
      <c r="K160" s="5"/>
    </row>
    <row r="161" spans="1:11">
      <c r="A161" s="5"/>
      <c r="B161" s="5"/>
      <c r="J161" s="5"/>
      <c r="K161" s="5"/>
    </row>
    <row r="162" spans="1:11">
      <c r="A162" s="5"/>
      <c r="B162" s="5"/>
      <c r="J162" s="5"/>
      <c r="K162" s="5"/>
    </row>
    <row r="163" spans="1:11">
      <c r="A163" s="5"/>
      <c r="B163" s="5"/>
      <c r="J163" s="5"/>
      <c r="K163" s="5"/>
    </row>
    <row r="164" spans="1:11">
      <c r="A164" s="5"/>
      <c r="B164" s="5"/>
      <c r="J164" s="5"/>
      <c r="K164" s="5"/>
    </row>
    <row r="165" spans="1:11">
      <c r="A165" s="5"/>
      <c r="B165" s="5"/>
      <c r="J165" s="5"/>
      <c r="K165" s="5"/>
    </row>
    <row r="166" spans="1:11">
      <c r="A166" s="5"/>
      <c r="B166" s="5"/>
      <c r="J166" s="5"/>
      <c r="K166" s="5"/>
    </row>
    <row r="167" spans="1:11">
      <c r="A167" s="5"/>
      <c r="B167" s="5"/>
      <c r="J167" s="5"/>
      <c r="K167" s="5"/>
    </row>
    <row r="168" spans="1:11">
      <c r="A168" s="5"/>
      <c r="B168" s="5"/>
      <c r="J168" s="5"/>
      <c r="K168" s="5"/>
    </row>
    <row r="169" spans="1:11">
      <c r="A169" s="5"/>
      <c r="B169" s="5"/>
      <c r="J169" s="5"/>
      <c r="K169" s="5"/>
    </row>
    <row r="170" spans="1:11">
      <c r="A170" s="5"/>
      <c r="B170" s="5"/>
      <c r="J170" s="5"/>
      <c r="K170" s="5"/>
    </row>
    <row r="171" spans="1:11">
      <c r="A171" s="5"/>
      <c r="B171" s="5"/>
      <c r="J171" s="5"/>
      <c r="K171" s="5"/>
    </row>
    <row r="172" spans="1:11">
      <c r="A172" s="5"/>
      <c r="B172" s="5"/>
      <c r="J172" s="5"/>
      <c r="K172" s="5"/>
    </row>
    <row r="173" spans="1:11">
      <c r="A173" s="5"/>
      <c r="B173" s="5"/>
      <c r="J173" s="5"/>
      <c r="K173" s="5"/>
    </row>
    <row r="174" spans="1:11">
      <c r="A174" s="5"/>
      <c r="B174" s="5"/>
      <c r="J174" s="5"/>
      <c r="K174" s="5"/>
    </row>
    <row r="175" spans="1:11">
      <c r="A175" s="5"/>
      <c r="B175" s="5"/>
      <c r="J175" s="5"/>
      <c r="K175" s="5"/>
    </row>
    <row r="176" spans="1:11">
      <c r="A176" s="5"/>
      <c r="B176" s="5"/>
      <c r="J176" s="5"/>
      <c r="K176" s="5"/>
    </row>
    <row r="177" spans="1:11">
      <c r="A177" s="5"/>
      <c r="B177" s="5"/>
      <c r="J177" s="5"/>
      <c r="K177" s="5"/>
    </row>
    <row r="178" spans="1:11">
      <c r="A178" s="5"/>
      <c r="B178" s="5"/>
      <c r="J178" s="5"/>
      <c r="K178" s="5"/>
    </row>
    <row r="179" spans="1:11">
      <c r="A179" s="5"/>
      <c r="B179" s="5"/>
      <c r="J179" s="5"/>
      <c r="K179" s="5"/>
    </row>
    <row r="180" spans="1:11">
      <c r="A180" s="5"/>
      <c r="B180" s="5"/>
      <c r="J180" s="5"/>
      <c r="K180" s="5"/>
    </row>
    <row r="181" spans="1:11">
      <c r="A181" s="5"/>
      <c r="B181" s="5"/>
      <c r="J181" s="5"/>
      <c r="K181" s="5"/>
    </row>
    <row r="182" spans="1:11">
      <c r="A182" s="5"/>
      <c r="B182" s="5"/>
      <c r="J182" s="5"/>
      <c r="K182" s="5"/>
    </row>
    <row r="183" spans="1:11">
      <c r="A183" s="5"/>
      <c r="B183" s="5"/>
      <c r="J183" s="5"/>
      <c r="K183" s="5"/>
    </row>
    <row r="184" spans="1:11">
      <c r="A184" s="5"/>
      <c r="B184" s="5"/>
      <c r="J184" s="5"/>
      <c r="K184" s="5"/>
    </row>
    <row r="185" spans="1:11">
      <c r="A185" s="5"/>
      <c r="B185" s="5"/>
      <c r="J185" s="5"/>
      <c r="K185" s="5"/>
    </row>
    <row r="186" spans="1:11">
      <c r="A186" s="5"/>
      <c r="B186" s="5"/>
      <c r="J186" s="5"/>
      <c r="K186" s="5"/>
    </row>
    <row r="187" spans="1:11">
      <c r="A187" s="5"/>
      <c r="B187" s="5"/>
      <c r="J187" s="5"/>
      <c r="K187" s="5"/>
    </row>
    <row r="188" spans="1:11">
      <c r="A188" s="5"/>
      <c r="B188" s="5"/>
      <c r="J188" s="5"/>
      <c r="K188" s="5"/>
    </row>
    <row r="189" spans="1:11">
      <c r="A189" s="5"/>
      <c r="B189" s="5"/>
      <c r="J189" s="5"/>
      <c r="K189" s="5"/>
    </row>
    <row r="190" spans="1:11">
      <c r="A190" s="5"/>
      <c r="B190" s="5"/>
      <c r="J190" s="5"/>
      <c r="K190" s="5"/>
    </row>
    <row r="191" spans="1:11">
      <c r="A191" s="5"/>
      <c r="B191" s="5"/>
      <c r="J191" s="5"/>
      <c r="K191" s="5"/>
    </row>
    <row r="192" spans="1:11">
      <c r="A192" s="5"/>
      <c r="B192" s="5"/>
      <c r="J192" s="5"/>
      <c r="K192" s="5"/>
    </row>
    <row r="193" spans="1:11">
      <c r="A193" s="5"/>
      <c r="B193" s="5"/>
      <c r="J193" s="5"/>
      <c r="K193" s="5"/>
    </row>
    <row r="194" spans="1:11">
      <c r="A194" s="5"/>
      <c r="B194" s="5"/>
      <c r="J194" s="5"/>
      <c r="K194" s="5"/>
    </row>
    <row r="195" spans="1:11">
      <c r="A195" s="5"/>
      <c r="B195" s="5"/>
      <c r="J195" s="5"/>
      <c r="K195" s="5"/>
    </row>
    <row r="196" spans="1:11">
      <c r="A196" s="5"/>
      <c r="B196" s="5"/>
      <c r="J196" s="5"/>
      <c r="K196" s="5"/>
    </row>
    <row r="197" spans="1:11">
      <c r="A197" s="5"/>
      <c r="B197" s="5"/>
      <c r="J197" s="5"/>
      <c r="K197" s="5"/>
    </row>
    <row r="198" spans="1:11">
      <c r="A198" s="5"/>
      <c r="B198" s="5"/>
      <c r="J198" s="5"/>
      <c r="K198" s="5"/>
    </row>
    <row r="199" spans="1:11">
      <c r="A199" s="5"/>
      <c r="B199" s="5"/>
      <c r="J199" s="5"/>
      <c r="K199" s="5"/>
    </row>
    <row r="200" spans="1:11">
      <c r="A200" s="5"/>
      <c r="B200" s="5"/>
      <c r="J200" s="5"/>
      <c r="K200" s="5"/>
    </row>
    <row r="201" spans="1:11">
      <c r="A201" s="5"/>
      <c r="B201" s="5"/>
      <c r="J201" s="5"/>
      <c r="K201" s="5"/>
    </row>
    <row r="202" spans="1:11">
      <c r="A202" s="5"/>
      <c r="B202" s="5"/>
      <c r="J202" s="5"/>
      <c r="K202" s="5"/>
    </row>
    <row r="203" spans="1:11">
      <c r="A203" s="5"/>
      <c r="B203" s="5"/>
      <c r="J203" s="5"/>
      <c r="K203" s="5"/>
    </row>
    <row r="204" spans="1:11">
      <c r="A204" s="5"/>
      <c r="B204" s="5"/>
      <c r="J204" s="5"/>
      <c r="K204" s="5"/>
    </row>
    <row r="205" spans="1:11">
      <c r="A205" s="5"/>
      <c r="B205" s="5"/>
      <c r="J205" s="5"/>
      <c r="K205" s="5"/>
    </row>
    <row r="206" spans="1:11">
      <c r="A206" s="5"/>
      <c r="B206" s="5"/>
      <c r="J206" s="5"/>
      <c r="K206" s="5"/>
    </row>
    <row r="207" spans="1:11">
      <c r="A207" s="5"/>
      <c r="B207" s="5"/>
      <c r="J207" s="5"/>
      <c r="K207" s="5"/>
    </row>
    <row r="208" spans="1:11">
      <c r="A208" s="5"/>
      <c r="B208" s="5"/>
      <c r="J208" s="5"/>
      <c r="K208" s="5"/>
    </row>
    <row r="209" spans="1:11">
      <c r="A209" s="5"/>
      <c r="B209" s="5"/>
      <c r="J209" s="5"/>
      <c r="K209" s="5"/>
    </row>
    <row r="210" spans="1:11">
      <c r="A210" s="5"/>
      <c r="B210" s="5"/>
      <c r="J210" s="5"/>
      <c r="K210" s="5"/>
    </row>
    <row r="211" spans="1:11">
      <c r="A211" s="5"/>
      <c r="B211" s="5"/>
      <c r="J211" s="5"/>
      <c r="K211" s="5"/>
    </row>
    <row r="212" spans="1:11">
      <c r="A212" s="5"/>
      <c r="B212" s="5"/>
      <c r="J212" s="5"/>
      <c r="K212" s="5"/>
    </row>
    <row r="213" spans="1:11">
      <c r="A213" s="5"/>
      <c r="B213" s="5"/>
      <c r="J213" s="5"/>
      <c r="K213" s="5"/>
    </row>
    <row r="214" spans="1:11">
      <c r="A214" s="5"/>
      <c r="B214" s="5"/>
      <c r="J214" s="5"/>
      <c r="K214" s="5"/>
    </row>
    <row r="215" spans="1:11">
      <c r="A215" s="5"/>
      <c r="B215" s="5"/>
      <c r="J215" s="5"/>
      <c r="K215" s="5"/>
    </row>
    <row r="216" spans="1:11">
      <c r="A216" s="5"/>
      <c r="B216" s="5"/>
      <c r="J216" s="5"/>
      <c r="K216" s="5"/>
    </row>
    <row r="217" spans="1:11">
      <c r="A217" s="5"/>
      <c r="B217" s="5"/>
      <c r="J217" s="5"/>
      <c r="K217" s="5"/>
    </row>
    <row r="218" spans="1:11">
      <c r="A218" s="5"/>
      <c r="B218" s="5"/>
      <c r="J218" s="5"/>
      <c r="K218" s="5"/>
    </row>
    <row r="219" spans="1:11">
      <c r="A219" s="5"/>
      <c r="B219" s="5"/>
      <c r="J219" s="5"/>
      <c r="K219" s="5"/>
    </row>
    <row r="220" spans="1:11">
      <c r="A220" s="5"/>
      <c r="B220" s="5"/>
      <c r="J220" s="5"/>
      <c r="K220" s="5"/>
    </row>
    <row r="221" spans="1:11">
      <c r="A221" s="5"/>
      <c r="B221" s="5"/>
      <c r="J221" s="5"/>
      <c r="K221" s="5"/>
    </row>
    <row r="222" spans="1:11">
      <c r="A222" s="5"/>
      <c r="B222" s="5"/>
      <c r="J222" s="5"/>
      <c r="K222" s="5"/>
    </row>
    <row r="223" spans="1:11">
      <c r="A223" s="5"/>
      <c r="B223" s="5"/>
      <c r="J223" s="5"/>
      <c r="K223" s="5"/>
    </row>
    <row r="224" spans="1:11">
      <c r="A224" s="5"/>
      <c r="B224" s="5"/>
      <c r="J224" s="5"/>
      <c r="K224" s="5"/>
    </row>
    <row r="225" spans="1:11">
      <c r="A225" s="5"/>
      <c r="B225" s="5"/>
      <c r="J225" s="5"/>
      <c r="K225" s="5"/>
    </row>
    <row r="226" spans="1:11">
      <c r="A226" s="5"/>
      <c r="B226" s="5"/>
      <c r="J226" s="5"/>
      <c r="K226" s="5"/>
    </row>
    <row r="227" spans="1:11">
      <c r="A227" s="5"/>
      <c r="B227" s="5"/>
      <c r="J227" s="5"/>
      <c r="K227" s="5"/>
    </row>
    <row r="228" spans="1:11">
      <c r="A228" s="5"/>
      <c r="B228" s="5"/>
      <c r="J228" s="5"/>
      <c r="K228" s="5"/>
    </row>
    <row r="229" spans="1:11">
      <c r="A229" s="5"/>
      <c r="B229" s="5"/>
      <c r="J229" s="5"/>
      <c r="K229" s="5"/>
    </row>
    <row r="230" spans="1:11">
      <c r="A230" s="5"/>
      <c r="B230" s="5"/>
      <c r="J230" s="5"/>
      <c r="K230" s="5"/>
    </row>
    <row r="231" spans="1:11">
      <c r="A231" s="5"/>
      <c r="B231" s="5"/>
      <c r="J231" s="5"/>
      <c r="K231" s="5"/>
    </row>
    <row r="232" spans="1:11">
      <c r="A232" s="5"/>
      <c r="B232" s="5"/>
      <c r="J232" s="5"/>
      <c r="K232" s="5"/>
    </row>
    <row r="233" spans="1:11">
      <c r="A233" s="5"/>
      <c r="B233" s="5"/>
      <c r="J233" s="5"/>
      <c r="K233" s="5"/>
    </row>
    <row r="234" spans="1:11">
      <c r="A234" s="5"/>
      <c r="B234" s="5"/>
      <c r="J234" s="5"/>
      <c r="K234" s="5"/>
    </row>
    <row r="235" spans="1:11">
      <c r="A235" s="5"/>
      <c r="B235" s="5"/>
      <c r="J235" s="5"/>
      <c r="K235" s="5"/>
    </row>
    <row r="236" spans="1:11">
      <c r="A236" s="5"/>
      <c r="B236" s="5"/>
      <c r="J236" s="5"/>
      <c r="K236" s="5"/>
    </row>
    <row r="237" spans="1:11">
      <c r="A237" s="5"/>
      <c r="B237" s="5"/>
      <c r="J237" s="5"/>
      <c r="K237" s="5"/>
    </row>
    <row r="238" spans="1:11">
      <c r="A238" s="5"/>
      <c r="B238" s="5"/>
      <c r="J238" s="5"/>
      <c r="K238" s="5"/>
    </row>
    <row r="239" spans="1:11">
      <c r="A239" s="5"/>
      <c r="B239" s="5"/>
      <c r="J239" s="5"/>
      <c r="K239" s="5"/>
    </row>
    <row r="240" spans="1:11">
      <c r="A240" s="5"/>
      <c r="B240" s="5"/>
      <c r="J240" s="5"/>
      <c r="K240" s="5"/>
    </row>
    <row r="241" spans="1:11">
      <c r="A241" s="5"/>
      <c r="B241" s="5"/>
      <c r="J241" s="5"/>
      <c r="K241" s="5"/>
    </row>
    <row r="242" spans="1:11">
      <c r="A242" s="5"/>
      <c r="B242" s="5"/>
      <c r="J242" s="5"/>
      <c r="K242" s="5"/>
    </row>
    <row r="243" spans="1:11">
      <c r="A243" s="5"/>
      <c r="B243" s="5"/>
      <c r="J243" s="5"/>
      <c r="K243" s="5"/>
    </row>
    <row r="244" spans="1:11">
      <c r="A244" s="5"/>
      <c r="B244" s="5"/>
      <c r="J244" s="5"/>
      <c r="K244" s="5"/>
    </row>
    <row r="245" spans="1:11">
      <c r="A245" s="5"/>
      <c r="B245" s="5"/>
      <c r="J245" s="5"/>
      <c r="K245" s="5"/>
    </row>
    <row r="246" spans="1:11">
      <c r="A246" s="5"/>
      <c r="B246" s="5"/>
      <c r="J246" s="5"/>
      <c r="K246" s="5"/>
    </row>
    <row r="247" spans="1:11">
      <c r="A247" s="5"/>
      <c r="B247" s="5"/>
      <c r="J247" s="5"/>
      <c r="K247" s="5"/>
    </row>
    <row r="248" spans="1:11">
      <c r="A248" s="5"/>
      <c r="B248" s="5"/>
      <c r="J248" s="5"/>
      <c r="K248" s="5"/>
    </row>
    <row r="249" spans="1:11">
      <c r="A249" s="5"/>
      <c r="B249" s="5"/>
      <c r="J249" s="5"/>
      <c r="K249" s="5"/>
    </row>
    <row r="250" spans="1:11">
      <c r="A250" s="5"/>
      <c r="B250" s="5"/>
      <c r="J250" s="5"/>
      <c r="K250" s="5"/>
    </row>
    <row r="251" spans="1:11">
      <c r="A251" s="5"/>
      <c r="B251" s="5"/>
      <c r="J251" s="5"/>
      <c r="K251" s="5"/>
    </row>
    <row r="252" spans="1:11">
      <c r="A252" s="5"/>
      <c r="B252" s="5"/>
      <c r="J252" s="5"/>
      <c r="K252" s="5"/>
    </row>
    <row r="253" spans="1:11">
      <c r="A253" s="5"/>
      <c r="B253" s="5"/>
      <c r="J253" s="5"/>
      <c r="K253" s="5"/>
    </row>
    <row r="254" spans="1:11">
      <c r="A254" s="5"/>
      <c r="B254" s="5"/>
      <c r="J254" s="5"/>
      <c r="K254" s="5"/>
    </row>
    <row r="255" spans="1:11">
      <c r="A255" s="5"/>
      <c r="B255" s="5"/>
      <c r="J255" s="5"/>
      <c r="K255" s="5"/>
    </row>
    <row r="256" spans="1:11">
      <c r="A256" s="5"/>
      <c r="B256" s="5"/>
      <c r="J256" s="5"/>
      <c r="K256" s="5"/>
    </row>
    <row r="257" spans="1:11">
      <c r="A257" s="5"/>
      <c r="B257" s="5"/>
      <c r="J257" s="5"/>
      <c r="K257" s="5"/>
    </row>
    <row r="258" spans="1:11">
      <c r="A258" s="5"/>
      <c r="B258" s="5"/>
      <c r="J258" s="5"/>
      <c r="K258" s="5"/>
    </row>
    <row r="259" spans="1:11">
      <c r="A259" s="5"/>
      <c r="B259" s="5"/>
      <c r="J259" s="5"/>
      <c r="K259" s="5"/>
    </row>
    <row r="260" spans="1:11">
      <c r="A260" s="5"/>
      <c r="B260" s="5"/>
      <c r="J260" s="5"/>
      <c r="K260" s="5"/>
    </row>
    <row r="261" spans="1:11">
      <c r="A261" s="5"/>
      <c r="B261" s="5"/>
      <c r="J261" s="5"/>
      <c r="K261" s="5"/>
    </row>
    <row r="262" spans="1:11">
      <c r="A262" s="5"/>
      <c r="B262" s="5"/>
      <c r="J262" s="5"/>
      <c r="K262" s="5"/>
    </row>
    <row r="263" spans="1:11">
      <c r="A263" s="5"/>
      <c r="B263" s="5"/>
      <c r="J263" s="5"/>
      <c r="K263" s="5"/>
    </row>
    <row r="264" spans="1:11">
      <c r="A264" s="5"/>
      <c r="B264" s="5"/>
      <c r="J264" s="5"/>
      <c r="K264" s="5"/>
    </row>
    <row r="265" spans="1:11">
      <c r="A265" s="5"/>
      <c r="B265" s="5"/>
      <c r="J265" s="5"/>
      <c r="K265" s="5"/>
    </row>
    <row r="266" spans="1:11">
      <c r="A266" s="5"/>
      <c r="B266" s="5"/>
      <c r="J266" s="5"/>
      <c r="K266" s="5"/>
    </row>
    <row r="267" spans="1:11">
      <c r="A267" s="5"/>
      <c r="B267" s="5"/>
      <c r="J267" s="5"/>
      <c r="K267" s="5"/>
    </row>
    <row r="268" spans="1:11">
      <c r="A268" s="5"/>
      <c r="B268" s="5"/>
      <c r="J268" s="5"/>
      <c r="K268" s="5"/>
    </row>
    <row r="269" spans="1:11">
      <c r="A269" s="5"/>
      <c r="B269" s="5"/>
      <c r="J269" s="5"/>
      <c r="K269" s="5"/>
    </row>
    <row r="270" spans="1:11">
      <c r="A270" s="5"/>
      <c r="B270" s="5"/>
      <c r="J270" s="5"/>
      <c r="K270" s="5"/>
    </row>
    <row r="271" spans="1:11">
      <c r="A271" s="5"/>
      <c r="B271" s="5"/>
      <c r="J271" s="5"/>
      <c r="K271" s="5"/>
    </row>
    <row r="272" spans="1:11">
      <c r="A272" s="5"/>
      <c r="B272" s="5"/>
      <c r="J272" s="5"/>
      <c r="K272" s="5"/>
    </row>
    <row r="273" spans="1:11">
      <c r="A273" s="5"/>
      <c r="B273" s="5"/>
      <c r="J273" s="5"/>
      <c r="K273" s="5"/>
    </row>
    <row r="274" spans="1:11">
      <c r="A274" s="5"/>
      <c r="B274" s="5"/>
      <c r="J274" s="5"/>
      <c r="K274" s="5"/>
    </row>
    <row r="275" spans="1:11">
      <c r="A275" s="5"/>
      <c r="B275" s="5"/>
      <c r="J275" s="5"/>
      <c r="K275" s="5"/>
    </row>
    <row r="276" spans="1:11">
      <c r="A276" s="5"/>
      <c r="B276" s="5"/>
      <c r="J276" s="5"/>
      <c r="K276" s="5"/>
    </row>
    <row r="277" spans="1:11">
      <c r="A277" s="5"/>
      <c r="B277" s="5"/>
      <c r="J277" s="5"/>
      <c r="K277" s="5"/>
    </row>
    <row r="278" spans="1:11">
      <c r="A278" s="5"/>
      <c r="B278" s="5"/>
      <c r="J278" s="5"/>
      <c r="K278" s="5"/>
    </row>
    <row r="279" spans="1:11">
      <c r="A279" s="5"/>
      <c r="B279" s="5"/>
      <c r="J279" s="5"/>
      <c r="K279" s="5"/>
    </row>
    <row r="280" spans="1:11">
      <c r="A280" s="5"/>
      <c r="B280" s="5"/>
      <c r="J280" s="5"/>
      <c r="K280" s="5"/>
    </row>
    <row r="281" spans="1:11">
      <c r="A281" s="5"/>
      <c r="B281" s="5"/>
      <c r="J281" s="5"/>
      <c r="K281" s="5"/>
    </row>
    <row r="282" spans="1:11">
      <c r="A282" s="5"/>
      <c r="B282" s="5"/>
      <c r="J282" s="5"/>
      <c r="K282" s="5"/>
    </row>
    <row r="283" spans="1:11">
      <c r="A283" s="5"/>
      <c r="B283" s="5"/>
      <c r="J283" s="5"/>
      <c r="K283" s="5"/>
    </row>
    <row r="284" spans="1:11">
      <c r="A284" s="5"/>
      <c r="B284" s="5"/>
      <c r="J284" s="5"/>
      <c r="K284" s="5"/>
    </row>
    <row r="285" spans="1:11">
      <c r="A285" s="5"/>
      <c r="B285" s="5"/>
      <c r="J285" s="5"/>
      <c r="K285" s="5"/>
    </row>
    <row r="286" spans="1:11">
      <c r="A286" s="5"/>
      <c r="B286" s="5"/>
      <c r="J286" s="5"/>
      <c r="K286" s="5"/>
    </row>
    <row r="287" spans="1:11">
      <c r="A287" s="5"/>
      <c r="B287" s="5"/>
      <c r="J287" s="5"/>
      <c r="K287" s="5"/>
    </row>
    <row r="288" spans="1:11">
      <c r="A288" s="5"/>
      <c r="B288" s="5"/>
      <c r="J288" s="5"/>
      <c r="K288" s="5"/>
    </row>
    <row r="289" spans="1:11">
      <c r="A289" s="5"/>
      <c r="B289" s="5"/>
      <c r="J289" s="5"/>
      <c r="K289" s="5"/>
    </row>
    <row r="290" spans="1:11">
      <c r="A290" s="5"/>
      <c r="B290" s="5"/>
      <c r="J290" s="5"/>
      <c r="K290" s="5"/>
    </row>
    <row r="291" spans="1:11">
      <c r="A291" s="5"/>
      <c r="B291" s="5"/>
      <c r="J291" s="5"/>
      <c r="K291" s="5"/>
    </row>
    <row r="292" spans="1:11">
      <c r="A292" s="5"/>
      <c r="B292" s="5"/>
      <c r="J292" s="5"/>
      <c r="K292" s="5"/>
    </row>
    <row r="293" spans="1:11">
      <c r="A293" s="5"/>
      <c r="B293" s="5"/>
      <c r="J293" s="5"/>
      <c r="K293" s="5"/>
    </row>
    <row r="294" spans="1:11">
      <c r="A294" s="5"/>
      <c r="B294" s="5"/>
      <c r="J294" s="5"/>
      <c r="K294" s="5"/>
    </row>
    <row r="295" spans="1:11">
      <c r="A295" s="5"/>
      <c r="B295" s="5"/>
      <c r="J295" s="5"/>
      <c r="K295" s="5"/>
    </row>
    <row r="296" spans="1:11">
      <c r="A296" s="5"/>
      <c r="B296" s="5"/>
      <c r="J296" s="5"/>
      <c r="K296" s="5"/>
    </row>
    <row r="297" spans="1:11">
      <c r="A297" s="5"/>
      <c r="B297" s="5"/>
      <c r="J297" s="5"/>
      <c r="K297" s="5"/>
    </row>
    <row r="298" spans="1:11">
      <c r="A298" s="5"/>
      <c r="B298" s="5"/>
      <c r="J298" s="5"/>
      <c r="K298" s="5"/>
    </row>
    <row r="299" spans="1:11">
      <c r="A299" s="5"/>
      <c r="B299" s="5"/>
      <c r="J299" s="5"/>
      <c r="K299" s="5"/>
    </row>
    <row r="300" spans="1:11">
      <c r="A300" s="5"/>
      <c r="B300" s="5"/>
      <c r="J300" s="5"/>
      <c r="K300" s="5"/>
    </row>
    <row r="301" spans="1:11">
      <c r="A301" s="5"/>
      <c r="B301" s="5"/>
      <c r="J301" s="5"/>
      <c r="K301" s="5"/>
    </row>
    <row r="302" spans="1:11">
      <c r="A302" s="5"/>
      <c r="B302" s="5"/>
      <c r="J302" s="5"/>
      <c r="K302" s="5"/>
    </row>
    <row r="303" spans="1:11">
      <c r="A303" s="5"/>
      <c r="B303" s="5"/>
      <c r="J303" s="5"/>
      <c r="K303" s="5"/>
    </row>
    <row r="304" spans="1:11">
      <c r="A304" s="5"/>
      <c r="B304" s="5"/>
      <c r="J304" s="5"/>
      <c r="K304" s="5"/>
    </row>
    <row r="305" spans="1:11">
      <c r="A305" s="5"/>
      <c r="B305" s="5"/>
      <c r="J305" s="5"/>
      <c r="K305" s="5"/>
    </row>
    <row r="306" spans="1:11">
      <c r="A306" s="5"/>
      <c r="B306" s="5"/>
      <c r="J306" s="5"/>
      <c r="K306" s="5"/>
    </row>
    <row r="307" spans="1:11">
      <c r="A307" s="5"/>
      <c r="B307" s="5"/>
      <c r="J307" s="5"/>
      <c r="K307" s="5"/>
    </row>
    <row r="308" spans="1:11">
      <c r="A308" s="5"/>
      <c r="B308" s="5"/>
      <c r="J308" s="5"/>
      <c r="K308" s="5"/>
    </row>
    <row r="309" spans="1:11">
      <c r="A309" s="5"/>
      <c r="B309" s="5"/>
      <c r="J309" s="5"/>
      <c r="K309" s="5"/>
    </row>
    <row r="310" spans="1:11">
      <c r="A310" s="5"/>
      <c r="B310" s="5"/>
      <c r="J310" s="5"/>
      <c r="K310" s="5"/>
    </row>
    <row r="311" spans="1:11">
      <c r="A311" s="5"/>
      <c r="B311" s="5"/>
      <c r="J311" s="5"/>
      <c r="K311" s="5"/>
    </row>
    <row r="312" spans="1:11">
      <c r="A312" s="5"/>
      <c r="B312" s="5"/>
      <c r="J312" s="5"/>
      <c r="K312" s="5"/>
    </row>
    <row r="313" spans="1:11">
      <c r="A313" s="5"/>
      <c r="B313" s="5"/>
      <c r="J313" s="5"/>
      <c r="K313" s="5"/>
    </row>
    <row r="314" spans="1:11">
      <c r="A314" s="5"/>
      <c r="B314" s="5"/>
      <c r="J314" s="5"/>
      <c r="K314" s="5"/>
    </row>
    <row r="315" spans="1:11">
      <c r="A315" s="5"/>
      <c r="B315" s="5"/>
      <c r="J315" s="5"/>
      <c r="K315" s="5"/>
    </row>
    <row r="316" spans="1:11">
      <c r="A316" s="5"/>
      <c r="B316" s="5"/>
      <c r="J316" s="5"/>
      <c r="K316" s="5"/>
    </row>
    <row r="317" spans="1:11">
      <c r="A317" s="5"/>
      <c r="B317" s="5"/>
      <c r="J317" s="5"/>
      <c r="K317" s="5"/>
    </row>
    <row r="318" spans="1:11">
      <c r="A318" s="5"/>
      <c r="B318" s="5"/>
      <c r="J318" s="5"/>
      <c r="K318" s="5"/>
    </row>
    <row r="319" spans="1:11">
      <c r="A319" s="5"/>
      <c r="B319" s="5"/>
      <c r="J319" s="5"/>
      <c r="K319" s="5"/>
    </row>
    <row r="320" spans="1:11">
      <c r="A320" s="5"/>
      <c r="B320" s="5"/>
      <c r="J320" s="5"/>
      <c r="K320" s="5"/>
    </row>
    <row r="321" spans="1:11">
      <c r="A321" s="5"/>
      <c r="B321" s="5"/>
      <c r="J321" s="5"/>
      <c r="K321" s="5"/>
    </row>
    <row r="322" spans="1:11">
      <c r="A322" s="5"/>
      <c r="B322" s="5"/>
      <c r="J322" s="5"/>
      <c r="K322" s="5"/>
    </row>
    <row r="323" spans="1:11">
      <c r="A323" s="5"/>
      <c r="B323" s="5"/>
      <c r="J323" s="5"/>
      <c r="K323" s="5"/>
    </row>
    <row r="324" spans="1:11">
      <c r="A324" s="5"/>
      <c r="B324" s="5"/>
      <c r="J324" s="5"/>
      <c r="K324" s="5"/>
    </row>
    <row r="325" spans="1:11">
      <c r="A325" s="5"/>
      <c r="B325" s="5"/>
      <c r="J325" s="5"/>
      <c r="K325" s="5"/>
    </row>
    <row r="326" spans="1:11">
      <c r="A326" s="5"/>
      <c r="B326" s="5"/>
      <c r="J326" s="5"/>
      <c r="K326" s="5"/>
    </row>
    <row r="327" spans="1:11">
      <c r="A327" s="5"/>
      <c r="B327" s="5"/>
      <c r="J327" s="5"/>
      <c r="K327" s="5"/>
    </row>
    <row r="328" spans="1:11">
      <c r="A328" s="5"/>
      <c r="B328" s="5"/>
      <c r="J328" s="5"/>
      <c r="K328" s="5"/>
    </row>
    <row r="329" spans="1:11">
      <c r="A329" s="5"/>
      <c r="B329" s="5"/>
      <c r="J329" s="5"/>
      <c r="K329" s="5"/>
    </row>
    <row r="330" spans="1:11">
      <c r="A330" s="5"/>
      <c r="B330" s="5"/>
      <c r="J330" s="5"/>
      <c r="K330" s="5"/>
    </row>
    <row r="331" spans="1:11">
      <c r="A331" s="5"/>
      <c r="B331" s="5"/>
      <c r="J331" s="5"/>
      <c r="K331" s="5"/>
    </row>
    <row r="332" spans="1:11">
      <c r="A332" s="5"/>
      <c r="B332" s="5"/>
      <c r="J332" s="5"/>
      <c r="K332" s="5"/>
    </row>
    <row r="333" spans="1:11">
      <c r="A333" s="5"/>
      <c r="B333" s="5"/>
      <c r="J333" s="5"/>
      <c r="K333" s="5"/>
    </row>
    <row r="334" spans="1:11">
      <c r="A334" s="5"/>
      <c r="B334" s="5"/>
      <c r="J334" s="5"/>
      <c r="K334" s="5"/>
    </row>
    <row r="335" spans="1:11">
      <c r="A335" s="5"/>
      <c r="B335" s="5"/>
      <c r="J335" s="5"/>
      <c r="K335" s="5"/>
    </row>
    <row r="336" spans="1:11">
      <c r="A336" s="5"/>
      <c r="B336" s="5"/>
      <c r="J336" s="5"/>
      <c r="K336" s="5"/>
    </row>
    <row r="337" spans="1:11">
      <c r="A337" s="5"/>
      <c r="B337" s="5"/>
      <c r="J337" s="5"/>
      <c r="K337" s="5"/>
    </row>
    <row r="338" spans="1:11">
      <c r="A338" s="5"/>
      <c r="B338" s="5"/>
      <c r="J338" s="5"/>
      <c r="K338" s="5"/>
    </row>
    <row r="339" spans="1:11">
      <c r="A339" s="5"/>
      <c r="B339" s="5"/>
      <c r="J339" s="5"/>
      <c r="K339" s="5"/>
    </row>
    <row r="340" spans="1:11">
      <c r="A340" s="5"/>
      <c r="B340" s="5"/>
      <c r="J340" s="5"/>
      <c r="K340" s="5"/>
    </row>
    <row r="341" spans="1:11">
      <c r="A341" s="5"/>
      <c r="B341" s="5"/>
      <c r="J341" s="5"/>
      <c r="K341" s="5"/>
    </row>
    <row r="342" spans="1:11">
      <c r="A342" s="5"/>
      <c r="B342" s="5"/>
      <c r="J342" s="5"/>
      <c r="K342" s="5"/>
    </row>
    <row r="343" spans="1:11">
      <c r="A343" s="5"/>
      <c r="B343" s="5"/>
      <c r="J343" s="5"/>
      <c r="K343" s="5"/>
    </row>
    <row r="344" spans="1:11">
      <c r="A344" s="5"/>
      <c r="B344" s="5"/>
      <c r="J344" s="5"/>
      <c r="K344" s="5"/>
    </row>
    <row r="345" spans="1:11">
      <c r="A345" s="5"/>
      <c r="B345" s="5"/>
      <c r="J345" s="5"/>
      <c r="K345" s="5"/>
    </row>
    <row r="346" spans="1:11">
      <c r="A346" s="5"/>
      <c r="B346" s="5"/>
      <c r="J346" s="5"/>
      <c r="K346" s="5"/>
    </row>
    <row r="347" spans="1:11">
      <c r="A347" s="5"/>
      <c r="B347" s="5"/>
      <c r="J347" s="5"/>
      <c r="K347" s="5"/>
    </row>
    <row r="348" spans="1:11">
      <c r="A348" s="5"/>
      <c r="B348" s="5"/>
      <c r="J348" s="5"/>
      <c r="K348" s="5"/>
    </row>
    <row r="349" spans="1:11">
      <c r="A349" s="5"/>
      <c r="B349" s="5"/>
      <c r="J349" s="5"/>
      <c r="K349" s="5"/>
    </row>
    <row r="350" spans="1:11">
      <c r="A350" s="5"/>
      <c r="B350" s="5"/>
      <c r="J350" s="5"/>
      <c r="K350" s="5"/>
    </row>
    <row r="351" spans="1:11">
      <c r="A351" s="5"/>
      <c r="B351" s="5"/>
      <c r="J351" s="5"/>
      <c r="K351" s="5"/>
    </row>
    <row r="352" spans="1:11">
      <c r="A352" s="5"/>
      <c r="B352" s="5"/>
      <c r="J352" s="5"/>
      <c r="K352" s="5"/>
    </row>
    <row r="353" spans="1:11">
      <c r="A353" s="5"/>
      <c r="B353" s="5"/>
      <c r="J353" s="5"/>
      <c r="K353" s="5"/>
    </row>
    <row r="354" spans="1:11">
      <c r="A354" s="5"/>
      <c r="B354" s="5"/>
      <c r="J354" s="5"/>
      <c r="K354" s="5"/>
    </row>
    <row r="355" spans="1:11">
      <c r="A355" s="5"/>
      <c r="B355" s="5"/>
      <c r="J355" s="5"/>
      <c r="K355" s="5"/>
    </row>
    <row r="356" spans="1:11">
      <c r="A356" s="5"/>
      <c r="B356" s="5"/>
      <c r="J356" s="5"/>
      <c r="K356" s="5"/>
    </row>
    <row r="357" spans="1:11">
      <c r="A357" s="5"/>
      <c r="B357" s="5"/>
      <c r="J357" s="5"/>
      <c r="K357" s="5"/>
    </row>
    <row r="358" spans="1:11">
      <c r="A358" s="5"/>
      <c r="B358" s="5"/>
      <c r="J358" s="5"/>
      <c r="K358" s="5"/>
    </row>
    <row r="359" spans="1:11">
      <c r="A359" s="5"/>
      <c r="B359" s="5"/>
      <c r="J359" s="5"/>
      <c r="K359" s="5"/>
    </row>
    <row r="360" spans="1:11">
      <c r="A360" s="5"/>
      <c r="B360" s="5"/>
      <c r="J360" s="5"/>
      <c r="K360" s="5"/>
    </row>
    <row r="361" spans="1:11">
      <c r="A361" s="5"/>
      <c r="B361" s="5"/>
      <c r="J361" s="5"/>
      <c r="K361" s="5"/>
    </row>
    <row r="362" spans="1:11">
      <c r="A362" s="5"/>
      <c r="B362" s="5"/>
      <c r="J362" s="5"/>
      <c r="K362" s="5"/>
    </row>
    <row r="363" spans="1:11">
      <c r="A363" s="5"/>
      <c r="B363" s="5"/>
      <c r="J363" s="5"/>
      <c r="K363" s="5"/>
    </row>
    <row r="364" spans="1:11">
      <c r="A364" s="5"/>
      <c r="B364" s="5"/>
      <c r="J364" s="5"/>
      <c r="K364" s="5"/>
    </row>
    <row r="365" spans="1:11">
      <c r="A365" s="5"/>
      <c r="B365" s="5"/>
      <c r="J365" s="5"/>
      <c r="K365" s="5"/>
    </row>
    <row r="366" spans="1:11">
      <c r="A366" s="5"/>
      <c r="B366" s="5"/>
      <c r="J366" s="5"/>
      <c r="K366" s="5"/>
    </row>
    <row r="367" spans="1:11">
      <c r="A367" s="5"/>
      <c r="B367" s="5"/>
      <c r="J367" s="5"/>
      <c r="K367" s="5"/>
    </row>
    <row r="368" spans="1:11">
      <c r="A368" s="5"/>
      <c r="B368" s="5"/>
      <c r="J368" s="5"/>
      <c r="K368" s="5"/>
    </row>
    <row r="369" spans="1:11">
      <c r="A369" s="5"/>
      <c r="B369" s="5"/>
      <c r="J369" s="5"/>
      <c r="K369" s="5"/>
    </row>
    <row r="370" spans="1:11">
      <c r="A370" s="5"/>
      <c r="B370" s="5"/>
      <c r="J370" s="5"/>
      <c r="K370" s="5"/>
    </row>
    <row r="371" spans="1:11">
      <c r="A371" s="5"/>
      <c r="B371" s="5"/>
      <c r="J371" s="5"/>
      <c r="K371" s="5"/>
    </row>
    <row r="372" spans="1:11">
      <c r="A372" s="5"/>
      <c r="B372" s="5"/>
      <c r="J372" s="5"/>
      <c r="K372" s="5"/>
    </row>
    <row r="373" spans="1:11">
      <c r="A373" s="5"/>
      <c r="B373" s="5"/>
      <c r="J373" s="5"/>
      <c r="K373" s="5"/>
    </row>
    <row r="374" spans="1:11">
      <c r="A374" s="5"/>
      <c r="B374" s="5"/>
      <c r="J374" s="5"/>
      <c r="K374" s="5"/>
    </row>
    <row r="375" spans="1:11">
      <c r="A375" s="5"/>
      <c r="B375" s="5"/>
      <c r="J375" s="5"/>
      <c r="K375" s="5"/>
    </row>
    <row r="376" spans="1:11">
      <c r="A376" s="5"/>
      <c r="B376" s="5"/>
      <c r="J376" s="5"/>
      <c r="K376" s="5"/>
    </row>
    <row r="377" spans="1:11">
      <c r="A377" s="5"/>
      <c r="B377" s="5"/>
      <c r="J377" s="5"/>
      <c r="K377" s="5"/>
    </row>
    <row r="378" spans="1:11">
      <c r="A378" s="5"/>
      <c r="B378" s="5"/>
      <c r="J378" s="5"/>
      <c r="K378" s="5"/>
    </row>
    <row r="379" spans="1:11">
      <c r="A379" s="5"/>
      <c r="B379" s="5"/>
      <c r="J379" s="5"/>
      <c r="K379" s="5"/>
    </row>
    <row r="380" spans="1:11">
      <c r="A380" s="5"/>
      <c r="B380" s="5"/>
      <c r="J380" s="5"/>
      <c r="K380" s="5"/>
    </row>
    <row r="381" spans="1:11">
      <c r="A381" s="5"/>
      <c r="B381" s="5"/>
      <c r="J381" s="5"/>
      <c r="K381" s="5"/>
    </row>
    <row r="382" spans="1:11">
      <c r="A382" s="5"/>
      <c r="B382" s="5"/>
      <c r="J382" s="5"/>
      <c r="K382" s="5"/>
    </row>
    <row r="383" spans="1:11">
      <c r="A383" s="5"/>
      <c r="B383" s="5"/>
      <c r="J383" s="5"/>
      <c r="K383" s="5"/>
    </row>
    <row r="384" spans="1:11">
      <c r="A384" s="5"/>
      <c r="B384" s="5"/>
      <c r="J384" s="5"/>
      <c r="K384" s="5"/>
    </row>
    <row r="385" spans="1:11">
      <c r="A385" s="5"/>
      <c r="B385" s="5"/>
      <c r="J385" s="5"/>
      <c r="K385" s="5"/>
    </row>
    <row r="386" spans="1:11">
      <c r="A386" s="5"/>
      <c r="B386" s="5"/>
      <c r="J386" s="5"/>
      <c r="K386" s="5"/>
    </row>
    <row r="387" spans="1:11">
      <c r="A387" s="5"/>
      <c r="B387" s="5"/>
      <c r="J387" s="5"/>
      <c r="K387" s="5"/>
    </row>
    <row r="388" spans="1:11">
      <c r="A388" s="5"/>
      <c r="B388" s="5"/>
      <c r="J388" s="5"/>
      <c r="K388" s="5"/>
    </row>
    <row r="389" spans="1:11">
      <c r="A389" s="5"/>
      <c r="B389" s="5"/>
      <c r="J389" s="5"/>
      <c r="K389" s="5"/>
    </row>
    <row r="390" spans="1:11">
      <c r="A390" s="5"/>
      <c r="B390" s="5"/>
      <c r="J390" s="5"/>
      <c r="K390" s="5"/>
    </row>
    <row r="391" spans="1:11">
      <c r="A391" s="5"/>
      <c r="B391" s="5"/>
      <c r="J391" s="5"/>
      <c r="K391" s="5"/>
    </row>
    <row r="392" spans="1:11">
      <c r="A392" s="5"/>
      <c r="B392" s="5"/>
      <c r="J392" s="5"/>
      <c r="K392" s="5"/>
    </row>
    <row r="393" spans="1:11">
      <c r="A393" s="5"/>
      <c r="B393" s="5"/>
      <c r="J393" s="5"/>
      <c r="K393" s="5"/>
    </row>
    <row r="394" spans="1:11">
      <c r="A394" s="5"/>
      <c r="B394" s="5"/>
      <c r="J394" s="5"/>
      <c r="K394" s="5"/>
    </row>
    <row r="395" spans="1:11">
      <c r="A395" s="5"/>
      <c r="B395" s="5"/>
      <c r="J395" s="5"/>
      <c r="K395" s="5"/>
    </row>
    <row r="396" spans="1:11">
      <c r="A396" s="5"/>
      <c r="B396" s="5"/>
      <c r="J396" s="5"/>
      <c r="K396" s="5"/>
    </row>
    <row r="397" spans="1:11">
      <c r="A397" s="5"/>
      <c r="B397" s="5"/>
      <c r="J397" s="5"/>
      <c r="K397" s="5"/>
    </row>
    <row r="398" spans="1:11">
      <c r="A398" s="5"/>
      <c r="B398" s="5"/>
      <c r="J398" s="5"/>
      <c r="K398" s="5"/>
    </row>
    <row r="399" spans="1:11">
      <c r="A399" s="5"/>
      <c r="B399" s="5"/>
      <c r="J399" s="5"/>
      <c r="K399" s="5"/>
    </row>
    <row r="400" spans="1:11">
      <c r="A400" s="5"/>
      <c r="B400" s="5"/>
      <c r="J400" s="5"/>
      <c r="K400" s="5"/>
    </row>
    <row r="401" spans="1:11">
      <c r="A401" s="5"/>
      <c r="B401" s="5"/>
      <c r="J401" s="5"/>
      <c r="K401" s="5"/>
    </row>
    <row r="402" spans="1:11">
      <c r="A402" s="5"/>
      <c r="B402" s="5"/>
      <c r="J402" s="5"/>
      <c r="K402" s="5"/>
    </row>
    <row r="403" spans="1:11">
      <c r="A403" s="5"/>
      <c r="B403" s="5"/>
      <c r="J403" s="5"/>
      <c r="K403" s="5"/>
    </row>
    <row r="404" spans="1:11">
      <c r="A404" s="5"/>
      <c r="B404" s="5"/>
      <c r="J404" s="5"/>
      <c r="K404" s="5"/>
    </row>
    <row r="405" spans="1:11">
      <c r="A405" s="5"/>
      <c r="B405" s="5"/>
      <c r="J405" s="5"/>
      <c r="K405" s="5"/>
    </row>
    <row r="406" spans="1:11">
      <c r="A406" s="5"/>
      <c r="B406" s="5"/>
      <c r="J406" s="5"/>
      <c r="K406" s="5"/>
    </row>
    <row r="407" spans="1:11">
      <c r="A407" s="5"/>
      <c r="B407" s="5"/>
      <c r="J407" s="5"/>
      <c r="K407" s="5"/>
    </row>
    <row r="408" spans="1:11">
      <c r="A408" s="5"/>
      <c r="B408" s="5"/>
      <c r="J408" s="5"/>
      <c r="K408" s="5"/>
    </row>
    <row r="409" spans="1:11">
      <c r="A409" s="5"/>
      <c r="B409" s="5"/>
      <c r="J409" s="5"/>
      <c r="K409" s="5"/>
    </row>
    <row r="410" spans="1:11">
      <c r="A410" s="5"/>
      <c r="B410" s="5"/>
      <c r="J410" s="5"/>
      <c r="K410" s="5"/>
    </row>
    <row r="411" spans="1:11">
      <c r="A411" s="5"/>
      <c r="B411" s="5"/>
      <c r="J411" s="5"/>
      <c r="K411" s="5"/>
    </row>
    <row r="412" spans="1:11">
      <c r="A412" s="5"/>
      <c r="B412" s="5"/>
      <c r="J412" s="5"/>
      <c r="K412" s="5"/>
    </row>
    <row r="413" spans="1:11">
      <c r="A413" s="5"/>
      <c r="B413" s="5"/>
      <c r="J413" s="5"/>
      <c r="K413" s="5"/>
    </row>
    <row r="414" spans="1:11">
      <c r="A414" s="5"/>
      <c r="B414" s="5"/>
      <c r="J414" s="5"/>
      <c r="K414" s="5"/>
    </row>
    <row r="415" spans="1:11">
      <c r="A415" s="5"/>
      <c r="B415" s="5"/>
      <c r="J415" s="5"/>
      <c r="K415" s="5"/>
    </row>
    <row r="416" spans="1:11">
      <c r="A416" s="5"/>
      <c r="B416" s="5"/>
      <c r="J416" s="5"/>
      <c r="K416" s="5"/>
    </row>
    <row r="417" spans="1:11">
      <c r="A417" s="5"/>
      <c r="B417" s="5"/>
      <c r="J417" s="5"/>
      <c r="K417" s="5"/>
    </row>
    <row r="418" spans="1:11">
      <c r="A418" s="5"/>
      <c r="B418" s="5"/>
      <c r="J418" s="5"/>
      <c r="K418" s="5"/>
    </row>
    <row r="419" spans="1:11">
      <c r="A419" s="5"/>
      <c r="B419" s="5"/>
      <c r="J419" s="5"/>
      <c r="K419" s="5"/>
    </row>
    <row r="420" spans="1:11">
      <c r="A420" s="5"/>
      <c r="B420" s="5"/>
      <c r="J420" s="5"/>
      <c r="K420" s="5"/>
    </row>
    <row r="421" spans="1:11">
      <c r="A421" s="5"/>
      <c r="B421" s="5"/>
      <c r="J421" s="5"/>
      <c r="K421" s="5"/>
    </row>
    <row r="422" spans="1:11">
      <c r="A422" s="5"/>
      <c r="B422" s="5"/>
      <c r="J422" s="5"/>
      <c r="K422" s="5"/>
    </row>
    <row r="423" spans="1:11">
      <c r="A423" s="5"/>
      <c r="B423" s="5"/>
      <c r="J423" s="5"/>
      <c r="K423" s="5"/>
    </row>
    <row r="424" spans="1:11">
      <c r="A424" s="5"/>
      <c r="B424" s="5"/>
      <c r="J424" s="5"/>
      <c r="K424" s="5"/>
    </row>
    <row r="425" spans="1:11">
      <c r="A425" s="5"/>
      <c r="B425" s="5"/>
      <c r="J425" s="5"/>
      <c r="K425" s="5"/>
    </row>
    <row r="426" spans="1:11">
      <c r="A426" s="5"/>
      <c r="B426" s="5"/>
      <c r="J426" s="5"/>
      <c r="K426" s="5"/>
    </row>
    <row r="427" spans="1:11">
      <c r="A427" s="5"/>
      <c r="B427" s="5"/>
      <c r="J427" s="5"/>
      <c r="K427" s="5"/>
    </row>
    <row r="428" spans="1:11">
      <c r="A428" s="5"/>
      <c r="B428" s="5"/>
      <c r="J428" s="5"/>
      <c r="K428" s="5"/>
    </row>
    <row r="429" spans="1:11">
      <c r="A429" s="5"/>
      <c r="B429" s="5"/>
      <c r="J429" s="5"/>
      <c r="K429" s="5"/>
    </row>
    <row r="430" spans="1:11">
      <c r="A430" s="5"/>
      <c r="B430" s="5"/>
      <c r="J430" s="5"/>
      <c r="K430" s="5"/>
    </row>
    <row r="431" spans="1:11">
      <c r="A431" s="5"/>
      <c r="B431" s="5"/>
      <c r="J431" s="5"/>
      <c r="K431" s="5"/>
    </row>
    <row r="432" spans="1:11">
      <c r="A432" s="5"/>
      <c r="B432" s="5"/>
      <c r="J432" s="5"/>
      <c r="K432" s="5"/>
    </row>
    <row r="433" spans="1:11">
      <c r="A433" s="5"/>
      <c r="B433" s="5"/>
      <c r="J433" s="5"/>
      <c r="K433" s="5"/>
    </row>
    <row r="434" spans="1:11">
      <c r="A434" s="5"/>
      <c r="B434" s="5"/>
      <c r="J434" s="5"/>
      <c r="K434" s="5"/>
    </row>
    <row r="435" spans="1:11">
      <c r="A435" s="5"/>
      <c r="B435" s="5"/>
      <c r="J435" s="5"/>
      <c r="K435" s="5"/>
    </row>
    <row r="436" spans="1:11">
      <c r="A436" s="5"/>
      <c r="B436" s="5"/>
      <c r="J436" s="5"/>
      <c r="K436" s="5"/>
    </row>
    <row r="437" spans="1:11">
      <c r="A437" s="5"/>
      <c r="B437" s="5"/>
      <c r="J437" s="5"/>
      <c r="K437" s="5"/>
    </row>
    <row r="438" spans="1:11">
      <c r="A438" s="5"/>
      <c r="B438" s="5"/>
      <c r="J438" s="5"/>
      <c r="K438" s="5"/>
    </row>
    <row r="439" spans="1:11">
      <c r="A439" s="5"/>
      <c r="B439" s="5"/>
      <c r="J439" s="5"/>
      <c r="K439" s="5"/>
    </row>
    <row r="440" spans="1:11">
      <c r="A440" s="5"/>
      <c r="B440" s="5"/>
      <c r="J440" s="5"/>
      <c r="K440" s="5"/>
    </row>
    <row r="441" spans="1:11">
      <c r="A441" s="5"/>
      <c r="B441" s="5"/>
      <c r="J441" s="5"/>
      <c r="K441" s="5"/>
    </row>
    <row r="442" spans="1:11">
      <c r="A442" s="5"/>
      <c r="B442" s="5"/>
      <c r="J442" s="5"/>
      <c r="K442" s="5"/>
    </row>
    <row r="443" spans="1:11">
      <c r="A443" s="5"/>
      <c r="B443" s="5"/>
      <c r="J443" s="5"/>
      <c r="K443" s="5"/>
    </row>
    <row r="444" spans="1:11">
      <c r="A444" s="5"/>
      <c r="B444" s="5"/>
      <c r="J444" s="5"/>
      <c r="K444" s="5"/>
    </row>
    <row r="445" spans="1:11">
      <c r="A445" s="5"/>
      <c r="B445" s="5"/>
      <c r="J445" s="5"/>
      <c r="K445" s="5"/>
    </row>
    <row r="446" spans="1:11">
      <c r="A446" s="5"/>
      <c r="B446" s="5"/>
      <c r="J446" s="5"/>
      <c r="K446" s="5"/>
    </row>
    <row r="447" spans="1:11">
      <c r="A447" s="5"/>
      <c r="B447" s="5"/>
      <c r="J447" s="5"/>
      <c r="K447" s="5"/>
    </row>
    <row r="448" spans="1:11">
      <c r="A448" s="5"/>
      <c r="B448" s="5"/>
      <c r="J448" s="5"/>
      <c r="K448" s="5"/>
    </row>
    <row r="449" spans="1:11">
      <c r="A449" s="5"/>
      <c r="B449" s="5"/>
      <c r="J449" s="5"/>
      <c r="K449" s="5"/>
    </row>
    <row r="450" spans="1:11">
      <c r="A450" s="5"/>
      <c r="B450" s="5"/>
      <c r="J450" s="5"/>
      <c r="K450" s="5"/>
    </row>
    <row r="451" spans="1:11">
      <c r="A451" s="5"/>
      <c r="B451" s="5"/>
      <c r="J451" s="5"/>
      <c r="K451" s="5"/>
    </row>
    <row r="452" spans="1:11">
      <c r="A452" s="5"/>
      <c r="B452" s="5"/>
      <c r="J452" s="5"/>
      <c r="K452" s="5"/>
    </row>
    <row r="453" spans="1:11">
      <c r="A453" s="5"/>
      <c r="B453" s="5"/>
      <c r="J453" s="5"/>
      <c r="K453" s="5"/>
    </row>
    <row r="454" spans="1:11">
      <c r="A454" s="5"/>
      <c r="B454" s="5"/>
      <c r="J454" s="5"/>
      <c r="K454" s="5"/>
    </row>
    <row r="455" spans="1:11">
      <c r="A455" s="5"/>
      <c r="B455" s="5"/>
      <c r="J455" s="5"/>
      <c r="K455" s="5"/>
    </row>
    <row r="456" spans="1:11">
      <c r="A456" s="5"/>
      <c r="B456" s="5"/>
      <c r="J456" s="5"/>
      <c r="K456" s="5"/>
    </row>
    <row r="457" spans="1:11">
      <c r="A457" s="5"/>
      <c r="B457" s="5"/>
      <c r="J457" s="5"/>
      <c r="K457" s="5"/>
    </row>
    <row r="458" spans="1:11">
      <c r="A458" s="5"/>
      <c r="B458" s="5"/>
      <c r="J458" s="5"/>
      <c r="K458" s="5"/>
    </row>
    <row r="459" spans="1:11">
      <c r="A459" s="5"/>
      <c r="B459" s="5"/>
      <c r="J459" s="5"/>
      <c r="K459" s="5"/>
    </row>
    <row r="460" spans="1:11">
      <c r="A460" s="5"/>
      <c r="B460" s="5"/>
      <c r="J460" s="5"/>
      <c r="K460" s="5"/>
    </row>
    <row r="461" spans="1:11">
      <c r="A461" s="5"/>
      <c r="B461" s="5"/>
      <c r="J461" s="5"/>
      <c r="K461" s="5"/>
    </row>
    <row r="462" spans="1:11">
      <c r="A462" s="5"/>
      <c r="B462" s="5"/>
      <c r="J462" s="5"/>
      <c r="K462" s="5"/>
    </row>
    <row r="463" spans="1:11">
      <c r="A463" s="5"/>
      <c r="B463" s="5"/>
      <c r="J463" s="5"/>
      <c r="K463" s="5"/>
    </row>
    <row r="464" spans="1:11">
      <c r="A464" s="5"/>
      <c r="B464" s="5"/>
      <c r="J464" s="5"/>
      <c r="K464" s="5"/>
    </row>
    <row r="465" spans="1:11">
      <c r="A465" s="5"/>
      <c r="B465" s="5"/>
      <c r="J465" s="5"/>
      <c r="K465" s="5"/>
    </row>
    <row r="466" spans="1:11">
      <c r="A466" s="5"/>
      <c r="B466" s="5"/>
      <c r="J466" s="5"/>
      <c r="K466" s="5"/>
    </row>
    <row r="467" spans="1:11">
      <c r="A467" s="5"/>
      <c r="B467" s="5"/>
      <c r="J467" s="5"/>
      <c r="K467" s="5"/>
    </row>
    <row r="468" spans="1:11">
      <c r="A468" s="5"/>
      <c r="B468" s="5"/>
      <c r="J468" s="5"/>
      <c r="K468" s="5"/>
    </row>
    <row r="469" spans="1:11">
      <c r="A469" s="5"/>
      <c r="B469" s="5"/>
      <c r="J469" s="5"/>
      <c r="K469" s="5"/>
    </row>
    <row r="470" spans="1:11">
      <c r="A470" s="5"/>
      <c r="B470" s="5"/>
      <c r="J470" s="5"/>
      <c r="K470" s="5"/>
    </row>
    <row r="471" spans="1:11">
      <c r="A471" s="5"/>
      <c r="B471" s="5"/>
      <c r="J471" s="5"/>
      <c r="K471" s="5"/>
    </row>
    <row r="472" spans="1:11">
      <c r="A472" s="5"/>
      <c r="B472" s="5"/>
      <c r="J472" s="5"/>
      <c r="K472" s="5"/>
    </row>
    <row r="473" spans="1:11">
      <c r="A473" s="5"/>
      <c r="B473" s="5"/>
      <c r="J473" s="5"/>
      <c r="K473" s="5"/>
    </row>
    <row r="474" spans="1:11">
      <c r="A474" s="5"/>
      <c r="B474" s="5"/>
      <c r="J474" s="5"/>
      <c r="K474" s="5"/>
    </row>
    <row r="475" spans="1:11">
      <c r="A475" s="5"/>
      <c r="B475" s="5"/>
      <c r="J475" s="5"/>
      <c r="K475" s="5"/>
    </row>
    <row r="476" spans="1:11">
      <c r="A476" s="5"/>
      <c r="B476" s="5"/>
      <c r="J476" s="5"/>
      <c r="K476" s="5"/>
    </row>
    <row r="477" spans="1:11">
      <c r="A477" s="5"/>
      <c r="B477" s="5"/>
      <c r="J477" s="5"/>
      <c r="K477" s="5"/>
    </row>
    <row r="478" spans="1:11">
      <c r="A478" s="5"/>
      <c r="B478" s="5"/>
      <c r="J478" s="5"/>
      <c r="K478" s="5"/>
    </row>
    <row r="479" spans="1:11">
      <c r="A479" s="5"/>
      <c r="B479" s="5"/>
      <c r="J479" s="5"/>
      <c r="K479" s="5"/>
    </row>
    <row r="480" spans="1:11">
      <c r="A480" s="5"/>
      <c r="B480" s="5"/>
      <c r="J480" s="5"/>
      <c r="K480" s="5"/>
    </row>
    <row r="481" spans="1:11">
      <c r="A481" s="5"/>
      <c r="B481" s="5"/>
      <c r="J481" s="5"/>
      <c r="K481" s="5"/>
    </row>
    <row r="482" spans="1:11">
      <c r="A482" s="5"/>
      <c r="B482" s="5"/>
      <c r="J482" s="5"/>
      <c r="K482" s="5"/>
    </row>
    <row r="483" spans="1:11">
      <c r="A483" s="5"/>
      <c r="B483" s="5"/>
      <c r="J483" s="5"/>
      <c r="K483" s="5"/>
    </row>
    <row r="484" spans="1:11">
      <c r="A484" s="5"/>
      <c r="B484" s="5"/>
      <c r="J484" s="5"/>
      <c r="K484" s="5"/>
    </row>
    <row r="485" spans="1:11">
      <c r="A485" s="5"/>
      <c r="B485" s="5"/>
      <c r="J485" s="5"/>
      <c r="K485" s="5"/>
    </row>
    <row r="486" spans="1:11">
      <c r="A486" s="5"/>
      <c r="B486" s="5"/>
      <c r="J486" s="5"/>
      <c r="K486" s="5"/>
    </row>
    <row r="487" spans="1:11">
      <c r="A487" s="5"/>
      <c r="B487" s="5"/>
      <c r="J487" s="5"/>
      <c r="K487" s="5"/>
    </row>
    <row r="488" spans="1:11">
      <c r="A488" s="5"/>
      <c r="B488" s="5"/>
      <c r="J488" s="5"/>
      <c r="K488" s="5"/>
    </row>
    <row r="489" spans="1:11">
      <c r="A489" s="5"/>
      <c r="B489" s="5"/>
      <c r="J489" s="5"/>
      <c r="K489" s="5"/>
    </row>
    <row r="490" spans="1:11">
      <c r="A490" s="5"/>
      <c r="B490" s="5"/>
      <c r="J490" s="5"/>
      <c r="K490" s="5"/>
    </row>
    <row r="491" spans="1:11">
      <c r="A491" s="5"/>
      <c r="B491" s="5"/>
      <c r="J491" s="5"/>
      <c r="K491" s="5"/>
    </row>
    <row r="492" spans="1:11">
      <c r="A492" s="5"/>
      <c r="B492" s="5"/>
      <c r="J492" s="5"/>
      <c r="K492" s="5"/>
    </row>
    <row r="493" spans="1:11">
      <c r="A493" s="5"/>
      <c r="B493" s="5"/>
      <c r="J493" s="5"/>
      <c r="K493" s="5"/>
    </row>
    <row r="494" spans="1:11">
      <c r="A494" s="5"/>
      <c r="B494" s="5"/>
      <c r="J494" s="5"/>
      <c r="K494" s="5"/>
    </row>
    <row r="495" spans="1:11">
      <c r="A495" s="5"/>
      <c r="B495" s="5"/>
      <c r="J495" s="5"/>
      <c r="K495" s="5"/>
    </row>
    <row r="496" spans="1:11">
      <c r="A496" s="5"/>
      <c r="B496" s="5"/>
      <c r="J496" s="5"/>
      <c r="K496" s="5"/>
    </row>
    <row r="497" spans="1:11">
      <c r="A497" s="5"/>
      <c r="B497" s="5"/>
      <c r="J497" s="5"/>
      <c r="K497" s="5"/>
    </row>
    <row r="498" spans="1:11">
      <c r="A498" s="5"/>
      <c r="B498" s="5"/>
      <c r="J498" s="5"/>
      <c r="K498" s="5"/>
    </row>
    <row r="499" spans="1:11">
      <c r="A499" s="5"/>
      <c r="B499" s="5"/>
      <c r="J499" s="5"/>
      <c r="K499" s="5"/>
    </row>
    <row r="500" spans="1:11">
      <c r="A500" s="5"/>
      <c r="B500" s="5"/>
      <c r="J500" s="5"/>
      <c r="K500" s="5"/>
    </row>
    <row r="501" spans="1:11">
      <c r="A501" s="5"/>
      <c r="B501" s="5"/>
      <c r="J501" s="5"/>
      <c r="K501" s="5"/>
    </row>
    <row r="502" spans="1:11">
      <c r="A502" s="5"/>
      <c r="B502" s="5"/>
      <c r="J502" s="5"/>
      <c r="K502" s="5"/>
    </row>
    <row r="503" spans="1:11">
      <c r="A503" s="5"/>
      <c r="B503" s="5"/>
      <c r="J503" s="5"/>
      <c r="K503" s="5"/>
    </row>
    <row r="504" spans="1:11">
      <c r="A504" s="5"/>
      <c r="B504" s="5"/>
      <c r="J504" s="5"/>
      <c r="K504" s="5"/>
    </row>
    <row r="505" spans="1:11">
      <c r="A505" s="5"/>
      <c r="B505" s="5"/>
      <c r="J505" s="5"/>
      <c r="K505" s="5"/>
    </row>
    <row r="506" spans="1:11">
      <c r="A506" s="5"/>
      <c r="B506" s="5"/>
      <c r="J506" s="5"/>
      <c r="K506" s="5"/>
    </row>
    <row r="507" spans="1:11">
      <c r="A507" s="5"/>
      <c r="B507" s="5"/>
      <c r="J507" s="5"/>
      <c r="K507" s="5"/>
    </row>
    <row r="508" spans="1:11">
      <c r="A508" s="5"/>
      <c r="B508" s="5"/>
      <c r="J508" s="5"/>
      <c r="K508" s="5"/>
    </row>
    <row r="509" spans="1:11">
      <c r="A509" s="5"/>
      <c r="B509" s="5"/>
      <c r="J509" s="5"/>
      <c r="K509" s="5"/>
    </row>
    <row r="510" spans="1:11">
      <c r="A510" s="5"/>
      <c r="B510" s="5"/>
      <c r="J510" s="5"/>
      <c r="K510" s="5"/>
    </row>
    <row r="511" spans="1:11">
      <c r="A511" s="5"/>
      <c r="B511" s="5"/>
      <c r="J511" s="5"/>
      <c r="K511" s="5"/>
    </row>
    <row r="512" spans="1:11">
      <c r="A512" s="5"/>
      <c r="B512" s="5"/>
      <c r="J512" s="5"/>
      <c r="K512" s="5"/>
    </row>
    <row r="513" spans="1:11">
      <c r="A513" s="5"/>
      <c r="B513" s="5"/>
      <c r="J513" s="5"/>
      <c r="K513" s="5"/>
    </row>
    <row r="514" spans="1:11">
      <c r="A514" s="5"/>
      <c r="B514" s="5"/>
      <c r="J514" s="5"/>
      <c r="K514" s="5"/>
    </row>
    <row r="515" spans="1:11">
      <c r="A515" s="5"/>
      <c r="B515" s="5"/>
      <c r="J515" s="5"/>
      <c r="K515" s="5"/>
    </row>
    <row r="516" spans="1:11">
      <c r="A516" s="5"/>
      <c r="B516" s="5"/>
      <c r="J516" s="5"/>
      <c r="K516" s="5"/>
    </row>
    <row r="517" spans="1:11">
      <c r="A517" s="5"/>
      <c r="B517" s="5"/>
      <c r="J517" s="5"/>
      <c r="K517" s="5"/>
    </row>
    <row r="518" spans="1:11">
      <c r="A518" s="5"/>
      <c r="B518" s="5"/>
      <c r="J518" s="5"/>
      <c r="K518" s="5"/>
    </row>
    <row r="519" spans="1:11">
      <c r="A519" s="5"/>
      <c r="B519" s="5"/>
      <c r="J519" s="5"/>
      <c r="K519" s="5"/>
    </row>
    <row r="520" spans="1:11">
      <c r="A520" s="5"/>
      <c r="B520" s="5"/>
      <c r="J520" s="5"/>
      <c r="K520" s="5"/>
    </row>
    <row r="521" spans="1:11">
      <c r="A521" s="5"/>
      <c r="B521" s="5"/>
      <c r="J521" s="5"/>
      <c r="K521" s="5"/>
    </row>
    <row r="522" spans="1:11">
      <c r="A522" s="5"/>
      <c r="B522" s="5"/>
      <c r="J522" s="5"/>
      <c r="K522" s="5"/>
    </row>
    <row r="523" spans="1:11">
      <c r="A523" s="5"/>
      <c r="B523" s="5"/>
      <c r="J523" s="5"/>
      <c r="K523" s="5"/>
    </row>
    <row r="524" spans="1:11">
      <c r="A524" s="5"/>
      <c r="B524" s="5"/>
      <c r="J524" s="5"/>
      <c r="K524" s="5"/>
    </row>
    <row r="525" spans="1:11">
      <c r="A525" s="5"/>
      <c r="B525" s="5"/>
      <c r="J525" s="5"/>
      <c r="K525" s="5"/>
    </row>
    <row r="526" spans="1:11">
      <c r="A526" s="5"/>
      <c r="B526" s="5"/>
      <c r="J526" s="5"/>
      <c r="K526" s="5"/>
    </row>
    <row r="527" spans="1:11">
      <c r="A527" s="5"/>
      <c r="B527" s="5"/>
      <c r="J527" s="5"/>
      <c r="K527" s="5"/>
    </row>
    <row r="528" spans="1:11">
      <c r="A528" s="5"/>
      <c r="B528" s="5"/>
      <c r="J528" s="5"/>
      <c r="K528" s="5"/>
    </row>
    <row r="529" spans="1:11">
      <c r="A529" s="5"/>
      <c r="B529" s="5"/>
      <c r="J529" s="5"/>
      <c r="K529" s="5"/>
    </row>
    <row r="530" spans="1:11">
      <c r="A530" s="5"/>
      <c r="B530" s="5"/>
      <c r="J530" s="5"/>
      <c r="K530" s="5"/>
    </row>
    <row r="531" spans="1:11">
      <c r="A531" s="5"/>
      <c r="B531" s="5"/>
      <c r="J531" s="5"/>
      <c r="K531" s="5"/>
    </row>
    <row r="532" spans="1:11">
      <c r="A532" s="5"/>
      <c r="B532" s="5"/>
      <c r="J532" s="5"/>
      <c r="K532" s="5"/>
    </row>
    <row r="533" spans="1:11">
      <c r="A533" s="5"/>
      <c r="B533" s="5"/>
      <c r="J533" s="5"/>
      <c r="K533" s="5"/>
    </row>
    <row r="534" spans="1:11">
      <c r="A534" s="5"/>
      <c r="B534" s="5"/>
      <c r="J534" s="5"/>
      <c r="K534" s="5"/>
    </row>
    <row r="535" spans="1:11">
      <c r="A535" s="5"/>
      <c r="B535" s="5"/>
      <c r="J535" s="5"/>
      <c r="K535" s="5"/>
    </row>
    <row r="536" spans="1:11">
      <c r="A536" s="5"/>
      <c r="B536" s="5"/>
      <c r="J536" s="5"/>
      <c r="K536" s="5"/>
    </row>
    <row r="537" spans="1:11">
      <c r="A537" s="5"/>
      <c r="B537" s="5"/>
      <c r="J537" s="5"/>
      <c r="K537" s="5"/>
    </row>
    <row r="538" spans="1:11">
      <c r="A538" s="5"/>
      <c r="B538" s="5"/>
      <c r="J538" s="5"/>
      <c r="K538" s="5"/>
    </row>
    <row r="539" spans="1:11">
      <c r="A539" s="5"/>
      <c r="B539" s="5"/>
      <c r="J539" s="5"/>
      <c r="K539" s="5"/>
    </row>
    <row r="540" spans="1:11">
      <c r="A540" s="5"/>
      <c r="B540" s="5"/>
      <c r="J540" s="5"/>
      <c r="K540" s="5"/>
    </row>
    <row r="541" spans="1:11">
      <c r="A541" s="5"/>
      <c r="B541" s="5"/>
      <c r="J541" s="5"/>
      <c r="K541" s="5"/>
    </row>
    <row r="542" spans="1:11">
      <c r="A542" s="5"/>
      <c r="B542" s="5"/>
      <c r="J542" s="5"/>
      <c r="K542" s="5"/>
    </row>
    <row r="543" spans="1:11">
      <c r="A543" s="5"/>
      <c r="B543" s="5"/>
      <c r="J543" s="5"/>
      <c r="K543" s="5"/>
    </row>
    <row r="544" spans="1:11">
      <c r="A544" s="5"/>
      <c r="B544" s="5"/>
      <c r="J544" s="5"/>
      <c r="K544" s="5"/>
    </row>
    <row r="545" spans="1:11">
      <c r="A545" s="5"/>
      <c r="B545" s="5"/>
      <c r="J545" s="5"/>
      <c r="K545" s="5"/>
    </row>
    <row r="546" spans="1:11">
      <c r="A546" s="5"/>
      <c r="B546" s="5"/>
      <c r="J546" s="5"/>
      <c r="K546" s="5"/>
    </row>
    <row r="547" spans="1:11">
      <c r="A547" s="5"/>
      <c r="B547" s="5"/>
      <c r="J547" s="5"/>
      <c r="K547" s="5"/>
    </row>
    <row r="548" spans="1:11">
      <c r="A548" s="5"/>
      <c r="B548" s="5"/>
      <c r="J548" s="5"/>
      <c r="K548" s="5"/>
    </row>
    <row r="549" spans="1:11">
      <c r="A549" s="5"/>
      <c r="B549" s="5"/>
      <c r="J549" s="5"/>
      <c r="K549" s="5"/>
    </row>
    <row r="550" spans="1:11">
      <c r="A550" s="5"/>
      <c r="B550" s="5"/>
      <c r="J550" s="5"/>
      <c r="K550" s="5"/>
    </row>
    <row r="551" spans="1:11">
      <c r="A551" s="5"/>
      <c r="B551" s="5"/>
      <c r="J551" s="5"/>
      <c r="K551" s="5"/>
    </row>
    <row r="552" spans="1:11">
      <c r="A552" s="5"/>
      <c r="B552" s="5"/>
      <c r="J552" s="5"/>
      <c r="K552" s="5"/>
    </row>
    <row r="553" spans="1:11">
      <c r="A553" s="5"/>
      <c r="B553" s="5"/>
      <c r="J553" s="5"/>
      <c r="K553" s="5"/>
    </row>
    <row r="554" spans="1:11">
      <c r="A554" s="5"/>
      <c r="B554" s="5"/>
      <c r="J554" s="5"/>
      <c r="K554" s="5"/>
    </row>
    <row r="555" spans="1:11">
      <c r="A555" s="5"/>
      <c r="B555" s="5"/>
      <c r="J555" s="5"/>
      <c r="K555" s="5"/>
    </row>
    <row r="556" spans="1:11">
      <c r="A556" s="5"/>
      <c r="B556" s="5"/>
      <c r="J556" s="5"/>
      <c r="K556" s="5"/>
    </row>
    <row r="557" spans="1:11">
      <c r="A557" s="5"/>
      <c r="B557" s="5"/>
      <c r="J557" s="5"/>
      <c r="K557" s="5"/>
    </row>
    <row r="558" spans="1:11">
      <c r="A558" s="5"/>
      <c r="B558" s="5"/>
      <c r="J558" s="5"/>
      <c r="K558" s="5"/>
    </row>
    <row r="559" spans="1:11">
      <c r="A559" s="5"/>
      <c r="B559" s="5"/>
      <c r="J559" s="5"/>
      <c r="K559" s="5"/>
    </row>
    <row r="560" spans="1:11">
      <c r="A560" s="5"/>
      <c r="B560" s="5"/>
      <c r="J560" s="5"/>
      <c r="K560" s="5"/>
    </row>
    <row r="561" spans="1:11">
      <c r="A561" s="5"/>
      <c r="B561" s="5"/>
      <c r="J561" s="5"/>
      <c r="K561" s="5"/>
    </row>
    <row r="562" spans="1:11">
      <c r="A562" s="5"/>
      <c r="B562" s="5"/>
      <c r="J562" s="5"/>
      <c r="K562" s="5"/>
    </row>
    <row r="563" spans="1:11">
      <c r="A563" s="5"/>
      <c r="B563" s="5"/>
      <c r="J563" s="5"/>
      <c r="K563" s="5"/>
    </row>
    <row r="564" spans="1:11">
      <c r="A564" s="5"/>
      <c r="B564" s="5"/>
      <c r="J564" s="5"/>
      <c r="K564" s="5"/>
    </row>
    <row r="565" spans="1:11">
      <c r="A565" s="5"/>
      <c r="B565" s="5"/>
      <c r="J565" s="5"/>
      <c r="K565" s="5"/>
    </row>
    <row r="566" spans="1:11">
      <c r="A566" s="5"/>
      <c r="B566" s="5"/>
      <c r="J566" s="5"/>
      <c r="K566" s="5"/>
    </row>
    <row r="567" spans="1:11">
      <c r="A567" s="5"/>
      <c r="B567" s="5"/>
      <c r="J567" s="5"/>
      <c r="K567" s="5"/>
    </row>
    <row r="568" spans="1:11">
      <c r="A568" s="5"/>
      <c r="B568" s="5"/>
      <c r="J568" s="5"/>
      <c r="K568" s="5"/>
    </row>
    <row r="569" spans="1:11">
      <c r="A569" s="5"/>
      <c r="B569" s="5"/>
      <c r="J569" s="5"/>
      <c r="K569" s="5"/>
    </row>
    <row r="570" spans="1:11">
      <c r="A570" s="5"/>
      <c r="B570" s="5"/>
      <c r="J570" s="5"/>
      <c r="K570" s="5"/>
    </row>
    <row r="571" spans="1:11">
      <c r="A571" s="5"/>
      <c r="B571" s="5"/>
      <c r="J571" s="5"/>
      <c r="K571" s="5"/>
    </row>
    <row r="572" spans="1:11">
      <c r="A572" s="5"/>
      <c r="B572" s="5"/>
      <c r="J572" s="5"/>
      <c r="K572" s="5"/>
    </row>
    <row r="573" spans="1:11">
      <c r="A573" s="5"/>
      <c r="B573" s="5"/>
      <c r="J573" s="5"/>
      <c r="K573" s="5"/>
    </row>
    <row r="574" spans="1:11">
      <c r="A574" s="5"/>
      <c r="B574" s="5"/>
      <c r="J574" s="5"/>
      <c r="K574" s="5"/>
    </row>
    <row r="575" spans="1:11">
      <c r="A575" s="5"/>
      <c r="B575" s="5"/>
      <c r="J575" s="5"/>
      <c r="K575" s="5"/>
    </row>
    <row r="576" spans="1:11">
      <c r="A576" s="5"/>
      <c r="B576" s="5"/>
      <c r="J576" s="5"/>
      <c r="K576" s="5"/>
    </row>
    <row r="577" spans="1:11">
      <c r="A577" s="5"/>
      <c r="B577" s="5"/>
      <c r="J577" s="5"/>
      <c r="K577" s="5"/>
    </row>
    <row r="578" spans="1:11">
      <c r="A578" s="5"/>
      <c r="B578" s="5"/>
      <c r="J578" s="5"/>
      <c r="K578" s="5"/>
    </row>
    <row r="579" spans="1:11">
      <c r="A579" s="5"/>
      <c r="B579" s="5"/>
      <c r="J579" s="5"/>
      <c r="K579" s="5"/>
    </row>
    <row r="580" spans="1:11">
      <c r="A580" s="5"/>
      <c r="B580" s="5"/>
      <c r="J580" s="5"/>
      <c r="K580" s="5"/>
    </row>
    <row r="581" spans="1:11">
      <c r="A581" s="5"/>
      <c r="B581" s="5"/>
      <c r="J581" s="5"/>
      <c r="K581" s="5"/>
    </row>
    <row r="582" spans="1:11">
      <c r="A582" s="5"/>
      <c r="B582" s="5"/>
      <c r="J582" s="5"/>
      <c r="K582" s="5"/>
    </row>
    <row r="583" spans="1:11">
      <c r="A583" s="5"/>
      <c r="B583" s="5"/>
      <c r="J583" s="5"/>
      <c r="K583" s="5"/>
    </row>
    <row r="584" spans="1:11">
      <c r="A584" s="5"/>
      <c r="B584" s="5"/>
      <c r="J584" s="5"/>
      <c r="K584" s="5"/>
    </row>
    <row r="585" spans="1:11">
      <c r="A585" s="5"/>
      <c r="B585" s="5"/>
      <c r="J585" s="5"/>
      <c r="K585" s="5"/>
    </row>
    <row r="586" spans="1:11">
      <c r="A586" s="5"/>
      <c r="B586" s="5"/>
      <c r="J586" s="5"/>
      <c r="K586" s="5"/>
    </row>
    <row r="587" spans="1:11">
      <c r="A587" s="5"/>
      <c r="B587" s="5"/>
      <c r="J587" s="5"/>
      <c r="K587" s="5"/>
    </row>
    <row r="588" spans="1:11">
      <c r="A588" s="5"/>
      <c r="B588" s="5"/>
      <c r="J588" s="5"/>
      <c r="K588" s="5"/>
    </row>
    <row r="589" spans="1:11">
      <c r="A589" s="5"/>
      <c r="B589" s="5"/>
      <c r="J589" s="5"/>
      <c r="K589" s="5"/>
    </row>
    <row r="590" spans="1:11">
      <c r="A590" s="5"/>
      <c r="B590" s="5"/>
      <c r="J590" s="5"/>
      <c r="K590" s="5"/>
    </row>
    <row r="591" spans="1:11">
      <c r="A591" s="5"/>
      <c r="B591" s="5"/>
      <c r="J591" s="5"/>
      <c r="K591" s="5"/>
    </row>
    <row r="592" spans="1:11">
      <c r="A592" s="5"/>
      <c r="B592" s="5"/>
      <c r="J592" s="5"/>
      <c r="K592" s="5"/>
    </row>
    <row r="593" spans="1:11">
      <c r="A593" s="5"/>
      <c r="B593" s="5"/>
      <c r="J593" s="5"/>
      <c r="K593" s="5"/>
    </row>
    <row r="594" spans="1:11">
      <c r="A594" s="5"/>
      <c r="B594" s="5"/>
      <c r="J594" s="5"/>
      <c r="K594" s="5"/>
    </row>
    <row r="595" spans="1:11">
      <c r="A595" s="5"/>
      <c r="B595" s="5"/>
      <c r="J595" s="5"/>
      <c r="K595" s="5"/>
    </row>
    <row r="596" spans="1:11">
      <c r="A596" s="5"/>
      <c r="B596" s="5"/>
      <c r="J596" s="5"/>
      <c r="K596" s="5"/>
    </row>
    <row r="597" spans="1:11">
      <c r="A597" s="5"/>
      <c r="B597" s="5"/>
      <c r="J597" s="5"/>
      <c r="K597" s="5"/>
    </row>
    <row r="598" spans="1:11">
      <c r="A598" s="5"/>
      <c r="B598" s="5"/>
      <c r="J598" s="5"/>
      <c r="K598" s="5"/>
    </row>
    <row r="599" spans="1:11">
      <c r="A599" s="5"/>
      <c r="B599" s="5"/>
      <c r="J599" s="5"/>
      <c r="K599" s="5"/>
    </row>
    <row r="600" spans="1:11">
      <c r="A600" s="5"/>
      <c r="B600" s="5"/>
      <c r="J600" s="5"/>
      <c r="K600" s="5"/>
    </row>
    <row r="601" spans="1:11">
      <c r="A601" s="5"/>
      <c r="B601" s="5"/>
      <c r="J601" s="5"/>
      <c r="K601" s="5"/>
    </row>
    <row r="602" spans="1:11">
      <c r="A602" s="5"/>
      <c r="B602" s="5"/>
      <c r="J602" s="5"/>
      <c r="K602" s="5"/>
    </row>
    <row r="603" spans="1:11">
      <c r="A603" s="5"/>
      <c r="B603" s="5"/>
      <c r="J603" s="5"/>
      <c r="K603" s="5"/>
    </row>
    <row r="604" spans="1:11">
      <c r="A604" s="5"/>
      <c r="B604" s="5"/>
      <c r="J604" s="5"/>
      <c r="K604" s="5"/>
    </row>
    <row r="605" spans="1:11">
      <c r="A605" s="5"/>
      <c r="B605" s="5"/>
      <c r="J605" s="5"/>
      <c r="K605" s="5"/>
    </row>
    <row r="606" spans="1:11">
      <c r="A606" s="5"/>
      <c r="B606" s="5"/>
      <c r="J606" s="5"/>
      <c r="K606" s="5"/>
    </row>
    <row r="607" spans="1:11">
      <c r="A607" s="5"/>
      <c r="B607" s="5"/>
      <c r="J607" s="5"/>
      <c r="K607" s="5"/>
    </row>
    <row r="608" spans="1:11">
      <c r="A608" s="5"/>
      <c r="B608" s="5"/>
      <c r="J608" s="5"/>
      <c r="K608" s="5"/>
    </row>
    <row r="609" spans="1:11">
      <c r="A609" s="5"/>
      <c r="B609" s="5"/>
      <c r="J609" s="5"/>
      <c r="K609" s="5"/>
    </row>
    <row r="610" spans="1:11">
      <c r="A610" s="5"/>
      <c r="B610" s="5"/>
      <c r="J610" s="5"/>
      <c r="K610" s="5"/>
    </row>
    <row r="611" spans="1:11">
      <c r="A611" s="5"/>
      <c r="B611" s="5"/>
      <c r="J611" s="5"/>
      <c r="K611" s="5"/>
    </row>
    <row r="612" spans="1:11">
      <c r="A612" s="5"/>
      <c r="B612" s="5"/>
      <c r="J612" s="5"/>
      <c r="K612" s="5"/>
    </row>
    <row r="613" spans="1:11">
      <c r="A613" s="5"/>
      <c r="B613" s="5"/>
      <c r="J613" s="5"/>
      <c r="K613" s="5"/>
    </row>
    <row r="614" spans="1:11">
      <c r="A614" s="5"/>
      <c r="B614" s="5"/>
      <c r="J614" s="5"/>
      <c r="K614" s="5"/>
    </row>
    <row r="615" spans="1:11">
      <c r="A615" s="5"/>
      <c r="B615" s="5"/>
      <c r="J615" s="5"/>
      <c r="K615" s="5"/>
    </row>
    <row r="616" spans="1:11">
      <c r="A616" s="5"/>
      <c r="B616" s="5"/>
      <c r="J616" s="5"/>
      <c r="K616" s="5"/>
    </row>
    <row r="617" spans="1:11">
      <c r="A617" s="5"/>
      <c r="B617" s="5"/>
      <c r="J617" s="5"/>
      <c r="K617" s="5"/>
    </row>
    <row r="618" spans="1:11">
      <c r="A618" s="5"/>
      <c r="B618" s="5"/>
      <c r="J618" s="5"/>
      <c r="K618" s="5"/>
    </row>
    <row r="619" spans="1:11">
      <c r="A619" s="5"/>
      <c r="B619" s="5"/>
      <c r="J619" s="5"/>
      <c r="K619" s="5"/>
    </row>
    <row r="620" spans="1:11">
      <c r="A620" s="5"/>
      <c r="B620" s="5"/>
      <c r="J620" s="5"/>
      <c r="K620" s="5"/>
    </row>
    <row r="621" spans="1:11">
      <c r="A621" s="5"/>
      <c r="B621" s="5"/>
      <c r="J621" s="5"/>
      <c r="K621" s="5"/>
    </row>
    <row r="622" spans="1:11">
      <c r="A622" s="5"/>
      <c r="B622" s="5"/>
      <c r="J622" s="5"/>
      <c r="K622" s="5"/>
    </row>
    <row r="623" spans="1:11">
      <c r="A623" s="5"/>
      <c r="B623" s="5"/>
      <c r="J623" s="5"/>
      <c r="K623" s="5"/>
    </row>
    <row r="624" spans="1:11">
      <c r="A624" s="5"/>
      <c r="B624" s="5"/>
      <c r="J624" s="5"/>
      <c r="K624" s="5"/>
    </row>
    <row r="625" spans="1:11">
      <c r="A625" s="5"/>
      <c r="B625" s="5"/>
      <c r="J625" s="5"/>
      <c r="K625" s="5"/>
    </row>
    <row r="626" spans="1:11">
      <c r="A626" s="5"/>
      <c r="B626" s="5"/>
      <c r="J626" s="5"/>
      <c r="K626" s="5"/>
    </row>
    <row r="627" spans="1:11">
      <c r="A627" s="5"/>
      <c r="B627" s="5"/>
      <c r="J627" s="5"/>
      <c r="K627" s="5"/>
    </row>
    <row r="628" spans="1:11">
      <c r="A628" s="5"/>
      <c r="B628" s="5"/>
      <c r="J628" s="5"/>
      <c r="K628" s="5"/>
    </row>
    <row r="629" spans="1:11">
      <c r="A629" s="5"/>
      <c r="B629" s="5"/>
      <c r="J629" s="5"/>
      <c r="K629" s="5"/>
    </row>
    <row r="630" spans="1:11">
      <c r="A630" s="5"/>
      <c r="B630" s="5"/>
      <c r="J630" s="5"/>
      <c r="K630" s="5"/>
    </row>
    <row r="631" spans="1:11">
      <c r="A631" s="5"/>
      <c r="B631" s="5"/>
      <c r="J631" s="5"/>
      <c r="K631" s="5"/>
    </row>
    <row r="632" spans="1:11">
      <c r="A632" s="5"/>
      <c r="B632" s="5"/>
      <c r="J632" s="5"/>
      <c r="K632" s="5"/>
    </row>
    <row r="633" spans="1:11">
      <c r="A633" s="5"/>
      <c r="B633" s="5"/>
      <c r="J633" s="5"/>
      <c r="K633" s="5"/>
    </row>
    <row r="634" spans="1:11">
      <c r="A634" s="5"/>
      <c r="B634" s="5"/>
      <c r="J634" s="5"/>
      <c r="K634" s="5"/>
    </row>
    <row r="635" spans="1:11">
      <c r="A635" s="5"/>
      <c r="B635" s="5"/>
      <c r="J635" s="5"/>
      <c r="K635" s="5"/>
    </row>
    <row r="636" spans="1:11">
      <c r="A636" s="5"/>
      <c r="B636" s="5"/>
      <c r="J636" s="5"/>
      <c r="K636" s="5"/>
    </row>
    <row r="637" spans="1:11">
      <c r="A637" s="5"/>
      <c r="B637" s="5"/>
      <c r="J637" s="5"/>
      <c r="K637" s="5"/>
    </row>
    <row r="638" spans="1:11">
      <c r="A638" s="5"/>
      <c r="B638" s="5"/>
      <c r="J638" s="5"/>
      <c r="K638" s="5"/>
    </row>
    <row r="639" spans="1:11">
      <c r="A639" s="5"/>
      <c r="B639" s="5"/>
      <c r="J639" s="5"/>
      <c r="K639" s="5"/>
    </row>
    <row r="640" spans="1:11">
      <c r="A640" s="5"/>
      <c r="B640" s="5"/>
      <c r="J640" s="5"/>
      <c r="K640" s="5"/>
    </row>
    <row r="641" spans="1:11">
      <c r="A641" s="5"/>
      <c r="B641" s="5"/>
      <c r="J641" s="5"/>
      <c r="K641" s="5"/>
    </row>
    <row r="642" spans="1:11">
      <c r="A642" s="5"/>
      <c r="B642" s="5"/>
      <c r="J642" s="5"/>
      <c r="K642" s="5"/>
    </row>
    <row r="643" spans="1:11">
      <c r="A643" s="5"/>
      <c r="B643" s="5"/>
      <c r="J643" s="5"/>
      <c r="K643" s="5"/>
    </row>
    <row r="644" spans="1:11">
      <c r="A644" s="5"/>
      <c r="B644" s="5"/>
      <c r="J644" s="5"/>
      <c r="K644" s="5"/>
    </row>
    <row r="645" spans="1:11">
      <c r="A645" s="5"/>
      <c r="B645" s="5"/>
      <c r="J645" s="5"/>
      <c r="K645" s="5"/>
    </row>
    <row r="646" spans="1:11">
      <c r="A646" s="5"/>
      <c r="B646" s="5"/>
      <c r="J646" s="5"/>
      <c r="K646" s="5"/>
    </row>
    <row r="647" spans="1:11">
      <c r="A647" s="5"/>
      <c r="B647" s="5"/>
      <c r="J647" s="5"/>
      <c r="K647" s="5"/>
    </row>
    <row r="648" spans="1:11">
      <c r="A648" s="5"/>
      <c r="B648" s="5"/>
      <c r="J648" s="5"/>
      <c r="K648" s="5"/>
    </row>
    <row r="649" spans="1:11">
      <c r="A649" s="5"/>
      <c r="B649" s="5"/>
      <c r="J649" s="5"/>
      <c r="K649" s="5"/>
    </row>
    <row r="650" spans="1:11">
      <c r="A650" s="5"/>
      <c r="B650" s="5"/>
      <c r="J650" s="5"/>
      <c r="K650" s="5"/>
    </row>
    <row r="651" spans="1:11">
      <c r="A651" s="5"/>
      <c r="B651" s="5"/>
      <c r="J651" s="5"/>
      <c r="K651" s="5"/>
    </row>
    <row r="652" spans="1:11">
      <c r="A652" s="5"/>
      <c r="B652" s="5"/>
      <c r="J652" s="5"/>
      <c r="K652" s="5"/>
    </row>
    <row r="653" spans="1:11">
      <c r="A653" s="5"/>
      <c r="B653" s="5"/>
      <c r="J653" s="5"/>
      <c r="K653" s="5"/>
    </row>
    <row r="654" spans="1:11">
      <c r="A654" s="5"/>
      <c r="B654" s="5"/>
      <c r="J654" s="5"/>
      <c r="K654" s="5"/>
    </row>
    <row r="655" spans="1:11">
      <c r="A655" s="5"/>
      <c r="B655" s="5"/>
      <c r="J655" s="5"/>
      <c r="K655" s="5"/>
    </row>
    <row r="656" spans="1:11">
      <c r="A656" s="5"/>
      <c r="B656" s="5"/>
      <c r="J656" s="5"/>
      <c r="K656" s="5"/>
    </row>
    <row r="657" spans="1:11">
      <c r="A657" s="5"/>
      <c r="B657" s="5"/>
      <c r="J657" s="5"/>
      <c r="K657" s="5"/>
    </row>
    <row r="658" spans="1:11">
      <c r="A658" s="5"/>
      <c r="B658" s="5"/>
      <c r="J658" s="5"/>
      <c r="K658" s="5"/>
    </row>
    <row r="659" spans="1:11">
      <c r="A659" s="5"/>
      <c r="B659" s="5"/>
      <c r="J659" s="5"/>
      <c r="K659" s="5"/>
    </row>
    <row r="660" spans="1:11">
      <c r="A660" s="5"/>
      <c r="B660" s="5"/>
      <c r="J660" s="5"/>
      <c r="K660" s="5"/>
    </row>
    <row r="661" spans="1:11">
      <c r="A661" s="5"/>
      <c r="B661" s="5"/>
      <c r="J661" s="5"/>
      <c r="K661" s="5"/>
    </row>
    <row r="662" spans="1:11">
      <c r="A662" s="5"/>
      <c r="B662" s="5"/>
      <c r="J662" s="5"/>
      <c r="K662" s="5"/>
    </row>
    <row r="663" spans="1:11">
      <c r="A663" s="5"/>
      <c r="B663" s="5"/>
      <c r="J663" s="5"/>
      <c r="K663" s="5"/>
    </row>
    <row r="664" spans="1:11">
      <c r="A664" s="5"/>
      <c r="B664" s="5"/>
      <c r="J664" s="5"/>
      <c r="K664" s="5"/>
    </row>
    <row r="665" spans="1:11">
      <c r="A665" s="5"/>
      <c r="B665" s="5"/>
      <c r="J665" s="5"/>
      <c r="K665" s="5"/>
    </row>
    <row r="666" spans="1:11">
      <c r="A666" s="5"/>
      <c r="B666" s="5"/>
      <c r="J666" s="5"/>
      <c r="K666" s="5"/>
    </row>
    <row r="667" spans="1:11">
      <c r="A667" s="5"/>
      <c r="B667" s="5"/>
      <c r="J667" s="5"/>
      <c r="K667" s="5"/>
    </row>
    <row r="668" spans="1:11">
      <c r="A668" s="5"/>
      <c r="B668" s="5"/>
      <c r="J668" s="5"/>
      <c r="K668" s="5"/>
    </row>
    <row r="669" spans="1:11">
      <c r="A669" s="5"/>
      <c r="B669" s="5"/>
      <c r="J669" s="5"/>
      <c r="K669" s="5"/>
    </row>
    <row r="670" spans="1:11">
      <c r="A670" s="5"/>
      <c r="B670" s="5"/>
      <c r="J670" s="5"/>
      <c r="K670" s="5"/>
    </row>
    <row r="671" spans="1:11">
      <c r="A671" s="5"/>
      <c r="B671" s="5"/>
      <c r="J671" s="5"/>
      <c r="K671" s="5"/>
    </row>
    <row r="672" spans="1:11">
      <c r="A672" s="5"/>
      <c r="B672" s="5"/>
      <c r="J672" s="5"/>
      <c r="K672" s="5"/>
    </row>
    <row r="673" spans="1:11">
      <c r="A673" s="5"/>
      <c r="B673" s="5"/>
      <c r="J673" s="5"/>
      <c r="K673" s="5"/>
    </row>
    <row r="674" spans="1:11">
      <c r="A674" s="5"/>
      <c r="B674" s="5"/>
      <c r="J674" s="5"/>
      <c r="K674" s="5"/>
    </row>
    <row r="675" spans="1:11">
      <c r="A675" s="5"/>
      <c r="B675" s="5"/>
      <c r="J675" s="5"/>
      <c r="K675" s="5"/>
    </row>
    <row r="676" spans="1:11">
      <c r="A676" s="5"/>
      <c r="B676" s="5"/>
      <c r="J676" s="5"/>
      <c r="K676" s="5"/>
    </row>
    <row r="677" spans="1:11">
      <c r="A677" s="5"/>
      <c r="B677" s="5"/>
      <c r="J677" s="5"/>
      <c r="K677" s="5"/>
    </row>
    <row r="678" spans="1:11">
      <c r="A678" s="5"/>
      <c r="B678" s="5"/>
      <c r="J678" s="5"/>
      <c r="K678" s="5"/>
    </row>
    <row r="679" spans="1:11">
      <c r="A679" s="5"/>
      <c r="B679" s="5"/>
      <c r="J679" s="5"/>
      <c r="K679" s="5"/>
    </row>
    <row r="680" spans="1:11">
      <c r="A680" s="5"/>
      <c r="B680" s="5"/>
      <c r="J680" s="5"/>
      <c r="K680" s="5"/>
    </row>
    <row r="681" spans="1:11">
      <c r="A681" s="5"/>
      <c r="B681" s="5"/>
      <c r="J681" s="5"/>
      <c r="K681" s="5"/>
    </row>
    <row r="682" spans="1:11">
      <c r="A682" s="5"/>
      <c r="B682" s="5"/>
      <c r="J682" s="5"/>
      <c r="K682" s="5"/>
    </row>
    <row r="683" spans="1:11">
      <c r="A683" s="5"/>
      <c r="B683" s="5"/>
      <c r="J683" s="5"/>
      <c r="K683" s="5"/>
    </row>
    <row r="684" spans="1:11">
      <c r="A684" s="5"/>
      <c r="B684" s="5"/>
      <c r="J684" s="5"/>
      <c r="K684" s="5"/>
    </row>
    <row r="685" spans="1:11">
      <c r="A685" s="5"/>
      <c r="B685" s="5"/>
      <c r="J685" s="5"/>
      <c r="K685" s="5"/>
    </row>
    <row r="686" spans="1:11">
      <c r="A686" s="5"/>
      <c r="B686" s="5"/>
      <c r="J686" s="5"/>
      <c r="K686" s="5"/>
    </row>
    <row r="687" spans="1:11">
      <c r="A687" s="5"/>
      <c r="B687" s="5"/>
      <c r="J687" s="5"/>
      <c r="K687" s="5"/>
    </row>
    <row r="688" spans="1:11">
      <c r="A688" s="5"/>
      <c r="B688" s="5"/>
      <c r="J688" s="5"/>
      <c r="K688" s="5"/>
    </row>
    <row r="689" spans="1:11">
      <c r="A689" s="5"/>
      <c r="B689" s="5"/>
      <c r="J689" s="5"/>
      <c r="K689" s="5"/>
    </row>
    <row r="690" spans="1:11">
      <c r="A690" s="5"/>
      <c r="B690" s="5"/>
      <c r="J690" s="5"/>
      <c r="K690" s="5"/>
    </row>
    <row r="691" spans="1:11">
      <c r="A691" s="5"/>
      <c r="B691" s="5"/>
      <c r="J691" s="5"/>
      <c r="K691" s="5"/>
    </row>
    <row r="692" spans="1:11">
      <c r="A692" s="5"/>
      <c r="B692" s="5"/>
      <c r="J692" s="5"/>
      <c r="K692" s="5"/>
    </row>
    <row r="693" spans="1:11">
      <c r="A693" s="5"/>
      <c r="B693" s="5"/>
      <c r="J693" s="5"/>
      <c r="K693" s="5"/>
    </row>
    <row r="694" spans="1:11">
      <c r="A694" s="5"/>
      <c r="B694" s="5"/>
      <c r="J694" s="5"/>
      <c r="K694" s="5"/>
    </row>
    <row r="695" spans="1:11">
      <c r="A695" s="5"/>
      <c r="B695" s="5"/>
      <c r="J695" s="5"/>
      <c r="K695" s="5"/>
    </row>
    <row r="696" spans="1:11">
      <c r="A696" s="5"/>
      <c r="B696" s="5"/>
      <c r="J696" s="5"/>
      <c r="K696" s="5"/>
    </row>
    <row r="697" spans="1:11">
      <c r="A697" s="5"/>
      <c r="B697" s="5"/>
      <c r="J697" s="5"/>
      <c r="K697" s="5"/>
    </row>
    <row r="698" spans="1:11">
      <c r="A698" s="5"/>
      <c r="B698" s="5"/>
      <c r="J698" s="5"/>
      <c r="K698" s="5"/>
    </row>
    <row r="699" spans="1:11">
      <c r="A699" s="5"/>
      <c r="B699" s="5"/>
      <c r="J699" s="5"/>
      <c r="K699" s="5"/>
    </row>
    <row r="700" spans="1:11">
      <c r="A700" s="5"/>
      <c r="B700" s="5"/>
      <c r="J700" s="5"/>
      <c r="K700" s="5"/>
    </row>
    <row r="701" spans="1:11">
      <c r="A701" s="5"/>
      <c r="B701" s="5"/>
      <c r="J701" s="5"/>
      <c r="K701" s="5"/>
    </row>
    <row r="702" spans="1:11">
      <c r="A702" s="5"/>
      <c r="B702" s="5"/>
      <c r="J702" s="5"/>
      <c r="K702" s="5"/>
    </row>
    <row r="703" spans="1:11">
      <c r="A703" s="5"/>
      <c r="B703" s="5"/>
      <c r="J703" s="5"/>
      <c r="K703" s="5"/>
    </row>
    <row r="704" spans="1:11">
      <c r="A704" s="5"/>
      <c r="B704" s="5"/>
      <c r="J704" s="5"/>
      <c r="K704" s="5"/>
    </row>
    <row r="705" spans="1:11">
      <c r="A705" s="5"/>
      <c r="B705" s="5"/>
      <c r="J705" s="5"/>
      <c r="K705" s="5"/>
    </row>
    <row r="706" spans="1:11">
      <c r="A706" s="5"/>
      <c r="B706" s="5"/>
      <c r="J706" s="5"/>
      <c r="K706" s="5"/>
    </row>
    <row r="707" spans="1:11">
      <c r="A707" s="5"/>
      <c r="B707" s="5"/>
      <c r="J707" s="5"/>
      <c r="K707" s="5"/>
    </row>
    <row r="708" spans="1:11">
      <c r="A708" s="5"/>
      <c r="B708" s="5"/>
      <c r="J708" s="5"/>
      <c r="K708" s="5"/>
    </row>
    <row r="709" spans="1:11">
      <c r="A709" s="5"/>
      <c r="B709" s="5"/>
      <c r="J709" s="5"/>
      <c r="K709" s="5"/>
    </row>
    <row r="710" spans="1:11">
      <c r="A710" s="5"/>
      <c r="B710" s="5"/>
      <c r="J710" s="5"/>
      <c r="K710" s="5"/>
    </row>
    <row r="711" spans="1:11">
      <c r="A711" s="5"/>
      <c r="B711" s="5"/>
      <c r="J711" s="5"/>
      <c r="K711" s="5"/>
    </row>
    <row r="712" spans="1:11">
      <c r="A712" s="5"/>
      <c r="B712" s="5"/>
      <c r="J712" s="5"/>
      <c r="K712" s="5"/>
    </row>
    <row r="713" spans="1:11">
      <c r="A713" s="5"/>
      <c r="B713" s="5"/>
      <c r="J713" s="5"/>
      <c r="K713" s="5"/>
    </row>
    <row r="714" spans="1:11">
      <c r="A714" s="5"/>
      <c r="B714" s="5"/>
      <c r="J714" s="5"/>
      <c r="K714" s="5"/>
    </row>
    <row r="715" spans="1:11">
      <c r="A715" s="5"/>
      <c r="B715" s="5"/>
      <c r="J715" s="5"/>
      <c r="K715" s="5"/>
    </row>
    <row r="716" spans="1:11">
      <c r="A716" s="5"/>
      <c r="B716" s="5"/>
      <c r="J716" s="5"/>
      <c r="K716" s="5"/>
    </row>
    <row r="717" spans="1:11">
      <c r="A717" s="5"/>
      <c r="B717" s="5"/>
      <c r="J717" s="5"/>
      <c r="K717" s="5"/>
    </row>
    <row r="718" spans="1:11">
      <c r="A718" s="5"/>
      <c r="B718" s="5"/>
      <c r="J718" s="5"/>
      <c r="K718" s="5"/>
    </row>
    <row r="719" spans="1:11">
      <c r="A719" s="5"/>
      <c r="B719" s="5"/>
      <c r="J719" s="5"/>
      <c r="K719" s="5"/>
    </row>
    <row r="720" spans="1:11">
      <c r="A720" s="5"/>
      <c r="B720" s="5"/>
      <c r="J720" s="5"/>
      <c r="K720" s="5"/>
    </row>
    <row r="721" spans="1:11">
      <c r="A721" s="5"/>
      <c r="B721" s="5"/>
      <c r="J721" s="5"/>
      <c r="K721" s="5"/>
    </row>
    <row r="722" spans="1:11">
      <c r="A722" s="5"/>
      <c r="B722" s="5"/>
      <c r="J722" s="5"/>
      <c r="K722" s="5"/>
    </row>
    <row r="723" spans="1:11">
      <c r="A723" s="5"/>
      <c r="B723" s="5"/>
      <c r="J723" s="5"/>
      <c r="K723" s="5"/>
    </row>
    <row r="724" spans="1:11">
      <c r="A724" s="5"/>
      <c r="B724" s="5"/>
      <c r="J724" s="5"/>
      <c r="K724" s="5"/>
    </row>
    <row r="725" spans="1:11">
      <c r="A725" s="5"/>
      <c r="B725" s="5"/>
      <c r="J725" s="5"/>
      <c r="K725" s="5"/>
    </row>
    <row r="726" spans="1:11">
      <c r="A726" s="5"/>
      <c r="B726" s="5"/>
      <c r="J726" s="5"/>
      <c r="K726" s="5"/>
    </row>
    <row r="727" spans="1:11">
      <c r="A727" s="5"/>
      <c r="B727" s="5"/>
      <c r="J727" s="5"/>
      <c r="K727" s="5"/>
    </row>
    <row r="728" spans="1:11">
      <c r="A728" s="5"/>
      <c r="B728" s="5"/>
      <c r="J728" s="5"/>
      <c r="K728" s="5"/>
    </row>
    <row r="729" spans="1:11">
      <c r="A729" s="5"/>
      <c r="B729" s="5"/>
      <c r="J729" s="5"/>
      <c r="K729" s="5"/>
    </row>
    <row r="730" spans="1:11">
      <c r="A730" s="5"/>
      <c r="B730" s="5"/>
      <c r="J730" s="5"/>
      <c r="K730" s="5"/>
    </row>
    <row r="731" spans="1:11">
      <c r="A731" s="5"/>
      <c r="B731" s="5"/>
      <c r="J731" s="5"/>
      <c r="K731" s="5"/>
    </row>
    <row r="732" spans="1:11">
      <c r="A732" s="5"/>
      <c r="B732" s="5"/>
      <c r="J732" s="5"/>
      <c r="K732" s="5"/>
    </row>
    <row r="733" spans="1:11">
      <c r="A733" s="5"/>
      <c r="B733" s="5"/>
      <c r="J733" s="5"/>
      <c r="K733" s="5"/>
    </row>
    <row r="734" spans="1:11">
      <c r="A734" s="5"/>
      <c r="B734" s="5"/>
      <c r="J734" s="5"/>
      <c r="K734" s="5"/>
    </row>
    <row r="735" spans="1:11">
      <c r="A735" s="5"/>
      <c r="B735" s="5"/>
      <c r="J735" s="5"/>
      <c r="K735" s="5"/>
    </row>
    <row r="736" spans="1:11">
      <c r="A736" s="5"/>
      <c r="B736" s="5"/>
      <c r="J736" s="5"/>
      <c r="K736" s="5"/>
    </row>
    <row r="737" spans="1:11">
      <c r="A737" s="5"/>
      <c r="B737" s="5"/>
      <c r="J737" s="5"/>
      <c r="K737" s="5"/>
    </row>
    <row r="738" spans="1:11">
      <c r="A738" s="5"/>
      <c r="B738" s="5"/>
      <c r="J738" s="5"/>
      <c r="K738" s="5"/>
    </row>
    <row r="739" spans="1:11">
      <c r="A739" s="5"/>
      <c r="B739" s="5"/>
      <c r="J739" s="5"/>
      <c r="K739" s="5"/>
    </row>
    <row r="740" spans="1:11">
      <c r="A740" s="5"/>
      <c r="B740" s="5"/>
      <c r="J740" s="5"/>
      <c r="K740" s="5"/>
    </row>
    <row r="741" spans="1:11">
      <c r="A741" s="5"/>
      <c r="B741" s="5"/>
      <c r="J741" s="5"/>
      <c r="K741" s="5"/>
    </row>
    <row r="742" spans="1:11">
      <c r="A742" s="5"/>
      <c r="B742" s="5"/>
      <c r="J742" s="5"/>
      <c r="K742" s="5"/>
    </row>
    <row r="743" spans="1:11">
      <c r="A743" s="5"/>
      <c r="B743" s="5"/>
      <c r="J743" s="5"/>
      <c r="K743" s="5"/>
    </row>
    <row r="744" spans="1:11">
      <c r="A744" s="5"/>
      <c r="B744" s="5"/>
      <c r="J744" s="5"/>
      <c r="K744" s="5"/>
    </row>
    <row r="745" spans="1:11">
      <c r="A745" s="5"/>
      <c r="B745" s="5"/>
      <c r="J745" s="5"/>
      <c r="K745" s="5"/>
    </row>
    <row r="746" spans="1:11">
      <c r="A746" s="5"/>
      <c r="B746" s="5"/>
      <c r="J746" s="5"/>
      <c r="K746" s="5"/>
    </row>
    <row r="747" spans="1:11">
      <c r="A747" s="5"/>
      <c r="B747" s="5"/>
      <c r="J747" s="5"/>
      <c r="K747" s="5"/>
    </row>
    <row r="748" spans="1:11">
      <c r="A748" s="5"/>
      <c r="B748" s="5"/>
      <c r="J748" s="5"/>
      <c r="K748" s="5"/>
    </row>
    <row r="749" spans="1:11">
      <c r="A749" s="5"/>
      <c r="B749" s="5"/>
      <c r="J749" s="5"/>
      <c r="K749" s="5"/>
    </row>
    <row r="750" spans="1:11">
      <c r="A750" s="5"/>
      <c r="B750" s="5"/>
      <c r="J750" s="5"/>
      <c r="K750" s="5"/>
    </row>
    <row r="751" spans="1:11">
      <c r="A751" s="5"/>
      <c r="B751" s="5"/>
      <c r="J751" s="5"/>
      <c r="K751" s="5"/>
    </row>
    <row r="752" spans="1:11">
      <c r="A752" s="5"/>
      <c r="B752" s="5"/>
      <c r="J752" s="5"/>
      <c r="K752" s="5"/>
    </row>
    <row r="753" spans="1:11">
      <c r="A753" s="5"/>
      <c r="B753" s="5"/>
      <c r="J753" s="5"/>
      <c r="K753" s="5"/>
    </row>
    <row r="754" spans="1:11">
      <c r="A754" s="5"/>
      <c r="B754" s="5"/>
      <c r="J754" s="5"/>
      <c r="K754" s="5"/>
    </row>
    <row r="755" spans="1:11">
      <c r="A755" s="5"/>
      <c r="B755" s="5"/>
      <c r="J755" s="5"/>
      <c r="K755" s="5"/>
    </row>
    <row r="756" spans="1:11">
      <c r="A756" s="5"/>
      <c r="B756" s="5"/>
      <c r="J756" s="5"/>
      <c r="K756" s="5"/>
    </row>
    <row r="757" spans="1:11">
      <c r="A757" s="5"/>
      <c r="B757" s="5"/>
      <c r="J757" s="5"/>
      <c r="K757" s="5"/>
    </row>
    <row r="758" spans="1:11">
      <c r="A758" s="5"/>
      <c r="B758" s="5"/>
      <c r="J758" s="5"/>
      <c r="K758" s="5"/>
    </row>
    <row r="759" spans="1:11">
      <c r="A759" s="5"/>
      <c r="B759" s="5"/>
      <c r="J759" s="5"/>
      <c r="K759" s="5"/>
    </row>
    <row r="760" spans="1:11">
      <c r="A760" s="5"/>
      <c r="B760" s="5"/>
      <c r="J760" s="5"/>
      <c r="K760" s="5"/>
    </row>
    <row r="761" spans="1:11">
      <c r="A761" s="5"/>
      <c r="B761" s="5"/>
      <c r="J761" s="5"/>
      <c r="K761" s="5"/>
    </row>
    <row r="762" spans="1:11">
      <c r="A762" s="5"/>
      <c r="B762" s="5"/>
      <c r="J762" s="5"/>
      <c r="K762" s="5"/>
    </row>
    <row r="763" spans="1:11">
      <c r="A763" s="5"/>
      <c r="B763" s="5"/>
      <c r="J763" s="5"/>
      <c r="K763" s="5"/>
    </row>
    <row r="764" spans="1:11">
      <c r="A764" s="5"/>
      <c r="B764" s="5"/>
      <c r="J764" s="5"/>
      <c r="K764" s="5"/>
    </row>
    <row r="765" spans="1:11">
      <c r="A765" s="5"/>
      <c r="B765" s="5"/>
      <c r="J765" s="5"/>
      <c r="K765" s="5"/>
    </row>
    <row r="766" spans="1:11">
      <c r="A766" s="5"/>
      <c r="B766" s="5"/>
      <c r="J766" s="5"/>
      <c r="K766" s="5"/>
    </row>
    <row r="767" spans="1:11">
      <c r="A767" s="5"/>
      <c r="B767" s="5"/>
      <c r="J767" s="5"/>
      <c r="K767" s="5"/>
    </row>
    <row r="768" spans="1:11">
      <c r="A768" s="5"/>
      <c r="B768" s="5"/>
      <c r="J768" s="5"/>
      <c r="K768" s="5"/>
    </row>
    <row r="769" spans="1:11">
      <c r="A769" s="5"/>
      <c r="B769" s="5"/>
      <c r="J769" s="5"/>
      <c r="K769" s="5"/>
    </row>
    <row r="770" spans="1:11">
      <c r="A770" s="5"/>
      <c r="B770" s="5"/>
      <c r="J770" s="5"/>
      <c r="K770" s="5"/>
    </row>
    <row r="771" spans="1:11">
      <c r="A771" s="5"/>
      <c r="B771" s="5"/>
      <c r="J771" s="5"/>
      <c r="K771" s="5"/>
    </row>
    <row r="772" spans="1:11">
      <c r="A772" s="5"/>
      <c r="B772" s="5"/>
      <c r="J772" s="5"/>
      <c r="K772" s="5"/>
    </row>
    <row r="773" spans="1:11">
      <c r="A773" s="5"/>
      <c r="B773" s="5"/>
      <c r="J773" s="5"/>
      <c r="K773" s="5"/>
    </row>
    <row r="774" spans="1:11">
      <c r="A774" s="5"/>
      <c r="B774" s="5"/>
      <c r="J774" s="5"/>
      <c r="K774" s="5"/>
    </row>
    <row r="775" spans="1:11">
      <c r="A775" s="5"/>
      <c r="B775" s="5"/>
      <c r="J775" s="5"/>
      <c r="K775" s="5"/>
    </row>
    <row r="776" spans="1:11">
      <c r="A776" s="5"/>
      <c r="B776" s="5"/>
      <c r="J776" s="5"/>
      <c r="K776" s="5"/>
    </row>
    <row r="777" spans="1:11">
      <c r="A777" s="5"/>
      <c r="B777" s="5"/>
      <c r="J777" s="5"/>
      <c r="K777" s="5"/>
    </row>
    <row r="778" spans="1:11">
      <c r="A778" s="5"/>
      <c r="B778" s="5"/>
      <c r="J778" s="5"/>
      <c r="K778" s="5"/>
    </row>
    <row r="779" spans="1:11">
      <c r="A779" s="5"/>
      <c r="B779" s="5"/>
      <c r="J779" s="5"/>
      <c r="K779" s="5"/>
    </row>
    <row r="780" spans="1:11">
      <c r="A780" s="5"/>
      <c r="B780" s="5"/>
      <c r="J780" s="5"/>
      <c r="K780" s="5"/>
    </row>
    <row r="781" spans="1:11">
      <c r="A781" s="5"/>
      <c r="B781" s="5"/>
      <c r="J781" s="5"/>
      <c r="K781" s="5"/>
    </row>
    <row r="782" spans="1:11">
      <c r="A782" s="5"/>
      <c r="B782" s="5"/>
      <c r="J782" s="5"/>
      <c r="K782" s="5"/>
    </row>
    <row r="783" spans="1:11">
      <c r="A783" s="5"/>
      <c r="B783" s="5"/>
      <c r="J783" s="5"/>
      <c r="K783" s="5"/>
    </row>
    <row r="784" spans="1:11">
      <c r="A784" s="5"/>
      <c r="B784" s="5"/>
      <c r="J784" s="5"/>
      <c r="K784" s="5"/>
    </row>
    <row r="785" spans="1:11">
      <c r="A785" s="5"/>
      <c r="B785" s="5"/>
      <c r="J785" s="5"/>
      <c r="K785" s="5"/>
    </row>
    <row r="786" spans="1:11">
      <c r="A786" s="5"/>
      <c r="B786" s="5"/>
      <c r="J786" s="5"/>
      <c r="K786" s="5"/>
    </row>
    <row r="787" spans="1:11">
      <c r="A787" s="5"/>
      <c r="B787" s="5"/>
      <c r="J787" s="5"/>
      <c r="K787" s="5"/>
    </row>
    <row r="788" spans="1:11">
      <c r="A788" s="5"/>
      <c r="B788" s="5"/>
      <c r="J788" s="5"/>
      <c r="K788" s="5"/>
    </row>
    <row r="789" spans="1:11">
      <c r="A789" s="5"/>
      <c r="B789" s="5"/>
      <c r="J789" s="5"/>
      <c r="K789" s="5"/>
    </row>
    <row r="790" spans="1:11">
      <c r="A790" s="5"/>
      <c r="B790" s="5"/>
      <c r="J790" s="5"/>
      <c r="K790" s="5"/>
    </row>
    <row r="791" spans="1:11">
      <c r="A791" s="5"/>
      <c r="B791" s="5"/>
      <c r="J791" s="5"/>
      <c r="K791" s="5"/>
    </row>
    <row r="792" spans="1:11">
      <c r="A792" s="5"/>
      <c r="B792" s="5"/>
      <c r="J792" s="5"/>
      <c r="K792" s="5"/>
    </row>
    <row r="793" spans="1:11">
      <c r="A793" s="5"/>
      <c r="B793" s="5"/>
      <c r="J793" s="5"/>
      <c r="K793" s="5"/>
    </row>
    <row r="794" spans="1:11">
      <c r="A794" s="5"/>
      <c r="B794" s="5"/>
      <c r="J794" s="5"/>
      <c r="K794" s="5"/>
    </row>
    <row r="795" spans="1:11">
      <c r="A795" s="5"/>
      <c r="B795" s="5"/>
      <c r="J795" s="5"/>
      <c r="K795" s="5"/>
    </row>
    <row r="796" spans="1:11">
      <c r="A796" s="5"/>
      <c r="B796" s="5"/>
      <c r="J796" s="5"/>
      <c r="K796" s="5"/>
    </row>
    <row r="797" spans="1:11">
      <c r="A797" s="5"/>
      <c r="B797" s="5"/>
      <c r="J797" s="5"/>
      <c r="K797" s="5"/>
    </row>
    <row r="798" spans="1:11">
      <c r="A798" s="5"/>
      <c r="B798" s="5"/>
      <c r="J798" s="5"/>
      <c r="K798" s="5"/>
    </row>
    <row r="799" spans="1:11">
      <c r="A799" s="5"/>
      <c r="B799" s="5"/>
      <c r="J799" s="5"/>
      <c r="K799" s="5"/>
    </row>
    <row r="800" spans="1:11">
      <c r="A800" s="5"/>
      <c r="B800" s="5"/>
      <c r="J800" s="5"/>
      <c r="K800" s="5"/>
    </row>
    <row r="801" spans="1:11">
      <c r="A801" s="5"/>
      <c r="B801" s="5"/>
      <c r="J801" s="5"/>
      <c r="K801" s="5"/>
    </row>
    <row r="802" spans="1:11">
      <c r="A802" s="5"/>
      <c r="B802" s="5"/>
      <c r="J802" s="5"/>
      <c r="K802" s="5"/>
    </row>
    <row r="803" spans="1:11">
      <c r="A803" s="5"/>
      <c r="B803" s="5"/>
      <c r="J803" s="5"/>
      <c r="K803" s="5"/>
    </row>
    <row r="804" spans="1:11">
      <c r="A804" s="5"/>
      <c r="B804" s="5"/>
      <c r="J804" s="5"/>
      <c r="K804" s="5"/>
    </row>
    <row r="805" spans="1:11">
      <c r="A805" s="5"/>
      <c r="B805" s="5"/>
      <c r="J805" s="5"/>
      <c r="K805" s="5"/>
    </row>
    <row r="806" spans="1:11">
      <c r="A806" s="5"/>
      <c r="B806" s="5"/>
      <c r="J806" s="5"/>
      <c r="K806" s="5"/>
    </row>
    <row r="807" spans="1:11">
      <c r="A807" s="5"/>
      <c r="B807" s="5"/>
      <c r="J807" s="5"/>
      <c r="K807" s="5"/>
    </row>
    <row r="808" spans="1:11">
      <c r="A808" s="5"/>
      <c r="B808" s="5"/>
      <c r="J808" s="5"/>
      <c r="K808" s="5"/>
    </row>
    <row r="809" spans="1:11">
      <c r="A809" s="5"/>
      <c r="B809" s="5"/>
      <c r="J809" s="5"/>
      <c r="K809" s="5"/>
    </row>
    <row r="810" spans="1:11">
      <c r="A810" s="5"/>
      <c r="B810" s="5"/>
      <c r="J810" s="5"/>
      <c r="K810" s="5"/>
    </row>
    <row r="811" spans="1:11">
      <c r="A811" s="5"/>
      <c r="B811" s="5"/>
      <c r="J811" s="5"/>
      <c r="K811" s="5"/>
    </row>
    <row r="812" spans="1:11">
      <c r="A812" s="5"/>
      <c r="B812" s="5"/>
      <c r="J812" s="5"/>
      <c r="K812" s="5"/>
    </row>
    <row r="813" spans="1:11">
      <c r="A813" s="5"/>
      <c r="B813" s="5"/>
      <c r="J813" s="5"/>
      <c r="K813" s="5"/>
    </row>
    <row r="814" spans="1:11">
      <c r="A814" s="5"/>
      <c r="B814" s="5"/>
      <c r="J814" s="5"/>
      <c r="K814" s="5"/>
    </row>
    <row r="815" spans="1:11">
      <c r="A815" s="5"/>
      <c r="B815" s="5"/>
      <c r="J815" s="5"/>
      <c r="K815" s="5"/>
    </row>
    <row r="816" spans="1:11">
      <c r="A816" s="5"/>
      <c r="B816" s="5"/>
      <c r="J816" s="5"/>
      <c r="K816" s="5"/>
    </row>
    <row r="817" spans="1:11">
      <c r="A817" s="5"/>
      <c r="B817" s="5"/>
      <c r="J817" s="5"/>
      <c r="K817" s="5"/>
    </row>
    <row r="818" spans="1:11">
      <c r="A818" s="5"/>
      <c r="B818" s="5"/>
      <c r="J818" s="5"/>
      <c r="K818" s="5"/>
    </row>
    <row r="819" spans="1:11">
      <c r="A819" s="5"/>
      <c r="B819" s="5"/>
      <c r="J819" s="5"/>
      <c r="K819" s="5"/>
    </row>
    <row r="820" spans="1:11">
      <c r="A820" s="5"/>
      <c r="B820" s="5"/>
      <c r="J820" s="5"/>
      <c r="K820" s="5"/>
    </row>
    <row r="821" spans="1:11">
      <c r="A821" s="5"/>
      <c r="B821" s="5"/>
      <c r="J821" s="5"/>
      <c r="K821" s="5"/>
    </row>
    <row r="822" spans="1:11">
      <c r="A822" s="5"/>
      <c r="B822" s="5"/>
      <c r="J822" s="5"/>
      <c r="K822" s="5"/>
    </row>
    <row r="823" spans="1:11">
      <c r="A823" s="5"/>
      <c r="B823" s="5"/>
      <c r="J823" s="5"/>
      <c r="K823" s="5"/>
    </row>
    <row r="824" spans="1:11">
      <c r="A824" s="5"/>
      <c r="B824" s="5"/>
      <c r="J824" s="5"/>
      <c r="K824" s="5"/>
    </row>
    <row r="825" spans="1:11">
      <c r="A825" s="5"/>
      <c r="B825" s="5"/>
      <c r="J825" s="5"/>
      <c r="K825" s="5"/>
    </row>
    <row r="826" spans="1:11">
      <c r="A826" s="5"/>
      <c r="B826" s="5"/>
      <c r="J826" s="5"/>
      <c r="K826" s="5"/>
    </row>
    <row r="827" spans="1:11">
      <c r="A827" s="5"/>
      <c r="B827" s="5"/>
      <c r="J827" s="5"/>
      <c r="K827" s="5"/>
    </row>
    <row r="828" spans="1:11">
      <c r="A828" s="5"/>
      <c r="B828" s="5"/>
      <c r="J828" s="5"/>
      <c r="K828" s="5"/>
    </row>
    <row r="829" spans="1:11">
      <c r="A829" s="5"/>
      <c r="B829" s="5"/>
      <c r="J829" s="5"/>
      <c r="K829" s="5"/>
    </row>
    <row r="830" spans="1:11">
      <c r="A830" s="5"/>
      <c r="B830" s="5"/>
      <c r="J830" s="5"/>
      <c r="K830" s="5"/>
    </row>
    <row r="831" spans="1:11">
      <c r="A831" s="5"/>
      <c r="B831" s="5"/>
      <c r="J831" s="5"/>
      <c r="K831" s="5"/>
    </row>
    <row r="832" spans="1:11">
      <c r="A832" s="5"/>
      <c r="B832" s="5"/>
      <c r="J832" s="5"/>
      <c r="K832" s="5"/>
    </row>
    <row r="833" spans="1:11">
      <c r="A833" s="5"/>
      <c r="B833" s="5"/>
      <c r="J833" s="5"/>
      <c r="K833" s="5"/>
    </row>
    <row r="834" spans="1:11">
      <c r="A834" s="5"/>
      <c r="B834" s="5"/>
      <c r="J834" s="5"/>
      <c r="K834" s="5"/>
    </row>
    <row r="835" spans="1:11">
      <c r="A835" s="5"/>
      <c r="B835" s="5"/>
      <c r="J835" s="5"/>
      <c r="K835" s="5"/>
    </row>
    <row r="836" spans="1:11">
      <c r="A836" s="5"/>
      <c r="B836" s="5"/>
      <c r="J836" s="5"/>
      <c r="K836" s="5"/>
    </row>
    <row r="837" spans="1:11">
      <c r="A837" s="5"/>
      <c r="B837" s="5"/>
      <c r="J837" s="5"/>
      <c r="K837" s="5"/>
    </row>
    <row r="838" spans="1:11">
      <c r="A838" s="5"/>
      <c r="B838" s="5"/>
      <c r="J838" s="5"/>
      <c r="K838" s="5"/>
    </row>
    <row r="839" spans="1:11">
      <c r="A839" s="5"/>
      <c r="B839" s="5"/>
      <c r="J839" s="5"/>
      <c r="K839" s="5"/>
    </row>
    <row r="840" spans="1:11">
      <c r="A840" s="5"/>
      <c r="B840" s="5"/>
      <c r="J840" s="5"/>
      <c r="K840" s="5"/>
    </row>
    <row r="841" spans="1:11">
      <c r="A841" s="5"/>
      <c r="B841" s="5"/>
      <c r="J841" s="5"/>
      <c r="K841" s="5"/>
    </row>
    <row r="842" spans="1:11">
      <c r="A842" s="5"/>
      <c r="B842" s="5"/>
      <c r="J842" s="5"/>
      <c r="K842" s="5"/>
    </row>
    <row r="843" spans="1:11">
      <c r="A843" s="5"/>
      <c r="B843" s="5"/>
      <c r="J843" s="5"/>
      <c r="K843" s="5"/>
    </row>
    <row r="844" spans="1:11">
      <c r="A844" s="5"/>
      <c r="B844" s="5"/>
      <c r="J844" s="5"/>
      <c r="K844" s="5"/>
    </row>
    <row r="845" spans="1:11">
      <c r="A845" s="5"/>
      <c r="B845" s="5"/>
      <c r="J845" s="5"/>
      <c r="K845" s="5"/>
    </row>
    <row r="846" spans="1:11">
      <c r="A846" s="5"/>
      <c r="B846" s="5"/>
      <c r="J846" s="5"/>
      <c r="K846" s="5"/>
    </row>
    <row r="847" spans="1:11">
      <c r="A847" s="5"/>
      <c r="B847" s="5"/>
      <c r="J847" s="5"/>
      <c r="K847" s="5"/>
    </row>
    <row r="848" spans="1:11">
      <c r="A848" s="5"/>
      <c r="B848" s="5"/>
      <c r="J848" s="5"/>
      <c r="K848" s="5"/>
    </row>
    <row r="849" spans="1:11">
      <c r="A849" s="5"/>
      <c r="B849" s="5"/>
      <c r="J849" s="5"/>
      <c r="K849" s="5"/>
    </row>
    <row r="850" spans="1:11">
      <c r="A850" s="5"/>
      <c r="B850" s="5"/>
      <c r="J850" s="5"/>
      <c r="K850" s="5"/>
    </row>
    <row r="851" spans="1:11">
      <c r="A851" s="5"/>
      <c r="B851" s="5"/>
      <c r="J851" s="5"/>
      <c r="K851" s="5"/>
    </row>
    <row r="852" spans="1:11">
      <c r="A852" s="5"/>
      <c r="B852" s="5"/>
      <c r="J852" s="5"/>
      <c r="K852" s="5"/>
    </row>
    <row r="853" spans="1:11">
      <c r="A853" s="5"/>
      <c r="B853" s="5"/>
      <c r="J853" s="5"/>
      <c r="K853" s="5"/>
    </row>
    <row r="854" spans="1:11">
      <c r="A854" s="5"/>
      <c r="B854" s="5"/>
      <c r="J854" s="5"/>
      <c r="K854" s="5"/>
    </row>
    <row r="855" spans="1:11">
      <c r="A855" s="5"/>
      <c r="B855" s="5"/>
      <c r="J855" s="5"/>
      <c r="K855" s="5"/>
    </row>
    <row r="856" spans="1:11">
      <c r="A856" s="5"/>
      <c r="B856" s="5"/>
      <c r="J856" s="5"/>
      <c r="K856" s="5"/>
    </row>
    <row r="857" spans="1:11">
      <c r="A857" s="5"/>
      <c r="B857" s="5"/>
      <c r="J857" s="5"/>
      <c r="K857" s="5"/>
    </row>
    <row r="858" spans="1:11">
      <c r="A858" s="5"/>
      <c r="B858" s="5"/>
      <c r="J858" s="5"/>
      <c r="K858" s="5"/>
    </row>
    <row r="859" spans="1:11">
      <c r="A859" s="5"/>
      <c r="B859" s="5"/>
      <c r="J859" s="5"/>
      <c r="K859" s="5"/>
    </row>
    <row r="860" spans="1:11">
      <c r="A860" s="5"/>
      <c r="B860" s="5"/>
      <c r="J860" s="5"/>
      <c r="K860" s="5"/>
    </row>
    <row r="861" spans="1:11">
      <c r="A861" s="5"/>
      <c r="B861" s="5"/>
      <c r="J861" s="5"/>
      <c r="K861" s="5"/>
    </row>
    <row r="862" spans="1:11">
      <c r="A862" s="5"/>
      <c r="B862" s="5"/>
      <c r="J862" s="5"/>
      <c r="K862" s="5"/>
    </row>
    <row r="863" spans="1:11">
      <c r="A863" s="5"/>
      <c r="B863" s="5"/>
      <c r="J863" s="5"/>
      <c r="K863" s="5"/>
    </row>
    <row r="864" spans="1:11">
      <c r="A864" s="5"/>
      <c r="B864" s="5"/>
      <c r="J864" s="5"/>
      <c r="K864" s="5"/>
    </row>
    <row r="865" spans="1:11">
      <c r="A865" s="5"/>
      <c r="B865" s="5"/>
      <c r="J865" s="5"/>
      <c r="K865" s="5"/>
    </row>
    <row r="866" spans="1:11">
      <c r="A866" s="5"/>
      <c r="B866" s="5"/>
      <c r="J866" s="5"/>
      <c r="K866" s="5"/>
    </row>
    <row r="867" spans="1:11">
      <c r="A867" s="5"/>
      <c r="B867" s="5"/>
      <c r="J867" s="5"/>
      <c r="K867" s="5"/>
    </row>
    <row r="868" spans="1:11">
      <c r="A868" s="5"/>
      <c r="B868" s="5"/>
      <c r="J868" s="5"/>
      <c r="K868" s="5"/>
    </row>
    <row r="869" spans="1:11">
      <c r="A869" s="5"/>
      <c r="B869" s="5"/>
      <c r="J869" s="5"/>
      <c r="K869" s="5"/>
    </row>
    <row r="870" spans="1:11">
      <c r="A870" s="5"/>
      <c r="B870" s="5"/>
      <c r="J870" s="5"/>
      <c r="K870" s="5"/>
    </row>
    <row r="871" spans="1:11">
      <c r="A871" s="5"/>
      <c r="B871" s="5"/>
      <c r="J871" s="5"/>
      <c r="K871" s="5"/>
    </row>
    <row r="872" spans="1:11">
      <c r="A872" s="5"/>
      <c r="B872" s="5"/>
      <c r="J872" s="5"/>
      <c r="K872" s="5"/>
    </row>
    <row r="873" spans="1:11">
      <c r="A873" s="5"/>
      <c r="B873" s="5"/>
      <c r="J873" s="5"/>
      <c r="K873" s="5"/>
    </row>
    <row r="874" spans="1:11">
      <c r="A874" s="5"/>
      <c r="B874" s="5"/>
      <c r="J874" s="5"/>
      <c r="K874" s="5"/>
    </row>
    <row r="875" spans="1:11">
      <c r="A875" s="5"/>
      <c r="B875" s="5"/>
      <c r="J875" s="5"/>
      <c r="K875" s="5"/>
    </row>
    <row r="876" spans="1:11">
      <c r="A876" s="5"/>
      <c r="B876" s="5"/>
      <c r="J876" s="5"/>
      <c r="K876" s="5"/>
    </row>
    <row r="877" spans="1:11">
      <c r="A877" s="5"/>
      <c r="B877" s="5"/>
      <c r="J877" s="5"/>
      <c r="K877" s="5"/>
    </row>
    <row r="878" spans="1:11">
      <c r="A878" s="5"/>
      <c r="B878" s="5"/>
      <c r="J878" s="5"/>
      <c r="K878" s="5"/>
    </row>
    <row r="879" spans="1:11">
      <c r="A879" s="5"/>
      <c r="B879" s="5"/>
      <c r="J879" s="5"/>
      <c r="K879" s="5"/>
    </row>
    <row r="880" spans="1:11">
      <c r="A880" s="5"/>
      <c r="B880" s="5"/>
      <c r="J880" s="5"/>
      <c r="K880" s="5"/>
    </row>
    <row r="881" spans="1:11">
      <c r="A881" s="5"/>
      <c r="B881" s="5"/>
      <c r="J881" s="5"/>
      <c r="K881" s="5"/>
    </row>
    <row r="882" spans="1:11">
      <c r="A882" s="5"/>
      <c r="B882" s="5"/>
      <c r="J882" s="5"/>
      <c r="K882" s="5"/>
    </row>
    <row r="883" spans="1:11">
      <c r="A883" s="5"/>
      <c r="B883" s="5"/>
      <c r="J883" s="5"/>
      <c r="K883" s="5"/>
    </row>
    <row r="884" spans="1:11">
      <c r="A884" s="5"/>
      <c r="B884" s="5"/>
      <c r="J884" s="5"/>
      <c r="K884" s="5"/>
    </row>
    <row r="885" spans="1:11">
      <c r="A885" s="5"/>
      <c r="B885" s="5"/>
      <c r="J885" s="5"/>
      <c r="K885" s="5"/>
    </row>
    <row r="886" spans="1:11">
      <c r="A886" s="5"/>
      <c r="B886" s="5"/>
      <c r="J886" s="5"/>
      <c r="K886" s="5"/>
    </row>
    <row r="887" spans="1:11">
      <c r="A887" s="5"/>
      <c r="B887" s="5"/>
      <c r="J887" s="5"/>
      <c r="K887" s="5"/>
    </row>
    <row r="888" spans="1:11">
      <c r="A888" s="5"/>
      <c r="B888" s="5"/>
      <c r="J888" s="5"/>
      <c r="K888" s="5"/>
    </row>
    <row r="889" spans="1:11">
      <c r="A889" s="5"/>
      <c r="B889" s="5"/>
      <c r="J889" s="5"/>
      <c r="K889" s="5"/>
    </row>
    <row r="890" spans="1:11">
      <c r="A890" s="5"/>
      <c r="B890" s="5"/>
      <c r="J890" s="5"/>
      <c r="K890" s="5"/>
    </row>
    <row r="891" spans="1:11">
      <c r="A891" s="5"/>
      <c r="B891" s="5"/>
      <c r="J891" s="5"/>
      <c r="K891" s="5"/>
    </row>
    <row r="892" spans="1:11">
      <c r="A892" s="5"/>
      <c r="B892" s="5"/>
      <c r="J892" s="5"/>
      <c r="K892" s="5"/>
    </row>
    <row r="893" spans="1:11">
      <c r="A893" s="5"/>
      <c r="B893" s="5"/>
      <c r="J893" s="5"/>
      <c r="K893" s="5"/>
    </row>
    <row r="894" spans="1:11">
      <c r="A894" s="5"/>
      <c r="B894" s="5"/>
      <c r="J894" s="5"/>
      <c r="K894" s="5"/>
    </row>
    <row r="895" spans="1:11">
      <c r="A895" s="5"/>
      <c r="B895" s="5"/>
      <c r="J895" s="5"/>
      <c r="K895" s="5"/>
    </row>
    <row r="896" spans="1:11">
      <c r="A896" s="5"/>
      <c r="B896" s="5"/>
      <c r="J896" s="5"/>
      <c r="K896" s="5"/>
    </row>
    <row r="897" spans="1:11">
      <c r="A897" s="5"/>
      <c r="B897" s="5"/>
      <c r="J897" s="5"/>
      <c r="K897" s="5"/>
    </row>
    <row r="898" spans="1:11">
      <c r="A898" s="5"/>
      <c r="B898" s="5"/>
      <c r="J898" s="5"/>
      <c r="K898" s="5"/>
    </row>
    <row r="899" spans="1:11">
      <c r="A899" s="5"/>
      <c r="B899" s="5"/>
      <c r="J899" s="5"/>
      <c r="K899" s="5"/>
    </row>
    <row r="900" spans="1:11">
      <c r="A900" s="5"/>
      <c r="B900" s="5"/>
      <c r="J900" s="5"/>
      <c r="K900" s="5"/>
    </row>
    <row r="901" spans="1:11">
      <c r="A901" s="5"/>
      <c r="B901" s="5"/>
      <c r="J901" s="5"/>
      <c r="K901" s="5"/>
    </row>
    <row r="902" spans="1:11">
      <c r="A902" s="5"/>
      <c r="B902" s="5"/>
      <c r="J902" s="5"/>
      <c r="K902" s="5"/>
    </row>
    <row r="903" spans="1:11">
      <c r="A903" s="5"/>
      <c r="B903" s="5"/>
      <c r="J903" s="5"/>
      <c r="K903" s="5"/>
    </row>
    <row r="904" spans="1:11">
      <c r="A904" s="5"/>
      <c r="B904" s="5"/>
      <c r="J904" s="5"/>
      <c r="K904" s="5"/>
    </row>
    <row r="905" spans="1:11">
      <c r="A905" s="5"/>
      <c r="B905" s="5"/>
      <c r="J905" s="5"/>
      <c r="K905" s="5"/>
    </row>
    <row r="906" spans="1:11">
      <c r="A906" s="5"/>
      <c r="B906" s="5"/>
      <c r="J906" s="5"/>
      <c r="K906" s="5"/>
    </row>
    <row r="907" spans="1:11">
      <c r="A907" s="5"/>
      <c r="B907" s="5"/>
      <c r="J907" s="5"/>
      <c r="K907" s="5"/>
    </row>
    <row r="908" spans="1:11">
      <c r="A908" s="5"/>
      <c r="B908" s="5"/>
      <c r="J908" s="5"/>
      <c r="K908" s="5"/>
    </row>
    <row r="909" spans="1:11">
      <c r="A909" s="5"/>
      <c r="B909" s="5"/>
      <c r="J909" s="5"/>
      <c r="K909" s="5"/>
    </row>
    <row r="910" spans="1:11">
      <c r="A910" s="5"/>
      <c r="B910" s="5"/>
      <c r="J910" s="5"/>
      <c r="K910" s="5"/>
    </row>
    <row r="911" spans="1:11">
      <c r="A911" s="5"/>
      <c r="B911" s="5"/>
      <c r="J911" s="5"/>
      <c r="K911" s="5"/>
    </row>
    <row r="912" spans="1:11">
      <c r="A912" s="5"/>
      <c r="B912" s="5"/>
      <c r="J912" s="5"/>
      <c r="K912" s="5"/>
    </row>
    <row r="913" spans="1:11">
      <c r="A913" s="5"/>
      <c r="B913" s="5"/>
      <c r="J913" s="5"/>
      <c r="K913" s="5"/>
    </row>
    <row r="914" spans="1:11">
      <c r="A914" s="5"/>
      <c r="B914" s="5"/>
      <c r="J914" s="5"/>
      <c r="K914" s="5"/>
    </row>
    <row r="915" spans="1:11">
      <c r="A915" s="5"/>
      <c r="B915" s="5"/>
      <c r="J915" s="5"/>
      <c r="K915" s="5"/>
    </row>
    <row r="916" spans="1:11">
      <c r="A916" s="5"/>
      <c r="B916" s="5"/>
      <c r="J916" s="5"/>
      <c r="K916" s="5"/>
    </row>
    <row r="917" spans="1:11">
      <c r="A917" s="5"/>
      <c r="B917" s="5"/>
      <c r="J917" s="5"/>
      <c r="K917" s="5"/>
    </row>
    <row r="918" spans="1:11">
      <c r="A918" s="5"/>
      <c r="B918" s="5"/>
      <c r="J918" s="5"/>
      <c r="K918" s="5"/>
    </row>
    <row r="919" spans="1:11">
      <c r="A919" s="5"/>
      <c r="B919" s="5"/>
      <c r="J919" s="5"/>
      <c r="K919" s="5"/>
    </row>
    <row r="920" spans="1:11">
      <c r="A920" s="5"/>
      <c r="B920" s="5"/>
      <c r="J920" s="5"/>
      <c r="K920" s="5"/>
    </row>
    <row r="921" spans="1:11">
      <c r="A921" s="5"/>
      <c r="B921" s="5"/>
      <c r="J921" s="5"/>
      <c r="K921" s="5"/>
    </row>
    <row r="922" spans="1:11">
      <c r="A922" s="5"/>
      <c r="B922" s="5"/>
      <c r="J922" s="5"/>
      <c r="K922" s="5"/>
    </row>
    <row r="923" spans="1:11">
      <c r="A923" s="5"/>
      <c r="B923" s="5"/>
      <c r="J923" s="5"/>
      <c r="K923" s="5"/>
    </row>
    <row r="924" spans="1:11">
      <c r="A924" s="5"/>
      <c r="B924" s="5"/>
      <c r="J924" s="5"/>
      <c r="K924" s="5"/>
    </row>
    <row r="925" spans="1:11">
      <c r="A925" s="5"/>
      <c r="B925" s="5"/>
      <c r="J925" s="5"/>
      <c r="K925" s="5"/>
    </row>
    <row r="926" spans="1:11">
      <c r="A926" s="5"/>
      <c r="B926" s="5"/>
      <c r="J926" s="5"/>
      <c r="K926" s="5"/>
    </row>
    <row r="927" spans="1:11">
      <c r="A927" s="5"/>
      <c r="B927" s="5"/>
      <c r="J927" s="5"/>
      <c r="K927" s="5"/>
    </row>
    <row r="928" spans="1:11">
      <c r="A928" s="5"/>
      <c r="B928" s="5"/>
      <c r="J928" s="5"/>
      <c r="K928" s="5"/>
    </row>
    <row r="929" spans="1:11">
      <c r="A929" s="5"/>
      <c r="B929" s="5"/>
      <c r="J929" s="5"/>
      <c r="K929" s="5"/>
    </row>
    <row r="930" spans="1:11">
      <c r="A930" s="5"/>
      <c r="B930" s="5"/>
      <c r="J930" s="5"/>
      <c r="K930" s="5"/>
    </row>
    <row r="931" spans="1:11">
      <c r="A931" s="5"/>
      <c r="B931" s="5"/>
      <c r="J931" s="5"/>
      <c r="K931" s="5"/>
    </row>
    <row r="932" spans="1:11">
      <c r="A932" s="5"/>
      <c r="B932" s="5"/>
      <c r="J932" s="5"/>
      <c r="K932" s="5"/>
    </row>
    <row r="933" spans="1:11">
      <c r="A933" s="5"/>
      <c r="B933" s="5"/>
      <c r="J933" s="5"/>
      <c r="K933" s="5"/>
    </row>
    <row r="934" spans="1:11">
      <c r="A934" s="5"/>
      <c r="B934" s="5"/>
      <c r="J934" s="5"/>
      <c r="K934" s="5"/>
    </row>
    <row r="935" spans="1:11">
      <c r="A935" s="5"/>
      <c r="B935" s="5"/>
      <c r="J935" s="5"/>
      <c r="K935" s="5"/>
    </row>
    <row r="936" spans="1:11">
      <c r="A936" s="5"/>
      <c r="B936" s="5"/>
      <c r="J936" s="5"/>
      <c r="K936" s="5"/>
    </row>
    <row r="937" spans="1:11">
      <c r="A937" s="5"/>
      <c r="B937" s="5"/>
      <c r="J937" s="5"/>
      <c r="K937" s="5"/>
    </row>
    <row r="938" spans="1:11">
      <c r="A938" s="5"/>
      <c r="B938" s="5"/>
      <c r="J938" s="5"/>
      <c r="K938" s="5"/>
    </row>
    <row r="939" spans="1:11">
      <c r="A939" s="5"/>
      <c r="B939" s="5"/>
      <c r="J939" s="5"/>
      <c r="K939" s="5"/>
    </row>
    <row r="940" spans="1:11">
      <c r="A940" s="5"/>
      <c r="B940" s="5"/>
      <c r="J940" s="5"/>
      <c r="K940" s="5"/>
    </row>
    <row r="941" spans="1:11">
      <c r="A941" s="5"/>
      <c r="B941" s="5"/>
      <c r="J941" s="5"/>
      <c r="K941" s="5"/>
    </row>
    <row r="942" spans="1:11">
      <c r="A942" s="5"/>
      <c r="B942" s="5"/>
      <c r="J942" s="5"/>
      <c r="K942" s="5"/>
    </row>
    <row r="943" spans="1:11">
      <c r="A943" s="5"/>
      <c r="B943" s="5"/>
      <c r="J943" s="5"/>
      <c r="K943" s="5"/>
    </row>
    <row r="944" spans="1:11">
      <c r="A944" s="5"/>
      <c r="B944" s="5"/>
      <c r="J944" s="5"/>
      <c r="K944" s="5"/>
    </row>
    <row r="945" spans="1:11">
      <c r="A945" s="5"/>
      <c r="B945" s="5"/>
      <c r="J945" s="5"/>
      <c r="K945" s="5"/>
    </row>
    <row r="946" spans="1:11">
      <c r="A946" s="5"/>
      <c r="B946" s="5"/>
      <c r="J946" s="5"/>
      <c r="K946" s="5"/>
    </row>
    <row r="947" spans="1:11">
      <c r="A947" s="5"/>
      <c r="B947" s="5"/>
      <c r="J947" s="5"/>
      <c r="K947" s="5"/>
    </row>
    <row r="948" spans="1:11">
      <c r="A948" s="5"/>
      <c r="B948" s="5"/>
      <c r="J948" s="5"/>
      <c r="K948" s="5"/>
    </row>
    <row r="949" spans="1:11">
      <c r="A949" s="5"/>
      <c r="B949" s="5"/>
      <c r="J949" s="5"/>
      <c r="K949" s="5"/>
    </row>
    <row r="950" spans="1:11">
      <c r="A950" s="5"/>
      <c r="B950" s="5"/>
      <c r="J950" s="5"/>
      <c r="K950" s="5"/>
    </row>
    <row r="951" spans="1:11">
      <c r="A951" s="5"/>
      <c r="B951" s="5"/>
      <c r="J951" s="5"/>
      <c r="K951" s="5"/>
    </row>
    <row r="952" spans="1:11">
      <c r="A952" s="5"/>
      <c r="B952" s="5"/>
      <c r="J952" s="5"/>
      <c r="K952" s="5"/>
    </row>
    <row r="953" spans="1:11">
      <c r="A953" s="5"/>
      <c r="B953" s="5"/>
      <c r="J953" s="5"/>
      <c r="K953" s="5"/>
    </row>
    <row r="954" spans="1:11">
      <c r="A954" s="5"/>
      <c r="B954" s="5"/>
      <c r="J954" s="5"/>
      <c r="K954" s="5"/>
    </row>
    <row r="955" spans="1:11">
      <c r="A955" s="5"/>
      <c r="B955" s="5"/>
      <c r="J955" s="5"/>
      <c r="K955" s="5"/>
    </row>
    <row r="956" spans="1:11">
      <c r="A956" s="5"/>
      <c r="B956" s="5"/>
      <c r="J956" s="5"/>
      <c r="K956" s="5"/>
    </row>
    <row r="957" spans="1:11">
      <c r="A957" s="5"/>
      <c r="B957" s="5"/>
      <c r="J957" s="5"/>
      <c r="K957" s="5"/>
    </row>
    <row r="958" spans="1:11">
      <c r="A958" s="5"/>
      <c r="B958" s="5"/>
      <c r="J958" s="5"/>
      <c r="K958" s="5"/>
    </row>
    <row r="959" spans="1:11">
      <c r="A959" s="5"/>
      <c r="B959" s="5"/>
      <c r="J959" s="5"/>
      <c r="K959" s="5"/>
    </row>
    <row r="960" spans="1:11">
      <c r="A960" s="5"/>
      <c r="B960" s="5"/>
      <c r="J960" s="5"/>
      <c r="K960" s="5"/>
    </row>
    <row r="961" spans="1:11">
      <c r="A961" s="5"/>
      <c r="B961" s="5"/>
      <c r="J961" s="5"/>
      <c r="K961" s="5"/>
    </row>
    <row r="962" spans="1:11">
      <c r="A962" s="5"/>
      <c r="B962" s="5"/>
      <c r="J962" s="5"/>
      <c r="K962" s="5"/>
    </row>
    <row r="963" spans="1:11">
      <c r="A963" s="5"/>
      <c r="B963" s="5"/>
      <c r="J963" s="5"/>
      <c r="K963" s="5"/>
    </row>
    <row r="964" spans="1:11">
      <c r="A964" s="5"/>
      <c r="B964" s="5"/>
      <c r="J964" s="5"/>
      <c r="K964" s="5"/>
    </row>
    <row r="965" spans="1:11">
      <c r="A965" s="5"/>
      <c r="B965" s="5"/>
      <c r="J965" s="5"/>
      <c r="K965" s="5"/>
    </row>
    <row r="966" spans="1:11">
      <c r="A966" s="5"/>
      <c r="B966" s="5"/>
      <c r="J966" s="5"/>
      <c r="K966" s="5"/>
    </row>
    <row r="967" spans="1:11">
      <c r="A967" s="5"/>
      <c r="B967" s="5"/>
      <c r="J967" s="5"/>
      <c r="K967" s="5"/>
    </row>
    <row r="968" spans="1:11">
      <c r="A968" s="5"/>
      <c r="B968" s="5"/>
      <c r="J968" s="5"/>
      <c r="K968" s="5"/>
    </row>
    <row r="969" spans="1:11">
      <c r="A969" s="5"/>
      <c r="B969" s="5"/>
      <c r="J969" s="5"/>
      <c r="K969" s="5"/>
    </row>
    <row r="970" spans="1:11">
      <c r="A970" s="5"/>
      <c r="B970" s="5"/>
      <c r="J970" s="5"/>
      <c r="K970" s="5"/>
    </row>
    <row r="971" spans="1:11">
      <c r="A971" s="5"/>
      <c r="B971" s="5"/>
      <c r="J971" s="5"/>
      <c r="K971" s="5"/>
    </row>
    <row r="972" spans="1:11">
      <c r="A972" s="5"/>
      <c r="B972" s="5"/>
      <c r="J972" s="5"/>
      <c r="K972" s="5"/>
    </row>
    <row r="973" spans="1:11">
      <c r="A973" s="5"/>
      <c r="B973" s="5"/>
      <c r="J973" s="5"/>
      <c r="K973" s="5"/>
    </row>
    <row r="974" spans="1:11">
      <c r="A974" s="5"/>
      <c r="B974" s="5"/>
      <c r="J974" s="5"/>
      <c r="K974" s="5"/>
    </row>
    <row r="975" spans="1:11">
      <c r="A975" s="5"/>
      <c r="B975" s="5"/>
      <c r="J975" s="5"/>
      <c r="K975" s="5"/>
    </row>
    <row r="976" spans="1:11">
      <c r="A976" s="5"/>
      <c r="B976" s="5"/>
      <c r="J976" s="5"/>
      <c r="K976" s="5"/>
    </row>
    <row r="977" spans="1:11">
      <c r="A977" s="5"/>
      <c r="B977" s="5"/>
      <c r="J977" s="5"/>
      <c r="K977" s="5"/>
    </row>
    <row r="978" spans="1:11">
      <c r="A978" s="5"/>
      <c r="B978" s="5"/>
      <c r="J978" s="5"/>
      <c r="K978" s="5"/>
    </row>
    <row r="979" spans="1:11">
      <c r="A979" s="5"/>
      <c r="B979" s="5"/>
      <c r="J979" s="5"/>
      <c r="K979" s="5"/>
    </row>
    <row r="980" spans="1:11">
      <c r="A980" s="5"/>
      <c r="B980" s="5"/>
      <c r="J980" s="5"/>
      <c r="K980" s="5"/>
    </row>
    <row r="981" spans="1:11">
      <c r="A981" s="5"/>
      <c r="B981" s="5"/>
      <c r="J981" s="5"/>
      <c r="K981" s="5"/>
    </row>
    <row r="982" spans="1:11">
      <c r="A982" s="5"/>
      <c r="B982" s="5"/>
      <c r="J982" s="5"/>
      <c r="K982" s="5"/>
    </row>
    <row r="983" spans="1:11">
      <c r="A983" s="5"/>
      <c r="B983" s="5"/>
      <c r="J983" s="5"/>
      <c r="K983" s="5"/>
    </row>
    <row r="984" spans="1:11">
      <c r="A984" s="5"/>
      <c r="B984" s="5"/>
      <c r="J984" s="5"/>
      <c r="K984" s="5"/>
    </row>
    <row r="985" spans="1:11">
      <c r="A985" s="5"/>
      <c r="B985" s="5"/>
      <c r="J985" s="5"/>
      <c r="K985" s="5"/>
    </row>
    <row r="986" spans="1:11">
      <c r="A986" s="5"/>
      <c r="B986" s="5"/>
      <c r="J986" s="5"/>
      <c r="K986" s="5"/>
    </row>
    <row r="987" spans="1:11">
      <c r="A987" s="5"/>
      <c r="B987" s="5"/>
      <c r="J987" s="5"/>
      <c r="K987" s="5"/>
    </row>
    <row r="988" spans="1:11">
      <c r="A988" s="5"/>
      <c r="B988" s="5"/>
      <c r="J988" s="5"/>
      <c r="K988" s="5"/>
    </row>
    <row r="989" spans="1:11">
      <c r="A989" s="5"/>
      <c r="B989" s="5"/>
      <c r="J989" s="5"/>
      <c r="K989" s="5"/>
    </row>
    <row r="990" spans="1:11">
      <c r="A990" s="5"/>
      <c r="B990" s="5"/>
      <c r="J990" s="5"/>
      <c r="K990" s="5"/>
    </row>
    <row r="991" spans="1:11">
      <c r="A991" s="5"/>
      <c r="B991" s="5"/>
      <c r="J991" s="5"/>
      <c r="K991" s="5"/>
    </row>
    <row r="992" spans="1:11">
      <c r="A992" s="5"/>
      <c r="B992" s="5"/>
      <c r="J992" s="5"/>
      <c r="K992" s="5"/>
    </row>
    <row r="993" spans="1:11">
      <c r="A993" s="5"/>
      <c r="B993" s="5"/>
      <c r="J993" s="5"/>
      <c r="K993" s="5"/>
    </row>
    <row r="994" spans="1:11">
      <c r="A994" s="5"/>
      <c r="B994" s="5"/>
      <c r="J994" s="5"/>
      <c r="K994" s="5"/>
    </row>
    <row r="995" spans="1:11">
      <c r="A995" s="5"/>
      <c r="B995" s="5"/>
      <c r="J995" s="5"/>
      <c r="K995" s="5"/>
    </row>
    <row r="996" spans="1:11">
      <c r="A996" s="5"/>
      <c r="B996" s="5"/>
      <c r="J996" s="5"/>
      <c r="K996" s="5"/>
    </row>
    <row r="997" spans="1:11">
      <c r="A997" s="5"/>
      <c r="B997" s="5"/>
      <c r="J997" s="5"/>
      <c r="K997" s="5"/>
    </row>
    <row r="998" spans="1:11">
      <c r="A998" s="5"/>
      <c r="B998" s="5"/>
      <c r="J998" s="5"/>
      <c r="K998" s="5"/>
    </row>
    <row r="999" spans="1:11">
      <c r="A999" s="5"/>
      <c r="B999" s="5"/>
      <c r="J999" s="5"/>
      <c r="K999" s="5"/>
    </row>
    <row r="1000" spans="1:11">
      <c r="A1000" s="5"/>
      <c r="B1000" s="5"/>
      <c r="J1000" s="5"/>
      <c r="K1000" s="5"/>
    </row>
    <row r="1001" spans="1:11">
      <c r="A1001" s="5"/>
      <c r="B1001" s="5"/>
      <c r="J1001" s="5"/>
      <c r="K1001" s="5"/>
    </row>
    <row r="1002" spans="1:11">
      <c r="A1002" s="5"/>
      <c r="B1002" s="5"/>
      <c r="J1002" s="5"/>
      <c r="K1002" s="5"/>
    </row>
  </sheetData>
  <mergeCells count="1">
    <mergeCell ref="A2:F2"/>
  </mergeCells>
  <hyperlinks>
    <hyperlink ref="J6" r:id="rId1" display="http://livingwage.mit.edu/places/5303363000"/>
    <hyperlink ref="J7" r:id="rId2" display="http://www.epi.org/resources/budget/"/>
    <hyperlink ref="J8" r:id="rId3" display="http://www.selfsufficiencystandard.org/docs/Washington2011.pdf"/>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00B050"/>
  </sheetPr>
  <dimension ref="A1:Z1002"/>
  <sheetViews>
    <sheetView workbookViewId="0">
      <pane ySplit="5" topLeftCell="A18" activePane="bottomLeft" state="frozen"/>
      <selection pane="bottomLeft" activeCell="C22" sqref="C22"/>
    </sheetView>
  </sheetViews>
  <sheetFormatPr defaultColWidth="15.140625" defaultRowHeight="15" customHeight="1"/>
  <cols>
    <col min="1" max="1" width="29.42578125" customWidth="1"/>
    <col min="2" max="2" width="13.42578125" customWidth="1"/>
    <col min="3" max="4" width="9.28515625" customWidth="1"/>
    <col min="5" max="5" width="8.7109375" customWidth="1"/>
    <col min="6" max="6" width="7.85546875" customWidth="1"/>
    <col min="7" max="7" width="7.5703125" customWidth="1"/>
    <col min="8" max="9" width="8.7109375" customWidth="1"/>
    <col min="10" max="10" width="16.7109375" customWidth="1"/>
    <col min="11" max="26" width="7.5703125" customWidth="1"/>
  </cols>
  <sheetData>
    <row r="1" spans="1:26" ht="15.75" customHeight="1">
      <c r="A1" s="418" t="s">
        <v>1</v>
      </c>
      <c r="B1" s="416"/>
      <c r="C1" s="417"/>
      <c r="D1" s="417"/>
      <c r="E1" s="417"/>
      <c r="F1" s="417"/>
      <c r="G1" s="417"/>
      <c r="H1" s="417"/>
      <c r="I1" s="417"/>
      <c r="J1" s="18"/>
      <c r="K1" s="16"/>
      <c r="L1" s="16"/>
      <c r="M1" s="16"/>
      <c r="N1" s="16"/>
      <c r="O1" s="16"/>
      <c r="P1" s="16"/>
      <c r="Q1" s="24"/>
      <c r="R1" s="24"/>
      <c r="S1" s="24"/>
      <c r="T1" s="24"/>
      <c r="U1" s="24"/>
      <c r="V1" s="24"/>
      <c r="W1" s="24"/>
      <c r="X1" s="24"/>
      <c r="Y1" s="24"/>
      <c r="Z1" s="24"/>
    </row>
    <row r="2" spans="1:26" ht="92.25" customHeight="1">
      <c r="A2" s="437" t="s">
        <v>39</v>
      </c>
      <c r="B2" s="438"/>
      <c r="C2" s="438"/>
      <c r="D2" s="438"/>
      <c r="E2" s="438"/>
      <c r="F2" s="438"/>
      <c r="G2" s="438"/>
      <c r="H2" s="438"/>
      <c r="I2" s="438"/>
      <c r="J2" s="37"/>
      <c r="K2" s="16"/>
      <c r="L2" s="16"/>
      <c r="M2" s="16"/>
      <c r="N2" s="16"/>
      <c r="O2" s="16"/>
      <c r="P2" s="16"/>
    </row>
    <row r="3" spans="1:26" ht="36.75" customHeight="1">
      <c r="A3" s="1"/>
      <c r="B3" s="1"/>
      <c r="C3" s="443" t="s">
        <v>75</v>
      </c>
      <c r="D3" s="435"/>
      <c r="E3" s="435"/>
      <c r="F3" s="435"/>
      <c r="G3" s="435"/>
      <c r="H3" s="435"/>
      <c r="I3" s="435"/>
      <c r="J3" s="1"/>
      <c r="K3" s="1"/>
      <c r="L3" s="1"/>
      <c r="M3" s="1"/>
      <c r="N3" s="1"/>
      <c r="O3" s="1"/>
      <c r="P3" s="1"/>
    </row>
    <row r="4" spans="1:26" ht="97.5" customHeight="1">
      <c r="A4" s="23"/>
      <c r="B4" s="23"/>
      <c r="C4" s="441" t="s">
        <v>81</v>
      </c>
      <c r="D4" s="442"/>
      <c r="E4" s="442"/>
      <c r="F4" s="442"/>
      <c r="G4" s="442"/>
      <c r="H4" s="442"/>
      <c r="I4" s="442"/>
      <c r="J4" s="23"/>
      <c r="K4" s="23"/>
      <c r="L4" s="23"/>
      <c r="M4" s="23"/>
      <c r="N4" s="23"/>
      <c r="O4" s="23"/>
      <c r="P4" s="23"/>
      <c r="Q4" s="23"/>
      <c r="R4" s="23"/>
      <c r="S4" s="23"/>
      <c r="T4" s="23"/>
      <c r="U4" s="23"/>
      <c r="V4" s="23"/>
      <c r="W4" s="23"/>
      <c r="X4" s="23"/>
      <c r="Y4" s="23"/>
      <c r="Z4" s="23"/>
    </row>
    <row r="5" spans="1:26" ht="42" customHeight="1">
      <c r="A5" s="1"/>
      <c r="B5" s="64" t="s">
        <v>60</v>
      </c>
      <c r="C5" s="64" t="s">
        <v>61</v>
      </c>
      <c r="D5" s="64" t="s">
        <v>62</v>
      </c>
      <c r="E5" s="64" t="s">
        <v>63</v>
      </c>
      <c r="F5" s="64" t="s">
        <v>64</v>
      </c>
      <c r="G5" s="64" t="s">
        <v>65</v>
      </c>
      <c r="H5" s="64" t="s">
        <v>66</v>
      </c>
      <c r="I5" s="64" t="s">
        <v>67</v>
      </c>
      <c r="J5" s="445" t="s">
        <v>164</v>
      </c>
      <c r="K5" s="435"/>
      <c r="L5" s="435"/>
      <c r="M5" s="1"/>
      <c r="N5" s="1"/>
      <c r="O5" s="1"/>
      <c r="P5" s="1"/>
      <c r="Q5" s="1"/>
      <c r="R5" s="1"/>
      <c r="S5" s="1"/>
      <c r="T5" s="1"/>
      <c r="U5" s="1"/>
      <c r="V5" s="1"/>
      <c r="W5" s="1"/>
      <c r="X5" s="1"/>
      <c r="Y5" s="1"/>
      <c r="Z5" s="1"/>
    </row>
    <row r="6" spans="1:26" ht="19.5" customHeight="1">
      <c r="A6" s="68" t="s">
        <v>169</v>
      </c>
      <c r="B6" s="70"/>
      <c r="C6" s="70"/>
      <c r="D6" s="70"/>
      <c r="E6" s="70"/>
      <c r="F6" s="70"/>
      <c r="G6" s="70"/>
      <c r="H6" s="70"/>
      <c r="I6" s="70"/>
      <c r="J6" s="71"/>
      <c r="K6" s="71"/>
      <c r="L6" s="71"/>
      <c r="M6" s="71"/>
      <c r="N6" s="71"/>
      <c r="O6" s="71"/>
      <c r="P6" s="71"/>
      <c r="Q6" s="71"/>
      <c r="R6" s="1"/>
      <c r="S6" s="1"/>
      <c r="T6" s="1"/>
      <c r="U6" s="1"/>
      <c r="V6" s="1"/>
      <c r="W6" s="1"/>
      <c r="X6" s="1"/>
      <c r="Y6" s="1"/>
      <c r="Z6" s="1"/>
    </row>
    <row r="7" spans="1:26">
      <c r="A7" s="80" t="str">
        <f>Income!A52</f>
        <v>30hr/week wage earner(s)</v>
      </c>
      <c r="B7" s="94">
        <f>Income!B34</f>
        <v>22500</v>
      </c>
      <c r="C7" s="94">
        <f>Income!C34</f>
        <v>22500</v>
      </c>
      <c r="D7" s="94">
        <f>Income!D34</f>
        <v>22500</v>
      </c>
      <c r="E7" s="94">
        <f>Income!E34</f>
        <v>22500</v>
      </c>
      <c r="F7" s="94">
        <f>Income!F34</f>
        <v>45000</v>
      </c>
      <c r="G7" s="94">
        <f>Income!G34</f>
        <v>45000</v>
      </c>
      <c r="H7" s="94">
        <f>Income!H34</f>
        <v>45000</v>
      </c>
      <c r="I7" s="94">
        <f>Income!I34</f>
        <v>45000</v>
      </c>
      <c r="J7" s="71"/>
      <c r="K7" s="71"/>
      <c r="L7" s="71"/>
      <c r="M7" s="71"/>
      <c r="N7" s="71"/>
      <c r="O7" s="71"/>
      <c r="P7" s="71"/>
      <c r="Q7" s="71"/>
      <c r="R7" s="1"/>
      <c r="S7" s="1"/>
      <c r="T7" s="1"/>
      <c r="U7" s="1"/>
      <c r="V7" s="1"/>
      <c r="W7" s="1"/>
      <c r="X7" s="1"/>
      <c r="Y7" s="1"/>
      <c r="Z7" s="1"/>
    </row>
    <row r="8" spans="1:26">
      <c r="A8" s="80" t="str">
        <f>Income!A53</f>
        <v>35hr/week wage earner(s)</v>
      </c>
      <c r="B8" s="94">
        <f>Income!B35</f>
        <v>26250</v>
      </c>
      <c r="C8" s="94">
        <f>Income!C35</f>
        <v>26250</v>
      </c>
      <c r="D8" s="94">
        <f>Income!D35</f>
        <v>26250</v>
      </c>
      <c r="E8" s="94">
        <f>Income!E35</f>
        <v>26250</v>
      </c>
      <c r="F8" s="94">
        <f>Income!F35</f>
        <v>52500</v>
      </c>
      <c r="G8" s="94">
        <f>Income!G35</f>
        <v>52500</v>
      </c>
      <c r="H8" s="94">
        <f>Income!H35</f>
        <v>52500</v>
      </c>
      <c r="I8" s="94">
        <f>Income!I35</f>
        <v>52500</v>
      </c>
      <c r="J8" s="71"/>
      <c r="K8" s="71"/>
      <c r="L8" s="71"/>
      <c r="M8" s="71"/>
      <c r="N8" s="71"/>
      <c r="O8" s="71"/>
      <c r="P8" s="71"/>
      <c r="Q8" s="71"/>
      <c r="R8" s="1"/>
      <c r="S8" s="1"/>
      <c r="T8" s="1"/>
      <c r="U8" s="1"/>
      <c r="V8" s="1"/>
      <c r="W8" s="1"/>
      <c r="X8" s="1"/>
      <c r="Y8" s="1"/>
      <c r="Z8" s="1"/>
    </row>
    <row r="9" spans="1:26">
      <c r="A9" s="80" t="str">
        <f>Income!A54</f>
        <v>40hr/week wage earner(s)</v>
      </c>
      <c r="B9" s="94">
        <f>Income!B36</f>
        <v>30000</v>
      </c>
      <c r="C9" s="94">
        <f>Income!C36</f>
        <v>30000</v>
      </c>
      <c r="D9" s="94">
        <f>Income!D36</f>
        <v>30000</v>
      </c>
      <c r="E9" s="94">
        <f>Income!E36</f>
        <v>30000</v>
      </c>
      <c r="F9" s="94">
        <f>Income!F36</f>
        <v>60000</v>
      </c>
      <c r="G9" s="94">
        <f>Income!G36</f>
        <v>60000</v>
      </c>
      <c r="H9" s="94">
        <f>Income!H36</f>
        <v>60000</v>
      </c>
      <c r="I9" s="94">
        <f>Income!I36</f>
        <v>60000</v>
      </c>
      <c r="J9" s="71"/>
      <c r="K9" s="71"/>
      <c r="L9" s="71"/>
      <c r="M9" s="71"/>
      <c r="N9" s="71"/>
      <c r="O9" s="71"/>
      <c r="P9" s="71"/>
      <c r="Q9" s="71"/>
      <c r="R9" s="1"/>
      <c r="S9" s="1"/>
      <c r="T9" s="1"/>
      <c r="U9" s="1"/>
      <c r="V9" s="1"/>
      <c r="W9" s="1"/>
      <c r="X9" s="1"/>
      <c r="Y9" s="1"/>
      <c r="Z9" s="1"/>
    </row>
    <row r="10" spans="1:26" ht="18.75" customHeight="1">
      <c r="A10" s="104" t="str">
        <f>Income!A56</f>
        <v>money left over after taxes</v>
      </c>
      <c r="B10" s="127"/>
      <c r="C10" s="127"/>
      <c r="D10" s="127"/>
      <c r="E10" s="127"/>
      <c r="F10" s="127"/>
      <c r="G10" s="127"/>
      <c r="H10" s="127"/>
      <c r="I10" s="127"/>
      <c r="J10" s="1"/>
      <c r="K10" s="1"/>
      <c r="L10" s="1"/>
      <c r="M10" s="1"/>
      <c r="N10" s="1"/>
      <c r="O10" s="1"/>
      <c r="P10" s="1"/>
      <c r="Q10" s="1"/>
      <c r="R10" s="1"/>
      <c r="S10" s="1"/>
      <c r="T10" s="1"/>
      <c r="U10" s="1"/>
      <c r="V10" s="1"/>
      <c r="W10" s="1"/>
      <c r="X10" s="1"/>
      <c r="Y10" s="1"/>
      <c r="Z10" s="1"/>
    </row>
    <row r="11" spans="1:26">
      <c r="A11" s="80" t="str">
        <f>Income!A57</f>
        <v>30hr/week wage earner(s)</v>
      </c>
      <c r="B11" s="131">
        <f>Income!B57</f>
        <v>20531.25</v>
      </c>
      <c r="C11" s="131">
        <f>Income!C57</f>
        <v>23728.734</v>
      </c>
      <c r="D11" s="131">
        <f>Income!D57</f>
        <v>25646.498</v>
      </c>
      <c r="E11" s="131">
        <f>Income!E57</f>
        <v>26329.498</v>
      </c>
      <c r="F11" s="131">
        <f>Income!F57</f>
        <v>41062.65</v>
      </c>
      <c r="G11" s="131">
        <f>Income!G57</f>
        <v>41062.65</v>
      </c>
      <c r="H11" s="131">
        <f>Income!H57</f>
        <v>41944.205999999998</v>
      </c>
      <c r="I11" s="131">
        <f>Income!I57</f>
        <v>42627.205999999998</v>
      </c>
      <c r="J11" s="444" t="s">
        <v>277</v>
      </c>
      <c r="K11" s="2"/>
      <c r="L11" s="2"/>
      <c r="M11" s="2"/>
      <c r="N11" s="2"/>
      <c r="O11" s="2"/>
      <c r="P11" s="2"/>
      <c r="Q11" s="2"/>
      <c r="R11" s="1"/>
      <c r="S11" s="1"/>
      <c r="T11" s="1"/>
      <c r="U11" s="1"/>
      <c r="V11" s="1"/>
      <c r="W11" s="1"/>
      <c r="X11" s="1"/>
      <c r="Y11" s="1"/>
      <c r="Z11" s="1"/>
    </row>
    <row r="12" spans="1:26">
      <c r="A12" s="80" t="str">
        <f>Income!A58</f>
        <v>35hr/week wage earner(s)</v>
      </c>
      <c r="B12" s="131">
        <f>Income!B58</f>
        <v>23718.75</v>
      </c>
      <c r="C12" s="131">
        <f>Income!C58</f>
        <v>26316.984</v>
      </c>
      <c r="D12" s="131">
        <f>Income!D58</f>
        <v>28044.248</v>
      </c>
      <c r="E12" s="131">
        <f>Income!E58</f>
        <v>28727.248</v>
      </c>
      <c r="F12" s="131">
        <f>Income!F58</f>
        <v>47437.65</v>
      </c>
      <c r="G12" s="131">
        <f>Income!G58</f>
        <v>47437.65</v>
      </c>
      <c r="H12" s="131">
        <f>Income!H58</f>
        <v>47437.65</v>
      </c>
      <c r="I12" s="131">
        <f>Income!I58</f>
        <v>47437.65</v>
      </c>
      <c r="J12" s="435"/>
      <c r="K12" s="2"/>
      <c r="L12" s="2"/>
      <c r="M12" s="2"/>
      <c r="N12" s="2"/>
      <c r="O12" s="2"/>
      <c r="P12" s="2"/>
      <c r="Q12" s="2"/>
      <c r="R12" s="1"/>
      <c r="S12" s="1"/>
      <c r="T12" s="1"/>
      <c r="U12" s="1"/>
      <c r="V12" s="1"/>
      <c r="W12" s="1"/>
      <c r="X12" s="1"/>
      <c r="Y12" s="1"/>
      <c r="Z12" s="1"/>
    </row>
    <row r="13" spans="1:26" ht="15" customHeight="1">
      <c r="A13" s="80" t="str">
        <f>Income!A59</f>
        <v>40hr/week wage earner(s)</v>
      </c>
      <c r="B13" s="131">
        <f>Income!B59</f>
        <v>26906.25</v>
      </c>
      <c r="C13" s="131">
        <f>Income!C59</f>
        <v>28905.234</v>
      </c>
      <c r="D13" s="131">
        <f>Income!D59</f>
        <v>30441.998</v>
      </c>
      <c r="E13" s="131">
        <f>Income!E59</f>
        <v>31124.998</v>
      </c>
      <c r="F13" s="131">
        <f>Income!F59</f>
        <v>53812.65</v>
      </c>
      <c r="G13" s="131">
        <f>Income!G59</f>
        <v>53812.65</v>
      </c>
      <c r="H13" s="131">
        <f>Income!H59</f>
        <v>53812.65</v>
      </c>
      <c r="I13" s="131">
        <f>Income!I59</f>
        <v>53812.65</v>
      </c>
      <c r="J13" s="435"/>
      <c r="K13" s="2"/>
      <c r="L13" s="2"/>
      <c r="M13" s="2"/>
      <c r="N13" s="2"/>
      <c r="O13" s="2"/>
      <c r="P13" s="2"/>
      <c r="Q13" s="2"/>
      <c r="R13" s="1"/>
      <c r="S13" s="1"/>
      <c r="T13" s="1"/>
      <c r="U13" s="1"/>
      <c r="V13" s="1"/>
      <c r="W13" s="1"/>
      <c r="X13" s="1"/>
      <c r="Y13" s="1"/>
      <c r="Z13" s="1"/>
    </row>
    <row r="14" spans="1:26">
      <c r="A14" s="27" t="s">
        <v>287</v>
      </c>
      <c r="B14" s="127"/>
      <c r="C14" s="127"/>
      <c r="D14" s="127"/>
      <c r="E14" s="127"/>
      <c r="F14" s="127"/>
      <c r="G14" s="127"/>
      <c r="H14" s="127"/>
      <c r="I14" s="127"/>
      <c r="J14" s="1"/>
      <c r="K14" s="1"/>
      <c r="L14" s="1"/>
      <c r="M14" s="1"/>
      <c r="N14" s="1"/>
      <c r="O14" s="1"/>
      <c r="P14" s="1"/>
    </row>
    <row r="15" spans="1:26">
      <c r="A15" s="1" t="s">
        <v>289</v>
      </c>
      <c r="B15" s="131">
        <f t="shared" ref="B15:I15" si="0">B11/12</f>
        <v>1710.9375</v>
      </c>
      <c r="C15" s="131">
        <f t="shared" si="0"/>
        <v>1977.3945000000001</v>
      </c>
      <c r="D15" s="131">
        <f t="shared" si="0"/>
        <v>2137.2081666666668</v>
      </c>
      <c r="E15" s="131">
        <f t="shared" si="0"/>
        <v>2194.1248333333333</v>
      </c>
      <c r="F15" s="131">
        <f t="shared" si="0"/>
        <v>3421.8875000000003</v>
      </c>
      <c r="G15" s="131">
        <f t="shared" si="0"/>
        <v>3421.8875000000003</v>
      </c>
      <c r="H15" s="131">
        <f t="shared" si="0"/>
        <v>3495.3505</v>
      </c>
      <c r="I15" s="131">
        <f t="shared" si="0"/>
        <v>3552.2671666666665</v>
      </c>
      <c r="J15" s="2"/>
      <c r="K15" s="2"/>
      <c r="L15" s="2"/>
      <c r="M15" s="2"/>
      <c r="N15" s="2"/>
      <c r="O15" s="2"/>
      <c r="P15" s="2"/>
      <c r="Q15" s="2"/>
      <c r="R15" s="1"/>
      <c r="S15" s="1"/>
      <c r="T15" s="1"/>
      <c r="U15" s="1"/>
      <c r="V15" s="1"/>
      <c r="W15" s="1"/>
      <c r="X15" s="1"/>
      <c r="Y15" s="1"/>
      <c r="Z15" s="1"/>
    </row>
    <row r="16" spans="1:26">
      <c r="A16" s="1" t="s">
        <v>294</v>
      </c>
      <c r="B16" s="131">
        <f t="shared" ref="B16:I16" si="1">B12/12</f>
        <v>1976.5625</v>
      </c>
      <c r="C16" s="131">
        <f t="shared" si="1"/>
        <v>2193.0819999999999</v>
      </c>
      <c r="D16" s="131">
        <f t="shared" si="1"/>
        <v>2337.0206666666668</v>
      </c>
      <c r="E16" s="131">
        <f t="shared" si="1"/>
        <v>2393.9373333333333</v>
      </c>
      <c r="F16" s="131">
        <f t="shared" si="1"/>
        <v>3953.1375000000003</v>
      </c>
      <c r="G16" s="131">
        <f t="shared" si="1"/>
        <v>3953.1375000000003</v>
      </c>
      <c r="H16" s="131">
        <f t="shared" si="1"/>
        <v>3953.1375000000003</v>
      </c>
      <c r="I16" s="131">
        <f t="shared" si="1"/>
        <v>3953.1375000000003</v>
      </c>
      <c r="J16" s="2"/>
      <c r="K16" s="2"/>
      <c r="L16" s="2"/>
      <c r="M16" s="2"/>
      <c r="N16" s="2"/>
      <c r="O16" s="2"/>
      <c r="P16" s="2"/>
      <c r="Q16" s="2"/>
      <c r="R16" s="1"/>
      <c r="S16" s="1"/>
      <c r="T16" s="1"/>
      <c r="U16" s="1"/>
      <c r="V16" s="1"/>
      <c r="W16" s="1"/>
      <c r="X16" s="1"/>
      <c r="Y16" s="1"/>
      <c r="Z16" s="1"/>
    </row>
    <row r="17" spans="1:26">
      <c r="A17" s="1" t="s">
        <v>296</v>
      </c>
      <c r="B17" s="131">
        <f t="shared" ref="B17:I17" si="2">B13/12</f>
        <v>2242.1875</v>
      </c>
      <c r="C17" s="131">
        <f t="shared" si="2"/>
        <v>2408.7694999999999</v>
      </c>
      <c r="D17" s="131">
        <f t="shared" si="2"/>
        <v>2536.8331666666668</v>
      </c>
      <c r="E17" s="131">
        <f t="shared" si="2"/>
        <v>2593.7498333333333</v>
      </c>
      <c r="F17" s="131">
        <f t="shared" si="2"/>
        <v>4484.3874999999998</v>
      </c>
      <c r="G17" s="131">
        <f t="shared" si="2"/>
        <v>4484.3874999999998</v>
      </c>
      <c r="H17" s="131">
        <f t="shared" si="2"/>
        <v>4484.3874999999998</v>
      </c>
      <c r="I17" s="131">
        <f t="shared" si="2"/>
        <v>4484.3874999999998</v>
      </c>
      <c r="J17" s="2"/>
      <c r="K17" s="2"/>
      <c r="L17" s="2"/>
      <c r="M17" s="2"/>
      <c r="N17" s="2"/>
      <c r="O17" s="2"/>
      <c r="P17" s="2"/>
      <c r="Q17" s="2"/>
      <c r="R17" s="1"/>
      <c r="S17" s="1"/>
      <c r="T17" s="1"/>
      <c r="U17" s="1"/>
      <c r="V17" s="1"/>
      <c r="W17" s="1"/>
      <c r="X17" s="1"/>
      <c r="Y17" s="1"/>
      <c r="Z17" s="1"/>
    </row>
    <row r="18" spans="1:26" ht="21" customHeight="1">
      <c r="A18" s="158" t="s">
        <v>306</v>
      </c>
      <c r="B18" s="1"/>
      <c r="C18" s="1"/>
      <c r="D18" s="1"/>
      <c r="E18" s="1"/>
      <c r="F18" s="1"/>
      <c r="G18" s="1"/>
      <c r="H18" s="1"/>
      <c r="I18" s="1"/>
      <c r="J18" s="1"/>
      <c r="K18" s="1"/>
      <c r="L18" s="1"/>
      <c r="M18" s="1"/>
      <c r="N18" s="1"/>
      <c r="O18" s="1"/>
      <c r="P18" s="1"/>
    </row>
    <row r="19" spans="1:26">
      <c r="A19" s="1" t="s">
        <v>312</v>
      </c>
      <c r="B19" s="131">
        <f>' Garbage'!B14</f>
        <v>16.715694444444448</v>
      </c>
      <c r="C19" s="131">
        <f>' Garbage'!C14</f>
        <v>33.431388888888897</v>
      </c>
      <c r="D19" s="131">
        <f>' Garbage'!D14</f>
        <v>50.147083333333342</v>
      </c>
      <c r="E19" s="131">
        <f>' Garbage'!E14</f>
        <v>66.862777777777794</v>
      </c>
      <c r="F19" s="131">
        <f>' Garbage'!F14</f>
        <v>33.431388888888897</v>
      </c>
      <c r="G19" s="131">
        <f>' Garbage'!G14</f>
        <v>50.147083333333342</v>
      </c>
      <c r="H19" s="131">
        <f>' Garbage'!H14</f>
        <v>66.862777777777794</v>
      </c>
      <c r="I19" s="131">
        <f>' Garbage'!I14</f>
        <v>83.578472222222231</v>
      </c>
      <c r="J19" s="161"/>
      <c r="K19" s="161"/>
      <c r="L19" s="161"/>
      <c r="M19" s="161"/>
      <c r="N19" s="161"/>
      <c r="O19" s="161"/>
      <c r="P19" s="161"/>
      <c r="Q19" s="161"/>
      <c r="R19" s="1"/>
      <c r="S19" s="1"/>
      <c r="T19" s="1"/>
      <c r="U19" s="1"/>
      <c r="V19" s="1"/>
      <c r="W19" s="1"/>
      <c r="X19" s="1"/>
      <c r="Y19" s="1"/>
      <c r="Z19" s="1"/>
    </row>
    <row r="20" spans="1:26">
      <c r="A20" s="1" t="s">
        <v>317</v>
      </c>
      <c r="B20" s="131">
        <f>Water!C15</f>
        <v>20.5333334016</v>
      </c>
      <c r="C20" s="131">
        <f>Water!D15</f>
        <v>42.28506959173334</v>
      </c>
      <c r="D20" s="131">
        <f>Water!E15</f>
        <v>64.435937720933339</v>
      </c>
      <c r="E20" s="131">
        <f>Water!F15</f>
        <v>86.586805850133331</v>
      </c>
      <c r="F20" s="131">
        <f>Water!G15</f>
        <v>42.28506959173334</v>
      </c>
      <c r="G20" s="131">
        <f>Water!H15</f>
        <v>64.435937720933339</v>
      </c>
      <c r="H20" s="131">
        <f>Water!I15</f>
        <v>86.586805850133331</v>
      </c>
      <c r="I20" s="131">
        <f>Water!J15</f>
        <v>112.47246576733333</v>
      </c>
      <c r="J20" s="1"/>
      <c r="K20" s="1"/>
      <c r="L20" s="1"/>
      <c r="M20" s="1"/>
      <c r="N20" s="1"/>
      <c r="O20" s="1"/>
      <c r="P20" s="1"/>
      <c r="Q20" s="1"/>
      <c r="R20" s="1"/>
      <c r="S20" s="1"/>
      <c r="T20" s="1"/>
      <c r="U20" s="1"/>
      <c r="V20" s="1"/>
      <c r="W20" s="1"/>
      <c r="X20" s="1"/>
      <c r="Y20" s="1"/>
      <c r="Z20" s="1"/>
    </row>
    <row r="21" spans="1:26">
      <c r="A21" s="1" t="s">
        <v>319</v>
      </c>
      <c r="B21" s="127"/>
      <c r="C21" s="168">
        <v>719</v>
      </c>
      <c r="D21" s="170">
        <v>1119</v>
      </c>
      <c r="E21" s="172">
        <v>1518</v>
      </c>
      <c r="F21" s="127"/>
      <c r="G21" s="168">
        <v>719</v>
      </c>
      <c r="H21" s="170">
        <v>1119</v>
      </c>
      <c r="I21" s="172">
        <v>1518</v>
      </c>
      <c r="J21" s="1"/>
      <c r="K21" s="1"/>
      <c r="L21" s="1"/>
      <c r="M21" s="1"/>
      <c r="N21" s="1"/>
      <c r="O21" s="1"/>
      <c r="P21" s="1"/>
      <c r="Q21" s="1"/>
      <c r="R21" s="1"/>
      <c r="S21" s="1"/>
      <c r="T21" s="1"/>
      <c r="U21" s="1"/>
      <c r="V21" s="1"/>
      <c r="W21" s="1"/>
      <c r="X21" s="1"/>
      <c r="Y21" s="1"/>
      <c r="Z21" s="1"/>
    </row>
    <row r="22" spans="1:26">
      <c r="A22" s="1" t="s">
        <v>336</v>
      </c>
      <c r="B22" s="127"/>
      <c r="C22" s="127"/>
      <c r="D22" s="127"/>
      <c r="E22" s="127"/>
      <c r="F22" s="127"/>
      <c r="G22" s="127"/>
      <c r="H22" s="127"/>
      <c r="I22" s="127"/>
      <c r="J22" s="1"/>
      <c r="K22" s="1"/>
      <c r="L22" s="1"/>
      <c r="M22" s="1"/>
      <c r="N22" s="1"/>
      <c r="O22" s="1"/>
      <c r="P22" s="1"/>
      <c r="Q22" s="1"/>
      <c r="R22" s="1"/>
      <c r="S22" s="1"/>
      <c r="T22" s="1"/>
      <c r="U22" s="1"/>
      <c r="V22" s="1"/>
      <c r="W22" s="1"/>
      <c r="X22" s="1"/>
      <c r="Y22" s="1"/>
      <c r="Z22" s="1"/>
    </row>
    <row r="23" spans="1:26">
      <c r="A23" s="1" t="s">
        <v>289</v>
      </c>
      <c r="B23" s="127" t="s">
        <v>58</v>
      </c>
      <c r="C23" s="177">
        <f>Childcare!F12</f>
        <v>61.754999999999995</v>
      </c>
      <c r="D23" s="177">
        <f>Childcare!G12</f>
        <v>97.483000000000004</v>
      </c>
      <c r="E23" s="127"/>
      <c r="F23" s="127" t="s">
        <v>58</v>
      </c>
      <c r="G23" s="177">
        <f>Childcare!F15</f>
        <v>538.13333333333333</v>
      </c>
      <c r="H23" s="177">
        <f>Childcare!G15</f>
        <v>672.66666666666652</v>
      </c>
      <c r="I23" s="127"/>
      <c r="J23" s="1"/>
      <c r="K23" s="1"/>
      <c r="L23" s="1"/>
      <c r="M23" s="1"/>
      <c r="N23" s="1"/>
      <c r="O23" s="1"/>
      <c r="P23" s="1"/>
      <c r="Q23" s="1"/>
      <c r="R23" s="1"/>
      <c r="S23" s="1"/>
      <c r="T23" s="1"/>
      <c r="U23" s="1"/>
      <c r="V23" s="1"/>
      <c r="W23" s="1"/>
      <c r="X23" s="1"/>
      <c r="Y23" s="1"/>
      <c r="Z23" s="1"/>
    </row>
    <row r="24" spans="1:26">
      <c r="A24" s="1" t="s">
        <v>294</v>
      </c>
      <c r="B24" s="127" t="s">
        <v>58</v>
      </c>
      <c r="C24" s="177">
        <f>Childcare!F13</f>
        <v>174.48249999999999</v>
      </c>
      <c r="D24" s="177">
        <f>Childcare!G13</f>
        <v>188.77800000000002</v>
      </c>
      <c r="E24" s="127"/>
      <c r="F24" s="127" t="s">
        <v>58</v>
      </c>
      <c r="G24" s="177">
        <f>Childcare!F16</f>
        <v>672.66666666666652</v>
      </c>
      <c r="H24" s="177">
        <f>Childcare!G16</f>
        <v>1255.6444444444444</v>
      </c>
      <c r="I24" s="127"/>
      <c r="J24" s="1"/>
      <c r="K24" s="1"/>
      <c r="L24" s="1"/>
      <c r="M24" s="1"/>
      <c r="N24" s="1"/>
      <c r="O24" s="1"/>
      <c r="P24" s="1"/>
      <c r="Q24" s="1"/>
      <c r="R24" s="1"/>
      <c r="S24" s="1"/>
      <c r="T24" s="1"/>
      <c r="U24" s="1"/>
      <c r="V24" s="1"/>
      <c r="W24" s="1"/>
      <c r="X24" s="1"/>
      <c r="Y24" s="1"/>
      <c r="Z24" s="1"/>
    </row>
    <row r="25" spans="1:26">
      <c r="A25" s="1" t="s">
        <v>296</v>
      </c>
      <c r="B25" s="127" t="s">
        <v>58</v>
      </c>
      <c r="C25" s="177">
        <f>Childcare!F14</f>
        <v>293.45999999999998</v>
      </c>
      <c r="D25" s="177">
        <f>Childcare!G14</f>
        <v>479.49333333333334</v>
      </c>
      <c r="E25" s="127"/>
      <c r="F25" s="127" t="s">
        <v>58</v>
      </c>
      <c r="G25" s="177">
        <f>Childcare!F17</f>
        <v>807.19999999999982</v>
      </c>
      <c r="H25" s="177">
        <f>Childcare!G17</f>
        <v>1614.3999999999999</v>
      </c>
      <c r="I25" s="127"/>
      <c r="J25" s="1"/>
      <c r="K25" s="1"/>
      <c r="L25" s="1"/>
      <c r="M25" s="1"/>
      <c r="N25" s="1"/>
      <c r="O25" s="1"/>
      <c r="P25" s="1"/>
      <c r="Q25" s="1"/>
      <c r="R25" s="1"/>
      <c r="S25" s="1"/>
      <c r="T25" s="1"/>
      <c r="U25" s="1"/>
      <c r="V25" s="1"/>
      <c r="W25" s="1"/>
      <c r="X25" s="1"/>
      <c r="Y25" s="1"/>
      <c r="Z25" s="1"/>
    </row>
    <row r="26" spans="1:26">
      <c r="A26" s="1" t="s">
        <v>342</v>
      </c>
      <c r="B26" s="131"/>
      <c r="C26" s="131">
        <v>46.316249999999997</v>
      </c>
      <c r="D26" s="131">
        <v>45.687857142857133</v>
      </c>
      <c r="E26" s="131"/>
      <c r="F26" s="131"/>
      <c r="G26" s="131">
        <v>403.59999999999997</v>
      </c>
      <c r="H26" s="131">
        <v>419.37142857142857</v>
      </c>
      <c r="I26" s="131"/>
      <c r="J26" s="1"/>
      <c r="K26" s="1"/>
      <c r="L26" s="1"/>
      <c r="M26" s="1"/>
      <c r="N26" s="1"/>
      <c r="O26" s="1"/>
      <c r="P26" s="1"/>
    </row>
    <row r="27" spans="1:26" ht="19.5" customHeight="1">
      <c r="A27" s="1"/>
      <c r="B27" s="131"/>
      <c r="C27" s="131">
        <v>130.861875</v>
      </c>
      <c r="D27" s="131">
        <v>94.556785714285709</v>
      </c>
      <c r="E27" s="131"/>
      <c r="F27" s="131"/>
      <c r="G27" s="131">
        <v>504.49999999999983</v>
      </c>
      <c r="H27" s="131">
        <v>753.38666666666666</v>
      </c>
      <c r="I27" s="131"/>
      <c r="J27" s="1"/>
      <c r="K27" s="1"/>
      <c r="L27" s="1"/>
      <c r="M27" s="1"/>
      <c r="N27" s="1"/>
      <c r="O27" s="1"/>
      <c r="P27" s="1"/>
      <c r="Q27" s="1"/>
      <c r="R27" s="1"/>
      <c r="S27" s="1"/>
      <c r="T27" s="1"/>
      <c r="U27" s="1"/>
      <c r="V27" s="1"/>
      <c r="W27" s="1"/>
      <c r="X27" s="1"/>
      <c r="Y27" s="1"/>
      <c r="Z27" s="1"/>
    </row>
    <row r="28" spans="1:26">
      <c r="A28" s="1"/>
      <c r="B28" s="131"/>
      <c r="C28" s="131">
        <v>220.095</v>
      </c>
      <c r="D28" s="131">
        <v>176.76428571428573</v>
      </c>
      <c r="E28" s="131"/>
      <c r="F28" s="131"/>
      <c r="G28" s="131">
        <v>605.39999999999986</v>
      </c>
      <c r="H28" s="131">
        <v>968.64</v>
      </c>
      <c r="I28" s="131"/>
      <c r="J28" s="1"/>
      <c r="K28" s="1"/>
      <c r="L28" s="1"/>
      <c r="M28" s="1"/>
      <c r="N28" s="1"/>
      <c r="O28" s="1"/>
      <c r="P28" s="1"/>
      <c r="Q28" s="1"/>
      <c r="R28" s="1"/>
      <c r="S28" s="1"/>
      <c r="T28" s="1"/>
      <c r="U28" s="1"/>
      <c r="V28" s="1"/>
      <c r="W28" s="1"/>
      <c r="X28" s="1"/>
      <c r="Y28" s="1"/>
      <c r="Z28" s="1"/>
    </row>
    <row r="29" spans="1:26">
      <c r="A29" s="1" t="s">
        <v>343</v>
      </c>
      <c r="B29" s="183">
        <f>Healthcare!B5</f>
        <v>297.14285714285717</v>
      </c>
      <c r="C29" s="183">
        <f>Healthcare!C5</f>
        <v>211.42857142857142</v>
      </c>
      <c r="D29" s="183">
        <f>Healthcare!D5</f>
        <v>145.71428571428572</v>
      </c>
      <c r="E29" s="183">
        <f>Healthcare!E5</f>
        <v>0</v>
      </c>
      <c r="F29" s="183">
        <f>Healthcare!F5</f>
        <v>634.28571428571433</v>
      </c>
      <c r="G29" s="183">
        <f>Healthcare!G5</f>
        <v>682.85714285714289</v>
      </c>
      <c r="H29" s="183">
        <f>Healthcare!H5</f>
        <v>581.42857142857144</v>
      </c>
      <c r="I29" s="183">
        <f>Healthcare!I5</f>
        <v>490</v>
      </c>
      <c r="J29" s="1"/>
      <c r="K29" s="1"/>
      <c r="L29" s="1"/>
      <c r="M29" s="1"/>
      <c r="N29" s="1"/>
      <c r="O29" s="1"/>
      <c r="P29" s="1"/>
      <c r="Q29" s="1"/>
      <c r="R29" s="1"/>
      <c r="S29" s="1"/>
      <c r="T29" s="1"/>
      <c r="U29" s="1"/>
      <c r="V29" s="1"/>
      <c r="W29" s="1"/>
      <c r="X29" s="1"/>
      <c r="Y29" s="1"/>
      <c r="Z29" s="1"/>
    </row>
    <row r="30" spans="1:26">
      <c r="A30" s="1" t="s">
        <v>348</v>
      </c>
      <c r="B30" s="185">
        <f>Transp.!B17</f>
        <v>99</v>
      </c>
      <c r="C30" s="185">
        <f>Transp.!C17</f>
        <v>90</v>
      </c>
      <c r="D30" s="185">
        <f>Transp.!D17</f>
        <v>126</v>
      </c>
      <c r="E30" s="185">
        <f>Transp.!E17</f>
        <v>162</v>
      </c>
      <c r="F30" s="185">
        <f>Transp.!F17</f>
        <v>198</v>
      </c>
      <c r="G30" s="185">
        <f>Transp.!G17</f>
        <v>234</v>
      </c>
      <c r="H30" s="185">
        <f>Transp.!H17</f>
        <v>270</v>
      </c>
      <c r="I30" s="185">
        <f>Transp.!I17</f>
        <v>306</v>
      </c>
      <c r="J30" s="1"/>
      <c r="K30" s="1"/>
      <c r="L30" s="1"/>
      <c r="M30" s="1"/>
      <c r="N30" s="1"/>
      <c r="O30" s="1"/>
      <c r="P30" s="1"/>
      <c r="Q30" s="1"/>
      <c r="R30" s="1"/>
      <c r="S30" s="1"/>
      <c r="T30" s="1"/>
      <c r="U30" s="1"/>
      <c r="V30" s="1"/>
      <c r="W30" s="1"/>
      <c r="X30" s="1"/>
      <c r="Y30" s="1"/>
      <c r="Z30" s="1"/>
    </row>
    <row r="31" spans="1:26">
      <c r="A31" s="1" t="s">
        <v>353</v>
      </c>
      <c r="B31" s="168">
        <v>242</v>
      </c>
      <c r="C31" s="168">
        <v>357</v>
      </c>
      <c r="D31" s="168">
        <v>536</v>
      </c>
      <c r="E31" s="168">
        <v>749</v>
      </c>
      <c r="F31" s="168">
        <v>444</v>
      </c>
      <c r="G31" s="168">
        <v>553</v>
      </c>
      <c r="H31" s="168">
        <v>713</v>
      </c>
      <c r="I31" s="168">
        <v>904</v>
      </c>
      <c r="J31" s="1"/>
      <c r="K31" s="1"/>
      <c r="L31" s="1"/>
      <c r="M31" s="1"/>
      <c r="N31" s="1"/>
      <c r="O31" s="1"/>
      <c r="P31" s="1"/>
      <c r="Q31" s="1"/>
      <c r="R31" s="1"/>
      <c r="S31" s="1"/>
      <c r="T31" s="1"/>
      <c r="U31" s="1"/>
      <c r="V31" s="1"/>
      <c r="W31" s="1"/>
      <c r="X31" s="1"/>
      <c r="Y31" s="1"/>
      <c r="Z31" s="1"/>
    </row>
    <row r="32" spans="1:26">
      <c r="A32" s="1" t="s">
        <v>354</v>
      </c>
      <c r="B32" s="168">
        <v>84</v>
      </c>
      <c r="C32" s="168">
        <v>200</v>
      </c>
      <c r="D32" s="168">
        <v>253</v>
      </c>
      <c r="E32" s="168">
        <v>339</v>
      </c>
      <c r="F32" s="168">
        <v>144</v>
      </c>
      <c r="G32" s="168">
        <v>187</v>
      </c>
      <c r="H32" s="168">
        <v>210</v>
      </c>
      <c r="I32" s="168">
        <v>254</v>
      </c>
      <c r="J32" s="1"/>
      <c r="K32" s="1"/>
      <c r="L32" s="1"/>
      <c r="M32" s="1"/>
      <c r="N32" s="1"/>
      <c r="O32" s="1"/>
      <c r="P32" s="1"/>
      <c r="Q32" s="1"/>
      <c r="R32" s="1"/>
      <c r="S32" s="1"/>
      <c r="T32" s="1"/>
      <c r="U32" s="1"/>
      <c r="V32" s="1"/>
      <c r="W32" s="1"/>
      <c r="X32" s="1"/>
      <c r="Y32" s="1"/>
      <c r="Z32" s="1"/>
    </row>
    <row r="33" spans="1:26" ht="21" customHeight="1">
      <c r="A33" s="158" t="s">
        <v>355</v>
      </c>
      <c r="B33" s="127"/>
      <c r="C33" s="127"/>
      <c r="D33" s="127"/>
      <c r="E33" s="127"/>
      <c r="F33" s="127"/>
      <c r="G33" s="127"/>
      <c r="H33" s="127"/>
      <c r="I33" s="127"/>
      <c r="J33" s="1"/>
      <c r="K33" s="1"/>
      <c r="L33" s="1"/>
      <c r="M33" s="1"/>
      <c r="N33" s="1"/>
      <c r="O33" s="1"/>
      <c r="P33" s="1"/>
      <c r="Q33" s="1"/>
      <c r="R33" s="1"/>
      <c r="S33" s="1"/>
      <c r="T33" s="1"/>
      <c r="U33" s="1"/>
      <c r="V33" s="1"/>
      <c r="W33" s="1"/>
      <c r="X33" s="1"/>
      <c r="Y33" s="1"/>
      <c r="Z33" s="1"/>
    </row>
    <row r="34" spans="1:26">
      <c r="A34" s="1" t="s">
        <v>289</v>
      </c>
      <c r="B34" s="131">
        <f t="shared" ref="B34:B36" si="3">B15-B$19-B$20-B$29-B$30-B$31-B$32</f>
        <v>951.54561501109856</v>
      </c>
      <c r="C34" s="131">
        <f t="shared" ref="C34:D34" si="4">C15-C$19-C$20-C26-C$29-C$30-C$31-C$32</f>
        <v>996.93322009080634</v>
      </c>
      <c r="D34" s="131">
        <f t="shared" si="4"/>
        <v>916.22300275525708</v>
      </c>
      <c r="E34" s="131">
        <f t="shared" ref="E34:E36" si="5">E15-E$19-E$20-E23-E$29-E$30-E$31-E$32</f>
        <v>790.67524970542217</v>
      </c>
      <c r="F34" s="131">
        <f t="shared" ref="F34:F36" si="6">F15-F$19-F$20-F$29-F$30-F$31-F$32</f>
        <v>1925.8853272336642</v>
      </c>
      <c r="G34" s="131">
        <f t="shared" ref="G34:H34" si="7">G15-G$19-G$20-G26-G$29-G$30-G$31-G$32</f>
        <v>1246.847336088591</v>
      </c>
      <c r="H34" s="131">
        <f t="shared" si="7"/>
        <v>1148.1009163720887</v>
      </c>
      <c r="I34" s="131">
        <f t="shared" ref="I34:I36" si="8">I15-I$19-I$20-I23-I$29-I$30-I$31-I$32</f>
        <v>1402.2162286771108</v>
      </c>
      <c r="J34" s="1"/>
      <c r="K34" s="1"/>
      <c r="L34" s="1"/>
      <c r="M34" s="1"/>
      <c r="N34" s="1"/>
      <c r="O34" s="1"/>
      <c r="P34" s="1"/>
      <c r="Q34" s="1"/>
    </row>
    <row r="35" spans="1:26">
      <c r="A35" s="1" t="s">
        <v>294</v>
      </c>
      <c r="B35" s="131">
        <f t="shared" si="3"/>
        <v>1217.1706150110986</v>
      </c>
      <c r="C35" s="131">
        <f t="shared" ref="C35:D35" si="9">C16-C$19-C$20-C27-C$29-C$30-C$31-C$32</f>
        <v>1128.0750950908066</v>
      </c>
      <c r="D35" s="131">
        <f t="shared" si="9"/>
        <v>1067.1665741838287</v>
      </c>
      <c r="E35" s="131">
        <f t="shared" si="5"/>
        <v>990.48774970542217</v>
      </c>
      <c r="F35" s="131">
        <f t="shared" si="6"/>
        <v>2457.1353272336642</v>
      </c>
      <c r="G35" s="131">
        <f t="shared" ref="G35:H35" si="10">G16-G$19-G$20-G27-G$29-G$30-G$31-G$32</f>
        <v>1677.1973360885904</v>
      </c>
      <c r="H35" s="131">
        <f t="shared" si="10"/>
        <v>1271.8726782768508</v>
      </c>
      <c r="I35" s="131">
        <f t="shared" si="8"/>
        <v>1803.0865620104446</v>
      </c>
      <c r="J35" s="1"/>
      <c r="K35" s="1"/>
      <c r="L35" s="1"/>
      <c r="M35" s="1"/>
      <c r="N35" s="1"/>
      <c r="O35" s="1"/>
      <c r="P35" s="1"/>
      <c r="Q35" s="1"/>
      <c r="R35" s="1"/>
      <c r="S35" s="1"/>
      <c r="T35" s="1"/>
      <c r="U35" s="1"/>
      <c r="V35" s="1"/>
      <c r="W35" s="1"/>
      <c r="X35" s="1"/>
      <c r="Y35" s="1"/>
      <c r="Z35" s="1"/>
    </row>
    <row r="36" spans="1:26">
      <c r="A36" s="1" t="s">
        <v>296</v>
      </c>
      <c r="B36" s="131">
        <f t="shared" si="3"/>
        <v>1482.7956150110983</v>
      </c>
      <c r="C36" s="131">
        <f t="shared" ref="C36:D36" si="11">C17-C$19-C$20-C28-C$29-C$30-C$31-C$32</f>
        <v>1254.5294700908069</v>
      </c>
      <c r="D36" s="131">
        <f t="shared" si="11"/>
        <v>1184.7715741838288</v>
      </c>
      <c r="E36" s="131">
        <f t="shared" si="5"/>
        <v>1190.3002497054222</v>
      </c>
      <c r="F36" s="131">
        <f t="shared" si="6"/>
        <v>2988.3853272336632</v>
      </c>
      <c r="G36" s="131">
        <f t="shared" ref="G36:H36" si="12">G17-G$19-G$20-G28-G$29-G$30-G$31-G$32</f>
        <v>2107.5473360885908</v>
      </c>
      <c r="H36" s="131">
        <f t="shared" si="12"/>
        <v>1587.8693449435173</v>
      </c>
      <c r="I36" s="131">
        <f t="shared" si="8"/>
        <v>2334.3365620104441</v>
      </c>
      <c r="J36" s="1"/>
      <c r="K36" s="1"/>
      <c r="L36" s="1"/>
      <c r="M36" s="1"/>
      <c r="N36" s="1"/>
      <c r="O36" s="1"/>
      <c r="P36" s="1"/>
      <c r="Q36" s="1"/>
      <c r="R36" s="1"/>
      <c r="S36" s="1"/>
      <c r="T36" s="1"/>
      <c r="U36" s="1"/>
      <c r="V36" s="1"/>
      <c r="W36" s="1"/>
      <c r="X36" s="1"/>
      <c r="Y36" s="1"/>
      <c r="Z36" s="1"/>
    </row>
    <row r="37" spans="1:26">
      <c r="A37" s="27" t="s">
        <v>360</v>
      </c>
      <c r="B37" s="127"/>
      <c r="C37" s="127"/>
      <c r="D37" s="127"/>
      <c r="E37" s="127"/>
      <c r="F37" s="127"/>
      <c r="G37" s="127"/>
      <c r="H37" s="127"/>
      <c r="I37" s="127"/>
      <c r="J37" s="1"/>
      <c r="K37" s="1"/>
      <c r="L37" s="1"/>
      <c r="M37" s="1"/>
      <c r="N37" s="1"/>
      <c r="O37" s="1"/>
      <c r="P37" s="1"/>
      <c r="Q37" s="1"/>
      <c r="R37" s="1"/>
      <c r="S37" s="1"/>
      <c r="T37" s="1"/>
      <c r="U37" s="1"/>
      <c r="V37" s="1"/>
      <c r="W37" s="1"/>
      <c r="X37" s="1"/>
      <c r="Y37" s="1"/>
      <c r="Z37" s="1"/>
    </row>
    <row r="38" spans="1:26">
      <c r="A38" s="1" t="s">
        <v>289</v>
      </c>
      <c r="B38" s="199">
        <f t="shared" ref="B38:I38" si="13">B34/(B7/12)</f>
        <v>0.50749099467258585</v>
      </c>
      <c r="C38" s="199">
        <f t="shared" si="13"/>
        <v>0.53169771738176341</v>
      </c>
      <c r="D38" s="199">
        <f t="shared" si="13"/>
        <v>0.4886522681361371</v>
      </c>
      <c r="E38" s="199">
        <f t="shared" si="13"/>
        <v>0.42169346650955847</v>
      </c>
      <c r="F38" s="199">
        <f t="shared" si="13"/>
        <v>0.51356942059564381</v>
      </c>
      <c r="G38" s="199">
        <f t="shared" si="13"/>
        <v>0.33249262295695758</v>
      </c>
      <c r="H38" s="199">
        <f t="shared" si="13"/>
        <v>0.30616024436589034</v>
      </c>
      <c r="I38" s="199">
        <f t="shared" si="13"/>
        <v>0.37392432764722955</v>
      </c>
      <c r="J38" s="1"/>
      <c r="K38" s="1"/>
      <c r="L38" s="1"/>
      <c r="M38" s="1"/>
      <c r="N38" s="1"/>
      <c r="O38" s="1"/>
      <c r="P38" s="1"/>
      <c r="Q38" s="1"/>
      <c r="R38" s="1"/>
      <c r="S38" s="1"/>
      <c r="T38" s="1"/>
      <c r="U38" s="1"/>
      <c r="V38" s="1"/>
      <c r="W38" s="1"/>
      <c r="X38" s="1"/>
      <c r="Y38" s="1"/>
      <c r="Z38" s="1"/>
    </row>
    <row r="39" spans="1:26">
      <c r="A39" s="1" t="s">
        <v>294</v>
      </c>
      <c r="B39" s="199">
        <f t="shared" ref="B39:I39" si="14">B35/(B8/12)</f>
        <v>0.5564208525765022</v>
      </c>
      <c r="C39" s="199">
        <f t="shared" si="14"/>
        <v>0.51569147204151156</v>
      </c>
      <c r="D39" s="199">
        <f t="shared" si="14"/>
        <v>0.48784757676975027</v>
      </c>
      <c r="E39" s="199">
        <f t="shared" si="14"/>
        <v>0.45279439986533587</v>
      </c>
      <c r="F39" s="199">
        <f t="shared" si="14"/>
        <v>0.56163093193912328</v>
      </c>
      <c r="G39" s="199">
        <f t="shared" si="14"/>
        <v>0.38335939110596351</v>
      </c>
      <c r="H39" s="199">
        <f t="shared" si="14"/>
        <v>0.29071375503470875</v>
      </c>
      <c r="I39" s="199">
        <f t="shared" si="14"/>
        <v>0.41213407131667307</v>
      </c>
      <c r="J39" s="1"/>
      <c r="K39" s="1"/>
      <c r="L39" s="1"/>
      <c r="M39" s="1"/>
      <c r="N39" s="1"/>
      <c r="O39" s="1"/>
      <c r="P39" s="1"/>
      <c r="Q39" s="1"/>
      <c r="R39" s="1"/>
      <c r="S39" s="1"/>
      <c r="T39" s="1"/>
      <c r="U39" s="1"/>
      <c r="V39" s="1"/>
      <c r="W39" s="1"/>
      <c r="X39" s="1"/>
      <c r="Y39" s="1"/>
      <c r="Z39" s="1"/>
    </row>
    <row r="40" spans="1:26" ht="14.25" customHeight="1">
      <c r="A40" s="1" t="s">
        <v>296</v>
      </c>
      <c r="B40" s="199">
        <f t="shared" ref="B40:I40" si="15">B36/(B9/12)</f>
        <v>0.5931182460044393</v>
      </c>
      <c r="C40" s="199">
        <f t="shared" si="15"/>
        <v>0.50181178803632276</v>
      </c>
      <c r="D40" s="199">
        <f t="shared" si="15"/>
        <v>0.47390862967353148</v>
      </c>
      <c r="E40" s="199">
        <f t="shared" si="15"/>
        <v>0.47612009988216886</v>
      </c>
      <c r="F40" s="199">
        <f t="shared" si="15"/>
        <v>0.5976770654467326</v>
      </c>
      <c r="G40" s="199">
        <f t="shared" si="15"/>
        <v>0.42150946721771815</v>
      </c>
      <c r="H40" s="199">
        <f t="shared" si="15"/>
        <v>0.31757386898870343</v>
      </c>
      <c r="I40" s="199">
        <f t="shared" si="15"/>
        <v>0.46686731240208884</v>
      </c>
      <c r="J40" s="1"/>
      <c r="K40" s="1"/>
      <c r="L40" s="1"/>
      <c r="M40" s="1"/>
      <c r="N40" s="1"/>
      <c r="O40" s="1"/>
      <c r="P40" s="1"/>
      <c r="Q40" s="1"/>
      <c r="R40" s="1"/>
      <c r="S40" s="1"/>
      <c r="T40" s="1"/>
      <c r="U40" s="1"/>
      <c r="V40" s="1"/>
      <c r="W40" s="1"/>
      <c r="X40" s="1"/>
      <c r="Y40" s="1"/>
      <c r="Z40" s="1"/>
    </row>
    <row r="41" spans="1:26" ht="22.5" customHeight="1">
      <c r="A41" s="158" t="s">
        <v>362</v>
      </c>
      <c r="B41" s="203" t="e">
        <f>#REF!</f>
        <v>#REF!</v>
      </c>
      <c r="C41" s="203" t="e">
        <f>#REF!</f>
        <v>#REF!</v>
      </c>
      <c r="D41" s="203" t="e">
        <f>#REF!</f>
        <v>#REF!</v>
      </c>
      <c r="E41" s="203" t="e">
        <f>#REF!</f>
        <v>#REF!</v>
      </c>
      <c r="F41" s="203" t="e">
        <f>#REF!</f>
        <v>#REF!</v>
      </c>
      <c r="G41" s="203" t="e">
        <f>#REF!</f>
        <v>#REF!</v>
      </c>
      <c r="H41" s="203" t="e">
        <f>#REF!</f>
        <v>#REF!</v>
      </c>
      <c r="I41" s="203" t="e">
        <f>#REF!</f>
        <v>#REF!</v>
      </c>
      <c r="J41" s="1"/>
      <c r="K41" s="1"/>
      <c r="L41" s="1"/>
      <c r="M41" s="1"/>
      <c r="N41" s="1"/>
      <c r="O41" s="1"/>
      <c r="P41" s="1"/>
      <c r="Q41" s="1"/>
      <c r="R41" s="1"/>
      <c r="S41" s="1"/>
      <c r="T41" s="1"/>
      <c r="U41" s="1"/>
      <c r="V41" s="1"/>
      <c r="W41" s="1"/>
      <c r="X41" s="1"/>
      <c r="Y41" s="1"/>
      <c r="Z41" s="1"/>
    </row>
    <row r="42" spans="1:26" ht="21" customHeight="1">
      <c r="A42" s="158" t="s">
        <v>363</v>
      </c>
      <c r="B42" s="205"/>
      <c r="C42" s="205"/>
      <c r="D42" s="205" t="s">
        <v>364</v>
      </c>
      <c r="E42" s="205"/>
      <c r="F42" s="205"/>
      <c r="G42" s="205"/>
      <c r="H42" s="205"/>
      <c r="I42" s="205"/>
      <c r="J42" s="1"/>
      <c r="K42" s="1"/>
      <c r="L42" s="1"/>
      <c r="M42" s="1"/>
      <c r="N42" s="1"/>
      <c r="O42" s="1"/>
      <c r="P42" s="1"/>
      <c r="Q42" s="1"/>
      <c r="R42" s="1"/>
      <c r="S42" s="1"/>
      <c r="T42" s="1"/>
      <c r="U42" s="1"/>
      <c r="V42" s="1"/>
      <c r="W42" s="1"/>
      <c r="X42" s="1"/>
      <c r="Y42" s="1"/>
      <c r="Z42" s="1"/>
    </row>
    <row r="43" spans="1:26">
      <c r="A43" s="1" t="s">
        <v>289</v>
      </c>
      <c r="B43" s="207" t="e">
        <f t="shared" ref="B43:I43" si="16">(B34-B$41)/1.33</f>
        <v>#REF!</v>
      </c>
      <c r="C43" s="207" t="e">
        <f t="shared" si="16"/>
        <v>#REF!</v>
      </c>
      <c r="D43" s="207" t="e">
        <f t="shared" si="16"/>
        <v>#REF!</v>
      </c>
      <c r="E43" s="207" t="e">
        <f t="shared" si="16"/>
        <v>#REF!</v>
      </c>
      <c r="F43" s="207" t="e">
        <f t="shared" si="16"/>
        <v>#REF!</v>
      </c>
      <c r="G43" s="207" t="e">
        <f t="shared" si="16"/>
        <v>#REF!</v>
      </c>
      <c r="H43" s="207" t="e">
        <f t="shared" si="16"/>
        <v>#REF!</v>
      </c>
      <c r="I43" s="207" t="e">
        <f t="shared" si="16"/>
        <v>#REF!</v>
      </c>
      <c r="J43" s="1"/>
      <c r="K43" s="1"/>
      <c r="L43" s="1"/>
      <c r="M43" s="1"/>
      <c r="N43" s="1"/>
      <c r="O43" s="1"/>
      <c r="P43" s="1"/>
      <c r="Q43" s="1"/>
      <c r="R43" s="1"/>
      <c r="S43" s="1"/>
      <c r="T43" s="1"/>
      <c r="U43" s="1"/>
      <c r="V43" s="1"/>
      <c r="W43" s="1"/>
      <c r="X43" s="1"/>
      <c r="Y43" s="1"/>
      <c r="Z43" s="1"/>
    </row>
    <row r="44" spans="1:26">
      <c r="A44" s="1" t="s">
        <v>294</v>
      </c>
      <c r="B44" s="207" t="e">
        <f t="shared" ref="B44:I44" si="17">(B35-B$41)/1.33</f>
        <v>#REF!</v>
      </c>
      <c r="C44" s="207" t="e">
        <f t="shared" si="17"/>
        <v>#REF!</v>
      </c>
      <c r="D44" s="207" t="e">
        <f t="shared" si="17"/>
        <v>#REF!</v>
      </c>
      <c r="E44" s="207" t="e">
        <f t="shared" si="17"/>
        <v>#REF!</v>
      </c>
      <c r="F44" s="207" t="e">
        <f t="shared" si="17"/>
        <v>#REF!</v>
      </c>
      <c r="G44" s="207" t="e">
        <f t="shared" si="17"/>
        <v>#REF!</v>
      </c>
      <c r="H44" s="207" t="e">
        <f t="shared" si="17"/>
        <v>#REF!</v>
      </c>
      <c r="I44" s="207" t="e">
        <f t="shared" si="17"/>
        <v>#REF!</v>
      </c>
      <c r="J44" s="1"/>
      <c r="K44" s="1"/>
      <c r="L44" s="1"/>
      <c r="M44" s="1"/>
      <c r="N44" s="1"/>
      <c r="O44" s="1"/>
      <c r="P44" s="1"/>
      <c r="Q44" s="1"/>
      <c r="R44" s="1"/>
      <c r="S44" s="1"/>
      <c r="T44" s="1"/>
      <c r="U44" s="1"/>
      <c r="V44" s="1"/>
      <c r="W44" s="1"/>
      <c r="X44" s="1"/>
      <c r="Y44" s="1"/>
      <c r="Z44" s="1"/>
    </row>
    <row r="45" spans="1:26">
      <c r="A45" s="1" t="s">
        <v>296</v>
      </c>
      <c r="B45" s="207" t="e">
        <f t="shared" ref="B45:I45" si="18">(B36-B$41)/1.33</f>
        <v>#REF!</v>
      </c>
      <c r="C45" s="207" t="e">
        <f t="shared" si="18"/>
        <v>#REF!</v>
      </c>
      <c r="D45" s="207" t="e">
        <f t="shared" si="18"/>
        <v>#REF!</v>
      </c>
      <c r="E45" s="207" t="e">
        <f t="shared" si="18"/>
        <v>#REF!</v>
      </c>
      <c r="F45" s="207" t="e">
        <f t="shared" si="18"/>
        <v>#REF!</v>
      </c>
      <c r="G45" s="207" t="e">
        <f t="shared" si="18"/>
        <v>#REF!</v>
      </c>
      <c r="H45" s="207" t="e">
        <f t="shared" si="18"/>
        <v>#REF!</v>
      </c>
      <c r="I45" s="207" t="e">
        <f t="shared" si="18"/>
        <v>#REF!</v>
      </c>
      <c r="J45" s="1"/>
      <c r="K45" s="1"/>
      <c r="L45" s="1"/>
      <c r="M45" s="1"/>
      <c r="N45" s="1"/>
      <c r="O45" s="1"/>
      <c r="P45" s="1"/>
    </row>
    <row r="46" spans="1:26">
      <c r="A46" s="1" t="s">
        <v>366</v>
      </c>
      <c r="B46" s="209">
        <v>1</v>
      </c>
      <c r="C46" s="209">
        <v>2</v>
      </c>
      <c r="D46" s="209">
        <v>3</v>
      </c>
      <c r="E46" s="209">
        <v>4</v>
      </c>
      <c r="F46" s="209">
        <v>2</v>
      </c>
      <c r="G46" s="209">
        <v>3</v>
      </c>
      <c r="H46" s="209">
        <v>4</v>
      </c>
      <c r="I46" s="209">
        <v>5</v>
      </c>
      <c r="J46" s="1"/>
      <c r="K46" s="1"/>
      <c r="L46" s="29"/>
      <c r="M46" s="1"/>
      <c r="N46" s="1"/>
      <c r="O46" s="1"/>
      <c r="P46" s="1"/>
    </row>
    <row r="47" spans="1:26" ht="21" customHeight="1">
      <c r="A47" s="158" t="s">
        <v>367</v>
      </c>
      <c r="B47" s="205"/>
      <c r="C47" s="205"/>
      <c r="D47" s="205"/>
      <c r="E47" s="205"/>
      <c r="F47" s="205"/>
      <c r="G47" s="205"/>
      <c r="H47" s="205"/>
      <c r="I47" s="205"/>
      <c r="J47" s="439" t="s">
        <v>368</v>
      </c>
      <c r="K47" s="435"/>
      <c r="L47" s="435"/>
      <c r="M47" s="435"/>
      <c r="N47" s="435"/>
      <c r="O47" s="435"/>
      <c r="P47" s="435"/>
    </row>
    <row r="48" spans="1:26">
      <c r="A48" s="1" t="s">
        <v>289</v>
      </c>
      <c r="B48" s="209" t="e">
        <f t="shared" ref="B48:I48" si="19">B43/B$46</f>
        <v>#REF!</v>
      </c>
      <c r="C48" s="209" t="e">
        <f t="shared" si="19"/>
        <v>#REF!</v>
      </c>
      <c r="D48" s="209" t="e">
        <f t="shared" si="19"/>
        <v>#REF!</v>
      </c>
      <c r="E48" s="209" t="e">
        <f t="shared" si="19"/>
        <v>#REF!</v>
      </c>
      <c r="F48" s="209" t="e">
        <f t="shared" si="19"/>
        <v>#REF!</v>
      </c>
      <c r="G48" s="209" t="e">
        <f t="shared" si="19"/>
        <v>#REF!</v>
      </c>
      <c r="H48" s="209" t="e">
        <f t="shared" si="19"/>
        <v>#REF!</v>
      </c>
      <c r="I48" s="209" t="e">
        <f t="shared" si="19"/>
        <v>#REF!</v>
      </c>
      <c r="J48" s="435"/>
      <c r="K48" s="440"/>
      <c r="L48" s="440"/>
      <c r="M48" s="440"/>
      <c r="N48" s="440"/>
      <c r="O48" s="440"/>
      <c r="P48" s="435"/>
    </row>
    <row r="49" spans="1:16">
      <c r="A49" s="1" t="s">
        <v>294</v>
      </c>
      <c r="B49" s="209" t="e">
        <f t="shared" ref="B49:I49" si="20">B44/B$46</f>
        <v>#REF!</v>
      </c>
      <c r="C49" s="209" t="e">
        <f t="shared" si="20"/>
        <v>#REF!</v>
      </c>
      <c r="D49" s="209" t="e">
        <f t="shared" si="20"/>
        <v>#REF!</v>
      </c>
      <c r="E49" s="209" t="e">
        <f t="shared" si="20"/>
        <v>#REF!</v>
      </c>
      <c r="F49" s="209" t="e">
        <f t="shared" si="20"/>
        <v>#REF!</v>
      </c>
      <c r="G49" s="209" t="e">
        <f t="shared" si="20"/>
        <v>#REF!</v>
      </c>
      <c r="H49" s="209" t="e">
        <f t="shared" si="20"/>
        <v>#REF!</v>
      </c>
      <c r="I49" s="209" t="e">
        <f t="shared" si="20"/>
        <v>#REF!</v>
      </c>
      <c r="J49" s="435"/>
      <c r="K49" s="440"/>
      <c r="L49" s="440"/>
      <c r="M49" s="440"/>
      <c r="N49" s="440"/>
      <c r="O49" s="440"/>
      <c r="P49" s="435"/>
    </row>
    <row r="50" spans="1:16">
      <c r="A50" s="1" t="s">
        <v>296</v>
      </c>
      <c r="B50" s="227" t="e">
        <f t="shared" ref="B50:I50" si="21">B45/B$46</f>
        <v>#REF!</v>
      </c>
      <c r="C50" s="209" t="e">
        <f t="shared" si="21"/>
        <v>#REF!</v>
      </c>
      <c r="D50" s="209" t="e">
        <f t="shared" si="21"/>
        <v>#REF!</v>
      </c>
      <c r="E50" s="209" t="e">
        <f t="shared" si="21"/>
        <v>#REF!</v>
      </c>
      <c r="F50" s="209" t="e">
        <f t="shared" si="21"/>
        <v>#REF!</v>
      </c>
      <c r="G50" s="209" t="e">
        <f t="shared" si="21"/>
        <v>#REF!</v>
      </c>
      <c r="H50" s="209" t="e">
        <f t="shared" si="21"/>
        <v>#REF!</v>
      </c>
      <c r="I50" s="209" t="e">
        <f t="shared" si="21"/>
        <v>#REF!</v>
      </c>
      <c r="J50" s="435"/>
      <c r="K50" s="440"/>
      <c r="L50" s="440"/>
      <c r="M50" s="440"/>
      <c r="N50" s="440"/>
      <c r="O50" s="440"/>
      <c r="P50" s="435"/>
    </row>
    <row r="51" spans="1:16">
      <c r="A51" s="1" t="s">
        <v>407</v>
      </c>
      <c r="B51" s="229">
        <v>182</v>
      </c>
      <c r="C51" s="229">
        <v>182</v>
      </c>
      <c r="D51" s="229">
        <v>182</v>
      </c>
      <c r="E51" s="229">
        <v>182</v>
      </c>
      <c r="F51" s="229">
        <v>182</v>
      </c>
      <c r="G51" s="229">
        <v>182</v>
      </c>
      <c r="H51" s="229">
        <v>182</v>
      </c>
      <c r="I51" s="229">
        <v>182</v>
      </c>
      <c r="J51" s="435"/>
      <c r="K51" s="435"/>
      <c r="L51" s="435"/>
      <c r="M51" s="435"/>
      <c r="N51" s="435"/>
      <c r="O51" s="435"/>
      <c r="P51" s="435"/>
    </row>
    <row r="52" spans="1:16">
      <c r="A52" s="1" t="s">
        <v>409</v>
      </c>
      <c r="B52" s="1"/>
      <c r="C52" s="1"/>
      <c r="D52" s="1"/>
      <c r="E52" s="1"/>
      <c r="F52" s="1"/>
      <c r="G52" s="1"/>
      <c r="H52" s="1"/>
      <c r="I52" s="1"/>
      <c r="J52" s="1"/>
      <c r="K52" s="1"/>
      <c r="L52" s="1"/>
      <c r="M52" s="1"/>
      <c r="N52" s="1"/>
      <c r="O52" s="1"/>
      <c r="P52" s="1"/>
    </row>
    <row r="53" spans="1:16">
      <c r="A53" s="1" t="s">
        <v>289</v>
      </c>
      <c r="B53" s="26" t="e">
        <f t="shared" ref="B53:I53" si="22">(B34-(B$41-112))/B43</f>
        <v>#REF!</v>
      </c>
      <c r="C53" s="26" t="e">
        <f t="shared" si="22"/>
        <v>#REF!</v>
      </c>
      <c r="D53" s="26" t="e">
        <f t="shared" si="22"/>
        <v>#REF!</v>
      </c>
      <c r="E53" s="26" t="e">
        <f t="shared" si="22"/>
        <v>#REF!</v>
      </c>
      <c r="F53" s="26" t="e">
        <f t="shared" si="22"/>
        <v>#REF!</v>
      </c>
      <c r="G53" s="26" t="e">
        <f t="shared" si="22"/>
        <v>#REF!</v>
      </c>
      <c r="H53" s="26" t="e">
        <f t="shared" si="22"/>
        <v>#REF!</v>
      </c>
      <c r="I53" s="26" t="e">
        <f t="shared" si="22"/>
        <v>#REF!</v>
      </c>
      <c r="J53" s="1"/>
      <c r="K53" s="1"/>
      <c r="L53" s="1"/>
      <c r="M53" s="1"/>
      <c r="N53" s="1"/>
      <c r="O53" s="1"/>
      <c r="P53" s="1"/>
    </row>
    <row r="54" spans="1:16">
      <c r="A54" s="1" t="s">
        <v>294</v>
      </c>
      <c r="B54" s="26" t="e">
        <f t="shared" ref="B54:I54" si="23">(B35-(B$41-112))/B44</f>
        <v>#REF!</v>
      </c>
      <c r="C54" s="26" t="e">
        <f t="shared" si="23"/>
        <v>#REF!</v>
      </c>
      <c r="D54" s="26" t="e">
        <f t="shared" si="23"/>
        <v>#REF!</v>
      </c>
      <c r="E54" s="26" t="e">
        <f t="shared" si="23"/>
        <v>#REF!</v>
      </c>
      <c r="F54" s="26" t="e">
        <f t="shared" si="23"/>
        <v>#REF!</v>
      </c>
      <c r="G54" s="26" t="e">
        <f t="shared" si="23"/>
        <v>#REF!</v>
      </c>
      <c r="H54" s="26" t="e">
        <f t="shared" si="23"/>
        <v>#REF!</v>
      </c>
      <c r="I54" s="26" t="e">
        <f t="shared" si="23"/>
        <v>#REF!</v>
      </c>
      <c r="J54" s="1"/>
      <c r="K54" s="1"/>
      <c r="L54" s="1"/>
      <c r="M54" s="1"/>
      <c r="N54" s="1"/>
      <c r="O54" s="1"/>
      <c r="P54" s="1"/>
    </row>
    <row r="55" spans="1:16">
      <c r="A55" s="1" t="s">
        <v>296</v>
      </c>
      <c r="B55" s="26" t="e">
        <f t="shared" ref="B55:I55" si="24">(B36-(B$41-112))/B45</f>
        <v>#REF!</v>
      </c>
      <c r="C55" s="26" t="e">
        <f t="shared" si="24"/>
        <v>#REF!</v>
      </c>
      <c r="D55" s="26" t="e">
        <f t="shared" si="24"/>
        <v>#REF!</v>
      </c>
      <c r="E55" s="26" t="e">
        <f t="shared" si="24"/>
        <v>#REF!</v>
      </c>
      <c r="F55" s="26" t="e">
        <f t="shared" si="24"/>
        <v>#REF!</v>
      </c>
      <c r="G55" s="26" t="e">
        <f t="shared" si="24"/>
        <v>#REF!</v>
      </c>
      <c r="H55" s="26" t="e">
        <f t="shared" si="24"/>
        <v>#REF!</v>
      </c>
      <c r="I55" s="26" t="e">
        <f t="shared" si="24"/>
        <v>#REF!</v>
      </c>
      <c r="J55" s="1"/>
      <c r="K55" s="1"/>
      <c r="L55" s="1"/>
      <c r="M55" s="1"/>
      <c r="N55" s="1"/>
      <c r="O55" s="1"/>
      <c r="P55" s="1"/>
    </row>
    <row r="56" spans="1:16">
      <c r="A56" s="1"/>
      <c r="B56" s="1"/>
      <c r="C56" s="1"/>
      <c r="D56" s="1"/>
      <c r="E56" s="1"/>
      <c r="F56" s="1"/>
      <c r="G56" s="1"/>
      <c r="H56" s="1"/>
      <c r="I56" s="1"/>
      <c r="J56" s="1"/>
      <c r="K56" s="1"/>
      <c r="L56" s="1"/>
      <c r="M56" s="1"/>
      <c r="N56" s="1"/>
      <c r="O56" s="1"/>
      <c r="P56" s="1"/>
    </row>
    <row r="57" spans="1:16">
      <c r="A57" s="1"/>
      <c r="B57" s="1"/>
      <c r="C57" s="1"/>
      <c r="D57" s="1"/>
      <c r="E57" s="1"/>
      <c r="F57" s="1"/>
      <c r="G57" s="1"/>
      <c r="H57" s="1"/>
      <c r="I57" s="1"/>
      <c r="J57" s="1"/>
      <c r="K57" s="1"/>
      <c r="L57" s="1"/>
      <c r="M57" s="1"/>
      <c r="N57" s="1"/>
      <c r="O57" s="1"/>
      <c r="P57" s="1"/>
    </row>
    <row r="58" spans="1:16">
      <c r="A58" s="1"/>
      <c r="B58" s="1"/>
      <c r="C58" s="1"/>
      <c r="D58" s="1"/>
      <c r="E58" s="1"/>
      <c r="F58" s="1"/>
      <c r="G58" s="1"/>
      <c r="H58" s="1"/>
      <c r="I58" s="1"/>
      <c r="J58" s="1"/>
      <c r="K58" s="1"/>
      <c r="L58" s="1"/>
      <c r="M58" s="1"/>
      <c r="N58" s="1"/>
      <c r="O58" s="1"/>
      <c r="P58" s="1"/>
    </row>
    <row r="59" spans="1:16">
      <c r="A59" s="1"/>
      <c r="B59" s="1"/>
      <c r="C59" s="1"/>
      <c r="D59" s="1"/>
      <c r="E59" s="1"/>
      <c r="F59" s="1"/>
      <c r="G59" s="1"/>
      <c r="H59" s="1"/>
      <c r="I59" s="1"/>
      <c r="J59" s="1"/>
      <c r="K59" s="1"/>
      <c r="L59" s="1"/>
      <c r="M59" s="1"/>
      <c r="N59" s="1"/>
      <c r="O59" s="1"/>
      <c r="P59" s="1"/>
    </row>
    <row r="60" spans="1:16">
      <c r="A60" s="1"/>
      <c r="B60" s="1"/>
      <c r="C60" s="1"/>
      <c r="D60" s="1"/>
      <c r="E60" s="1"/>
      <c r="F60" s="1"/>
      <c r="G60" s="1"/>
      <c r="H60" s="1"/>
      <c r="I60" s="1"/>
      <c r="J60" s="1"/>
      <c r="K60" s="1"/>
      <c r="L60" s="1"/>
      <c r="M60" s="1"/>
      <c r="N60" s="1"/>
      <c r="O60" s="1"/>
      <c r="P60" s="1"/>
    </row>
    <row r="61" spans="1:16">
      <c r="A61" s="1"/>
      <c r="B61" s="1"/>
      <c r="C61" s="1"/>
      <c r="D61" s="1"/>
      <c r="E61" s="1"/>
      <c r="F61" s="1"/>
      <c r="G61" s="1"/>
      <c r="H61" s="1"/>
      <c r="I61" s="1"/>
      <c r="J61" s="1"/>
      <c r="K61" s="1"/>
      <c r="L61" s="1"/>
      <c r="M61" s="1"/>
      <c r="N61" s="1"/>
      <c r="O61" s="1"/>
      <c r="P61" s="1"/>
    </row>
    <row r="62" spans="1:16">
      <c r="A62" s="1"/>
      <c r="B62" s="1"/>
      <c r="C62" s="1"/>
      <c r="D62" s="1"/>
      <c r="E62" s="1"/>
      <c r="F62" s="1"/>
      <c r="G62" s="1"/>
      <c r="H62" s="1"/>
      <c r="I62" s="1"/>
      <c r="J62" s="1"/>
      <c r="K62" s="1"/>
      <c r="L62" s="1"/>
      <c r="M62" s="1"/>
      <c r="N62" s="1"/>
      <c r="O62" s="1"/>
      <c r="P62" s="1"/>
    </row>
    <row r="63" spans="1:16">
      <c r="A63" s="1"/>
      <c r="B63" s="1"/>
      <c r="C63" s="1"/>
      <c r="D63" s="1"/>
      <c r="E63" s="1"/>
      <c r="F63" s="1"/>
      <c r="G63" s="1"/>
      <c r="H63" s="1"/>
      <c r="I63" s="1"/>
      <c r="J63" s="1"/>
      <c r="K63" s="1"/>
      <c r="L63" s="1"/>
      <c r="M63" s="1"/>
      <c r="N63" s="1"/>
      <c r="O63" s="1"/>
      <c r="P63" s="1"/>
    </row>
    <row r="64" spans="1:16">
      <c r="A64" s="1"/>
      <c r="B64" s="1"/>
      <c r="C64" s="1"/>
      <c r="D64" s="1"/>
      <c r="E64" s="1"/>
      <c r="F64" s="1"/>
      <c r="G64" s="1"/>
      <c r="H64" s="1"/>
      <c r="I64" s="1"/>
      <c r="J64" s="1"/>
      <c r="K64" s="1"/>
      <c r="L64" s="1"/>
      <c r="M64" s="1"/>
      <c r="N64" s="1"/>
      <c r="O64" s="1"/>
      <c r="P64" s="1"/>
    </row>
    <row r="65" spans="1:16">
      <c r="A65" s="1"/>
      <c r="B65" s="1"/>
      <c r="C65" s="1"/>
      <c r="D65" s="1"/>
      <c r="E65" s="1"/>
      <c r="F65" s="1"/>
      <c r="G65" s="1"/>
      <c r="H65" s="1"/>
      <c r="I65" s="1"/>
      <c r="J65" s="1"/>
      <c r="K65" s="1"/>
      <c r="L65" s="1"/>
      <c r="M65" s="1"/>
      <c r="N65" s="1"/>
      <c r="O65" s="1"/>
      <c r="P65" s="1"/>
    </row>
    <row r="66" spans="1:16" ht="15.75" customHeight="1">
      <c r="A66" s="1"/>
      <c r="B66" s="1"/>
      <c r="C66" s="1"/>
      <c r="D66" s="1"/>
      <c r="E66" s="1"/>
      <c r="F66" s="1"/>
      <c r="G66" s="1"/>
      <c r="H66" s="1"/>
      <c r="I66" s="1"/>
      <c r="J66" s="1"/>
      <c r="K66" s="1"/>
      <c r="L66" s="1"/>
      <c r="M66" s="1"/>
      <c r="N66" s="1"/>
      <c r="O66" s="1"/>
      <c r="P66" s="1"/>
    </row>
    <row r="67" spans="1:16" ht="16.5" customHeight="1">
      <c r="A67" s="1"/>
      <c r="B67" s="1"/>
      <c r="C67" s="1"/>
      <c r="D67" s="1"/>
      <c r="E67" s="1"/>
      <c r="F67" s="1"/>
      <c r="G67" s="1"/>
      <c r="H67" s="1"/>
      <c r="I67" s="64"/>
      <c r="J67" s="64"/>
      <c r="K67" s="1"/>
      <c r="L67" s="1"/>
      <c r="M67" s="1"/>
      <c r="N67" s="1"/>
      <c r="O67" s="1"/>
      <c r="P67" s="1"/>
    </row>
    <row r="68" spans="1:16" ht="16.5" customHeight="1">
      <c r="A68" s="1"/>
      <c r="B68" s="1"/>
      <c r="C68" s="1"/>
      <c r="D68" s="1"/>
      <c r="E68" s="1"/>
      <c r="F68" s="1"/>
      <c r="G68" s="1"/>
      <c r="H68" s="1"/>
      <c r="I68" s="64"/>
      <c r="J68" s="64"/>
      <c r="K68" s="1"/>
      <c r="L68" s="1"/>
      <c r="M68" s="1"/>
      <c r="N68" s="1"/>
      <c r="O68" s="1"/>
      <c r="P68" s="1"/>
    </row>
    <row r="69" spans="1:16" ht="16.5" customHeight="1">
      <c r="A69" s="1"/>
      <c r="B69" s="1"/>
      <c r="C69" s="1"/>
      <c r="D69" s="1"/>
      <c r="E69" s="1"/>
      <c r="F69" s="1"/>
      <c r="G69" s="1"/>
      <c r="H69" s="1"/>
      <c r="I69" s="64"/>
      <c r="J69" s="64"/>
      <c r="K69" s="1"/>
      <c r="L69" s="1"/>
      <c r="M69" s="1"/>
      <c r="N69" s="1"/>
      <c r="O69" s="1"/>
      <c r="P69" s="1"/>
    </row>
    <row r="70" spans="1:16" ht="16.5" customHeight="1">
      <c r="A70" s="1"/>
      <c r="B70" s="1"/>
      <c r="C70" s="1"/>
      <c r="D70" s="1"/>
      <c r="E70" s="1"/>
      <c r="F70" s="1"/>
      <c r="G70" s="1"/>
      <c r="H70" s="1"/>
      <c r="I70" s="64"/>
      <c r="J70" s="64"/>
      <c r="K70" s="1"/>
      <c r="L70" s="1"/>
      <c r="M70" s="1"/>
      <c r="N70" s="1"/>
      <c r="O70" s="1"/>
      <c r="P70" s="1"/>
    </row>
    <row r="71" spans="1:16" ht="15.75" customHeight="1">
      <c r="A71" s="1"/>
      <c r="B71" s="1"/>
      <c r="C71" s="1"/>
      <c r="D71" s="1"/>
      <c r="E71" s="1"/>
      <c r="F71" s="1"/>
      <c r="G71" s="1"/>
      <c r="H71" s="1"/>
      <c r="I71" s="1"/>
      <c r="J71" s="1"/>
      <c r="K71" s="1"/>
      <c r="L71" s="1"/>
      <c r="M71" s="1"/>
      <c r="N71" s="1"/>
      <c r="O71" s="1"/>
      <c r="P71" s="1"/>
    </row>
    <row r="72" spans="1:16">
      <c r="A72" s="5"/>
      <c r="B72" s="5"/>
      <c r="C72" s="5"/>
      <c r="D72" s="5"/>
      <c r="E72" s="5"/>
      <c r="F72" s="5"/>
      <c r="H72" s="5"/>
      <c r="I72" s="5"/>
      <c r="J72" s="5"/>
    </row>
    <row r="73" spans="1:16">
      <c r="A73" s="5"/>
      <c r="B73" s="5"/>
      <c r="C73" s="5"/>
      <c r="D73" s="5"/>
      <c r="E73" s="5"/>
      <c r="F73" s="5"/>
      <c r="H73" s="5"/>
      <c r="I73" s="5"/>
      <c r="J73" s="5"/>
    </row>
    <row r="74" spans="1:16">
      <c r="A74" s="5"/>
      <c r="B74" s="5"/>
      <c r="C74" s="5"/>
      <c r="D74" s="5"/>
      <c r="E74" s="5"/>
      <c r="F74" s="5"/>
      <c r="H74" s="5"/>
      <c r="I74" s="5"/>
      <c r="J74" s="5"/>
    </row>
    <row r="75" spans="1:16">
      <c r="A75" s="5"/>
      <c r="B75" s="5"/>
      <c r="C75" s="5"/>
      <c r="D75" s="5"/>
      <c r="E75" s="5"/>
      <c r="F75" s="5"/>
      <c r="H75" s="5"/>
      <c r="I75" s="5"/>
      <c r="J75" s="5"/>
    </row>
    <row r="76" spans="1:16">
      <c r="A76" s="5"/>
      <c r="B76" s="5"/>
      <c r="C76" s="5"/>
      <c r="D76" s="5"/>
      <c r="E76" s="5"/>
      <c r="F76" s="5"/>
      <c r="H76" s="5"/>
      <c r="I76" s="5"/>
      <c r="J76" s="5"/>
    </row>
    <row r="77" spans="1:16">
      <c r="A77" s="5"/>
      <c r="B77" s="5"/>
      <c r="C77" s="5"/>
      <c r="D77" s="5"/>
      <c r="E77" s="5"/>
      <c r="F77" s="5"/>
      <c r="H77" s="5"/>
      <c r="I77" s="5"/>
      <c r="J77" s="5"/>
    </row>
    <row r="78" spans="1:16">
      <c r="A78" s="5"/>
      <c r="B78" s="5"/>
      <c r="C78" s="5"/>
      <c r="D78" s="5"/>
      <c r="E78" s="5"/>
      <c r="F78" s="5"/>
      <c r="H78" s="5"/>
      <c r="I78" s="5"/>
      <c r="J78" s="5"/>
    </row>
    <row r="79" spans="1:16">
      <c r="A79" s="5"/>
      <c r="B79" s="5"/>
      <c r="C79" s="5"/>
      <c r="D79" s="5"/>
      <c r="E79" s="5"/>
      <c r="F79" s="5"/>
      <c r="H79" s="5"/>
      <c r="I79" s="5"/>
      <c r="J79" s="5"/>
    </row>
    <row r="80" spans="1:16">
      <c r="A80" s="5"/>
      <c r="B80" s="5"/>
      <c r="C80" s="5"/>
      <c r="D80" s="5"/>
      <c r="E80" s="5"/>
      <c r="F80" s="5"/>
      <c r="H80" s="5"/>
      <c r="I80" s="5"/>
      <c r="J80" s="5"/>
    </row>
    <row r="81" spans="1:10">
      <c r="A81" s="5"/>
      <c r="B81" s="5"/>
      <c r="C81" s="5"/>
      <c r="D81" s="5"/>
      <c r="E81" s="5"/>
      <c r="F81" s="5"/>
      <c r="H81" s="5"/>
      <c r="I81" s="5"/>
      <c r="J81" s="5"/>
    </row>
    <row r="82" spans="1:10">
      <c r="A82" s="5"/>
      <c r="B82" s="5"/>
      <c r="C82" s="5"/>
      <c r="D82" s="5"/>
      <c r="E82" s="5"/>
      <c r="F82" s="5"/>
      <c r="H82" s="5"/>
      <c r="I82" s="5"/>
      <c r="J82" s="5"/>
    </row>
    <row r="83" spans="1:10">
      <c r="A83" s="5"/>
      <c r="B83" s="5"/>
      <c r="C83" s="5"/>
      <c r="D83" s="5"/>
      <c r="E83" s="5"/>
      <c r="F83" s="5"/>
      <c r="H83" s="5"/>
      <c r="I83" s="5"/>
      <c r="J83" s="5"/>
    </row>
    <row r="84" spans="1:10">
      <c r="A84" s="5"/>
      <c r="B84" s="5"/>
      <c r="C84" s="5"/>
      <c r="D84" s="5"/>
      <c r="E84" s="5"/>
      <c r="F84" s="5"/>
      <c r="H84" s="5"/>
      <c r="I84" s="5"/>
      <c r="J84" s="5"/>
    </row>
    <row r="85" spans="1:10">
      <c r="A85" s="5"/>
      <c r="B85" s="5"/>
      <c r="C85" s="5"/>
      <c r="D85" s="5"/>
      <c r="E85" s="5"/>
      <c r="F85" s="5"/>
      <c r="H85" s="5"/>
      <c r="I85" s="5"/>
      <c r="J85" s="5"/>
    </row>
    <row r="86" spans="1:10">
      <c r="A86" s="5"/>
      <c r="B86" s="5"/>
      <c r="C86" s="5"/>
      <c r="D86" s="5"/>
      <c r="E86" s="5"/>
      <c r="F86" s="5"/>
      <c r="H86" s="5"/>
      <c r="I86" s="5"/>
      <c r="J86" s="5"/>
    </row>
    <row r="87" spans="1:10">
      <c r="A87" s="5"/>
      <c r="B87" s="5"/>
      <c r="C87" s="5"/>
      <c r="D87" s="5"/>
      <c r="E87" s="5"/>
      <c r="F87" s="5"/>
      <c r="H87" s="5"/>
      <c r="I87" s="5"/>
      <c r="J87" s="5"/>
    </row>
    <row r="88" spans="1:10">
      <c r="A88" s="5"/>
      <c r="B88" s="5"/>
      <c r="C88" s="5"/>
      <c r="D88" s="5"/>
      <c r="E88" s="5"/>
      <c r="F88" s="5"/>
      <c r="H88" s="5"/>
      <c r="I88" s="5"/>
      <c r="J88" s="5"/>
    </row>
    <row r="89" spans="1:10">
      <c r="A89" s="5"/>
      <c r="B89" s="5"/>
      <c r="C89" s="5"/>
      <c r="D89" s="5"/>
      <c r="E89" s="5"/>
      <c r="F89" s="5"/>
      <c r="H89" s="5"/>
      <c r="I89" s="5"/>
      <c r="J89" s="5"/>
    </row>
    <row r="90" spans="1:10">
      <c r="A90" s="5"/>
      <c r="B90" s="5"/>
      <c r="C90" s="5"/>
      <c r="D90" s="5"/>
      <c r="E90" s="5"/>
      <c r="F90" s="5"/>
      <c r="H90" s="5"/>
      <c r="I90" s="5"/>
      <c r="J90" s="5"/>
    </row>
    <row r="91" spans="1:10">
      <c r="A91" s="5"/>
      <c r="B91" s="5"/>
      <c r="C91" s="5"/>
      <c r="D91" s="5"/>
      <c r="E91" s="5"/>
      <c r="F91" s="5"/>
      <c r="H91" s="5"/>
      <c r="I91" s="5"/>
      <c r="J91" s="5"/>
    </row>
    <row r="92" spans="1:10">
      <c r="A92" s="5"/>
      <c r="B92" s="5"/>
      <c r="C92" s="5"/>
      <c r="D92" s="5"/>
      <c r="E92" s="5"/>
      <c r="F92" s="5"/>
      <c r="H92" s="5"/>
      <c r="I92" s="5"/>
      <c r="J92" s="5"/>
    </row>
    <row r="93" spans="1:10">
      <c r="A93" s="5"/>
      <c r="B93" s="5"/>
      <c r="C93" s="5"/>
      <c r="D93" s="5"/>
      <c r="E93" s="5"/>
      <c r="F93" s="5"/>
      <c r="H93" s="5"/>
      <c r="I93" s="5"/>
      <c r="J93" s="5"/>
    </row>
    <row r="94" spans="1:10">
      <c r="A94" s="5"/>
      <c r="B94" s="5"/>
      <c r="C94" s="5"/>
      <c r="D94" s="5"/>
      <c r="E94" s="5"/>
      <c r="F94" s="5"/>
      <c r="H94" s="5"/>
      <c r="I94" s="5"/>
      <c r="J94" s="5"/>
    </row>
    <row r="95" spans="1:10">
      <c r="A95" s="5"/>
      <c r="B95" s="5"/>
      <c r="C95" s="5"/>
      <c r="D95" s="5"/>
      <c r="E95" s="5"/>
      <c r="F95" s="5"/>
      <c r="H95" s="5"/>
      <c r="I95" s="5"/>
      <c r="J95" s="5"/>
    </row>
    <row r="96" spans="1:10">
      <c r="A96" s="5"/>
      <c r="B96" s="5"/>
      <c r="C96" s="5"/>
      <c r="D96" s="5"/>
      <c r="E96" s="5"/>
      <c r="F96" s="5"/>
      <c r="H96" s="5"/>
      <c r="I96" s="5"/>
      <c r="J96" s="5"/>
    </row>
    <row r="97" spans="1:10">
      <c r="A97" s="5"/>
      <c r="B97" s="5"/>
      <c r="C97" s="5"/>
      <c r="D97" s="5"/>
      <c r="E97" s="5"/>
      <c r="F97" s="5"/>
      <c r="H97" s="5"/>
      <c r="I97" s="5"/>
      <c r="J97" s="5"/>
    </row>
    <row r="98" spans="1:10">
      <c r="A98" s="5"/>
      <c r="B98" s="5"/>
      <c r="C98" s="5"/>
      <c r="D98" s="5"/>
      <c r="E98" s="5"/>
      <c r="F98" s="5"/>
      <c r="H98" s="5"/>
      <c r="I98" s="5"/>
      <c r="J98" s="5"/>
    </row>
    <row r="99" spans="1:10">
      <c r="A99" s="5"/>
      <c r="B99" s="5"/>
      <c r="C99" s="5"/>
      <c r="D99" s="5"/>
      <c r="E99" s="5"/>
      <c r="F99" s="5"/>
      <c r="H99" s="5"/>
      <c r="I99" s="5"/>
      <c r="J99" s="5"/>
    </row>
    <row r="100" spans="1:10">
      <c r="A100" s="5"/>
      <c r="B100" s="5"/>
      <c r="C100" s="5"/>
      <c r="D100" s="5"/>
      <c r="E100" s="5"/>
      <c r="F100" s="5"/>
      <c r="H100" s="5"/>
      <c r="I100" s="5"/>
      <c r="J100" s="5"/>
    </row>
    <row r="101" spans="1:10">
      <c r="A101" s="5"/>
      <c r="B101" s="5"/>
      <c r="C101" s="5"/>
      <c r="D101" s="5"/>
      <c r="E101" s="5"/>
      <c r="F101" s="5"/>
      <c r="H101" s="5"/>
      <c r="I101" s="5"/>
      <c r="J101" s="5"/>
    </row>
    <row r="102" spans="1:10">
      <c r="A102" s="5"/>
      <c r="B102" s="5"/>
      <c r="C102" s="5"/>
      <c r="D102" s="5"/>
      <c r="E102" s="5"/>
      <c r="F102" s="5"/>
      <c r="H102" s="5"/>
      <c r="I102" s="5"/>
      <c r="J102" s="5"/>
    </row>
    <row r="103" spans="1:10">
      <c r="A103" s="5"/>
      <c r="B103" s="5"/>
      <c r="C103" s="5"/>
      <c r="D103" s="5"/>
      <c r="E103" s="5"/>
      <c r="F103" s="5"/>
      <c r="H103" s="5"/>
      <c r="I103" s="5"/>
      <c r="J103" s="5"/>
    </row>
    <row r="104" spans="1:10">
      <c r="A104" s="5"/>
      <c r="B104" s="5"/>
      <c r="C104" s="5"/>
      <c r="D104" s="5"/>
      <c r="E104" s="5"/>
      <c r="F104" s="5"/>
      <c r="H104" s="5"/>
      <c r="I104" s="5"/>
      <c r="J104" s="5"/>
    </row>
    <row r="105" spans="1:10">
      <c r="A105" s="5"/>
      <c r="B105" s="5"/>
      <c r="C105" s="5"/>
      <c r="D105" s="5"/>
      <c r="E105" s="5"/>
      <c r="F105" s="5"/>
      <c r="H105" s="5"/>
      <c r="I105" s="5"/>
      <c r="J105" s="5"/>
    </row>
    <row r="106" spans="1:10">
      <c r="A106" s="5"/>
      <c r="B106" s="5"/>
      <c r="C106" s="5"/>
      <c r="D106" s="5"/>
      <c r="E106" s="5"/>
      <c r="F106" s="5"/>
      <c r="H106" s="5"/>
      <c r="I106" s="5"/>
      <c r="J106" s="5"/>
    </row>
    <row r="107" spans="1:10">
      <c r="A107" s="5"/>
      <c r="B107" s="5"/>
      <c r="C107" s="5"/>
      <c r="D107" s="5"/>
      <c r="E107" s="5"/>
      <c r="F107" s="5"/>
      <c r="H107" s="5"/>
      <c r="I107" s="5"/>
      <c r="J107" s="5"/>
    </row>
    <row r="108" spans="1:10">
      <c r="A108" s="5"/>
      <c r="B108" s="5"/>
      <c r="C108" s="5"/>
      <c r="D108" s="5"/>
      <c r="E108" s="5"/>
      <c r="F108" s="5"/>
      <c r="H108" s="5"/>
      <c r="I108" s="5"/>
      <c r="J108" s="5"/>
    </row>
    <row r="109" spans="1:10">
      <c r="A109" s="5"/>
      <c r="B109" s="5"/>
      <c r="C109" s="5"/>
      <c r="D109" s="5"/>
      <c r="E109" s="5"/>
      <c r="F109" s="5"/>
      <c r="H109" s="5"/>
      <c r="I109" s="5"/>
      <c r="J109" s="5"/>
    </row>
    <row r="110" spans="1:10">
      <c r="A110" s="5"/>
      <c r="B110" s="5"/>
      <c r="C110" s="5"/>
      <c r="D110" s="5"/>
      <c r="E110" s="5"/>
      <c r="F110" s="5"/>
      <c r="H110" s="5"/>
      <c r="I110" s="5"/>
      <c r="J110" s="5"/>
    </row>
    <row r="111" spans="1:10">
      <c r="A111" s="5"/>
      <c r="B111" s="5"/>
      <c r="C111" s="5"/>
      <c r="D111" s="5"/>
      <c r="E111" s="5"/>
      <c r="F111" s="5"/>
      <c r="H111" s="5"/>
      <c r="I111" s="5"/>
      <c r="J111" s="5"/>
    </row>
    <row r="112" spans="1:10">
      <c r="A112" s="5"/>
      <c r="B112" s="5"/>
      <c r="C112" s="5"/>
      <c r="D112" s="5"/>
      <c r="E112" s="5"/>
      <c r="F112" s="5"/>
      <c r="H112" s="5"/>
      <c r="I112" s="5"/>
      <c r="J112" s="5"/>
    </row>
    <row r="113" spans="1:10">
      <c r="A113" s="5"/>
      <c r="B113" s="5"/>
      <c r="C113" s="5"/>
      <c r="D113" s="5"/>
      <c r="E113" s="5"/>
      <c r="F113" s="5"/>
      <c r="H113" s="5"/>
      <c r="I113" s="5"/>
      <c r="J113" s="5"/>
    </row>
    <row r="114" spans="1:10">
      <c r="A114" s="5"/>
      <c r="B114" s="5"/>
      <c r="C114" s="5"/>
      <c r="D114" s="5"/>
      <c r="E114" s="5"/>
      <c r="F114" s="5"/>
      <c r="H114" s="5"/>
      <c r="I114" s="5"/>
      <c r="J114" s="5"/>
    </row>
    <row r="115" spans="1:10">
      <c r="A115" s="5"/>
      <c r="B115" s="5"/>
      <c r="C115" s="5"/>
      <c r="D115" s="5"/>
      <c r="E115" s="5"/>
      <c r="F115" s="5"/>
      <c r="H115" s="5"/>
      <c r="I115" s="5"/>
      <c r="J115" s="5"/>
    </row>
    <row r="116" spans="1:10">
      <c r="A116" s="5"/>
      <c r="B116" s="5"/>
      <c r="C116" s="5"/>
      <c r="D116" s="5"/>
      <c r="E116" s="5"/>
      <c r="F116" s="5"/>
      <c r="H116" s="5"/>
      <c r="I116" s="5"/>
      <c r="J116" s="5"/>
    </row>
    <row r="117" spans="1:10">
      <c r="A117" s="5"/>
      <c r="B117" s="5"/>
      <c r="C117" s="5"/>
      <c r="D117" s="5"/>
      <c r="E117" s="5"/>
      <c r="F117" s="5"/>
      <c r="H117" s="5"/>
      <c r="I117" s="5"/>
      <c r="J117" s="5"/>
    </row>
    <row r="118" spans="1:10">
      <c r="A118" s="5"/>
      <c r="B118" s="5"/>
      <c r="C118" s="5"/>
      <c r="D118" s="5"/>
      <c r="E118" s="5"/>
      <c r="F118" s="5"/>
      <c r="H118" s="5"/>
      <c r="I118" s="5"/>
      <c r="J118" s="5"/>
    </row>
    <row r="119" spans="1:10">
      <c r="A119" s="5"/>
      <c r="B119" s="5"/>
      <c r="C119" s="5"/>
      <c r="D119" s="5"/>
      <c r="E119" s="5"/>
      <c r="F119" s="5"/>
      <c r="H119" s="5"/>
      <c r="I119" s="5"/>
      <c r="J119" s="5"/>
    </row>
    <row r="120" spans="1:10">
      <c r="A120" s="5"/>
      <c r="B120" s="5"/>
      <c r="C120" s="5"/>
      <c r="D120" s="5"/>
      <c r="E120" s="5"/>
      <c r="F120" s="5"/>
      <c r="H120" s="5"/>
      <c r="I120" s="5"/>
      <c r="J120" s="5"/>
    </row>
    <row r="121" spans="1:10">
      <c r="A121" s="5"/>
      <c r="B121" s="5"/>
      <c r="C121" s="5"/>
      <c r="D121" s="5"/>
      <c r="E121" s="5"/>
      <c r="F121" s="5"/>
      <c r="H121" s="5"/>
      <c r="I121" s="5"/>
      <c r="J121" s="5"/>
    </row>
    <row r="122" spans="1:10">
      <c r="A122" s="5"/>
      <c r="B122" s="5"/>
      <c r="C122" s="5"/>
      <c r="D122" s="5"/>
      <c r="E122" s="5"/>
      <c r="F122" s="5"/>
      <c r="H122" s="5"/>
      <c r="I122" s="5"/>
      <c r="J122" s="5"/>
    </row>
    <row r="123" spans="1:10">
      <c r="A123" s="5"/>
      <c r="B123" s="5"/>
      <c r="C123" s="5"/>
      <c r="D123" s="5"/>
      <c r="E123" s="5"/>
      <c r="F123" s="5"/>
      <c r="H123" s="5"/>
      <c r="I123" s="5"/>
      <c r="J123" s="5"/>
    </row>
    <row r="124" spans="1:10">
      <c r="A124" s="5"/>
      <c r="B124" s="5"/>
      <c r="C124" s="5"/>
      <c r="D124" s="5"/>
      <c r="E124" s="5"/>
      <c r="F124" s="5"/>
      <c r="H124" s="5"/>
      <c r="I124" s="5"/>
      <c r="J124" s="5"/>
    </row>
    <row r="125" spans="1:10">
      <c r="A125" s="5"/>
      <c r="B125" s="5"/>
      <c r="C125" s="5"/>
      <c r="D125" s="5"/>
      <c r="E125" s="5"/>
      <c r="F125" s="5"/>
      <c r="H125" s="5"/>
      <c r="I125" s="5"/>
      <c r="J125" s="5"/>
    </row>
    <row r="126" spans="1:10">
      <c r="A126" s="5"/>
      <c r="B126" s="5"/>
      <c r="C126" s="5"/>
      <c r="D126" s="5"/>
      <c r="E126" s="5"/>
      <c r="F126" s="5"/>
      <c r="H126" s="5"/>
      <c r="I126" s="5"/>
      <c r="J126" s="5"/>
    </row>
    <row r="127" spans="1:10">
      <c r="A127" s="5"/>
      <c r="B127" s="5"/>
      <c r="C127" s="5"/>
      <c r="D127" s="5"/>
      <c r="E127" s="5"/>
      <c r="F127" s="5"/>
      <c r="H127" s="5"/>
      <c r="I127" s="5"/>
      <c r="J127" s="5"/>
    </row>
    <row r="128" spans="1:10">
      <c r="A128" s="5"/>
      <c r="B128" s="5"/>
      <c r="C128" s="5"/>
      <c r="D128" s="5"/>
      <c r="E128" s="5"/>
      <c r="F128" s="5"/>
      <c r="H128" s="5"/>
      <c r="I128" s="5"/>
      <c r="J128" s="5"/>
    </row>
    <row r="129" spans="1:10">
      <c r="A129" s="5"/>
      <c r="B129" s="5"/>
      <c r="C129" s="5"/>
      <c r="D129" s="5"/>
      <c r="E129" s="5"/>
      <c r="F129" s="5"/>
      <c r="H129" s="5"/>
      <c r="I129" s="5"/>
      <c r="J129" s="5"/>
    </row>
    <row r="130" spans="1:10">
      <c r="A130" s="5"/>
      <c r="B130" s="5"/>
      <c r="C130" s="5"/>
      <c r="D130" s="5"/>
      <c r="E130" s="5"/>
      <c r="F130" s="5"/>
      <c r="H130" s="5"/>
      <c r="I130" s="5"/>
      <c r="J130" s="5"/>
    </row>
    <row r="131" spans="1:10">
      <c r="A131" s="5"/>
      <c r="B131" s="5"/>
      <c r="C131" s="5"/>
      <c r="D131" s="5"/>
      <c r="E131" s="5"/>
      <c r="F131" s="5"/>
      <c r="H131" s="5"/>
      <c r="I131" s="5"/>
      <c r="J131" s="5"/>
    </row>
    <row r="132" spans="1:10">
      <c r="A132" s="5"/>
      <c r="B132" s="5"/>
      <c r="C132" s="5"/>
      <c r="D132" s="5"/>
      <c r="E132" s="5"/>
      <c r="F132" s="5"/>
      <c r="H132" s="5"/>
      <c r="I132" s="5"/>
      <c r="J132" s="5"/>
    </row>
    <row r="133" spans="1:10">
      <c r="A133" s="5"/>
      <c r="B133" s="5"/>
      <c r="C133" s="5"/>
      <c r="D133" s="5"/>
      <c r="E133" s="5"/>
      <c r="F133" s="5"/>
      <c r="H133" s="5"/>
      <c r="I133" s="5"/>
      <c r="J133" s="5"/>
    </row>
    <row r="134" spans="1:10">
      <c r="A134" s="5"/>
      <c r="B134" s="5"/>
      <c r="C134" s="5"/>
      <c r="D134" s="5"/>
      <c r="E134" s="5"/>
      <c r="F134" s="5"/>
      <c r="H134" s="5"/>
      <c r="I134" s="5"/>
      <c r="J134" s="5"/>
    </row>
    <row r="135" spans="1:10">
      <c r="A135" s="5"/>
      <c r="B135" s="5"/>
      <c r="C135" s="5"/>
      <c r="D135" s="5"/>
      <c r="E135" s="5"/>
      <c r="F135" s="5"/>
      <c r="H135" s="5"/>
      <c r="I135" s="5"/>
      <c r="J135" s="5"/>
    </row>
    <row r="136" spans="1:10">
      <c r="A136" s="5"/>
      <c r="B136" s="5"/>
      <c r="C136" s="5"/>
      <c r="D136" s="5"/>
      <c r="E136" s="5"/>
      <c r="F136" s="5"/>
      <c r="H136" s="5"/>
      <c r="I136" s="5"/>
      <c r="J136" s="5"/>
    </row>
    <row r="137" spans="1:10">
      <c r="A137" s="5"/>
      <c r="B137" s="5"/>
      <c r="C137" s="5"/>
      <c r="D137" s="5"/>
      <c r="E137" s="5"/>
      <c r="F137" s="5"/>
      <c r="H137" s="5"/>
      <c r="I137" s="5"/>
      <c r="J137" s="5"/>
    </row>
    <row r="138" spans="1:10">
      <c r="A138" s="5"/>
      <c r="B138" s="5"/>
      <c r="C138" s="5"/>
      <c r="D138" s="5"/>
      <c r="E138" s="5"/>
      <c r="F138" s="5"/>
      <c r="H138" s="5"/>
      <c r="I138" s="5"/>
      <c r="J138" s="5"/>
    </row>
    <row r="139" spans="1:10">
      <c r="A139" s="5"/>
      <c r="B139" s="5"/>
      <c r="C139" s="5"/>
      <c r="D139" s="5"/>
      <c r="E139" s="5"/>
      <c r="F139" s="5"/>
      <c r="H139" s="5"/>
      <c r="I139" s="5"/>
      <c r="J139" s="5"/>
    </row>
    <row r="140" spans="1:10">
      <c r="A140" s="5"/>
      <c r="B140" s="5"/>
      <c r="C140" s="5"/>
      <c r="D140" s="5"/>
      <c r="E140" s="5"/>
      <c r="F140" s="5"/>
      <c r="H140" s="5"/>
      <c r="I140" s="5"/>
      <c r="J140" s="5"/>
    </row>
    <row r="141" spans="1:10">
      <c r="A141" s="5"/>
      <c r="B141" s="5"/>
      <c r="C141" s="5"/>
      <c r="D141" s="5"/>
      <c r="E141" s="5"/>
      <c r="F141" s="5"/>
      <c r="H141" s="5"/>
      <c r="I141" s="5"/>
      <c r="J141" s="5"/>
    </row>
    <row r="142" spans="1:10">
      <c r="A142" s="5"/>
      <c r="B142" s="5"/>
      <c r="C142" s="5"/>
      <c r="D142" s="5"/>
      <c r="E142" s="5"/>
      <c r="F142" s="5"/>
      <c r="H142" s="5"/>
      <c r="I142" s="5"/>
      <c r="J142" s="5"/>
    </row>
    <row r="143" spans="1:10">
      <c r="A143" s="5"/>
      <c r="B143" s="5"/>
      <c r="C143" s="5"/>
      <c r="D143" s="5"/>
      <c r="E143" s="5"/>
      <c r="F143" s="5"/>
      <c r="H143" s="5"/>
      <c r="I143" s="5"/>
      <c r="J143" s="5"/>
    </row>
    <row r="144" spans="1:10">
      <c r="A144" s="5"/>
      <c r="B144" s="5"/>
      <c r="C144" s="5"/>
      <c r="D144" s="5"/>
      <c r="E144" s="5"/>
      <c r="F144" s="5"/>
      <c r="H144" s="5"/>
      <c r="I144" s="5"/>
      <c r="J144" s="5"/>
    </row>
    <row r="145" spans="1:10">
      <c r="A145" s="5"/>
      <c r="B145" s="5"/>
      <c r="C145" s="5"/>
      <c r="D145" s="5"/>
      <c r="E145" s="5"/>
      <c r="F145" s="5"/>
      <c r="H145" s="5"/>
      <c r="I145" s="5"/>
      <c r="J145" s="5"/>
    </row>
    <row r="146" spans="1:10">
      <c r="A146" s="5"/>
      <c r="B146" s="5"/>
      <c r="C146" s="5"/>
      <c r="D146" s="5"/>
      <c r="E146" s="5"/>
      <c r="F146" s="5"/>
      <c r="H146" s="5"/>
      <c r="I146" s="5"/>
      <c r="J146" s="5"/>
    </row>
    <row r="147" spans="1:10">
      <c r="A147" s="5"/>
      <c r="B147" s="5"/>
      <c r="C147" s="5"/>
      <c r="D147" s="5"/>
      <c r="E147" s="5"/>
      <c r="F147" s="5"/>
      <c r="H147" s="5"/>
      <c r="I147" s="5"/>
      <c r="J147" s="5"/>
    </row>
    <row r="148" spans="1:10">
      <c r="A148" s="5"/>
      <c r="B148" s="5"/>
      <c r="C148" s="5"/>
      <c r="D148" s="5"/>
      <c r="E148" s="5"/>
      <c r="F148" s="5"/>
      <c r="H148" s="5"/>
      <c r="I148" s="5"/>
      <c r="J148" s="5"/>
    </row>
    <row r="149" spans="1:10">
      <c r="A149" s="5"/>
      <c r="B149" s="5"/>
      <c r="C149" s="5"/>
      <c r="D149" s="5"/>
      <c r="E149" s="5"/>
      <c r="F149" s="5"/>
      <c r="H149" s="5"/>
      <c r="I149" s="5"/>
      <c r="J149" s="5"/>
    </row>
    <row r="150" spans="1:10">
      <c r="A150" s="5"/>
      <c r="B150" s="5"/>
      <c r="C150" s="5"/>
      <c r="D150" s="5"/>
      <c r="E150" s="5"/>
      <c r="F150" s="5"/>
      <c r="H150" s="5"/>
      <c r="I150" s="5"/>
      <c r="J150" s="5"/>
    </row>
    <row r="151" spans="1:10">
      <c r="A151" s="5"/>
      <c r="B151" s="5"/>
      <c r="C151" s="5"/>
      <c r="D151" s="5"/>
      <c r="E151" s="5"/>
      <c r="F151" s="5"/>
      <c r="H151" s="5"/>
      <c r="I151" s="5"/>
      <c r="J151" s="5"/>
    </row>
    <row r="152" spans="1:10">
      <c r="A152" s="5"/>
      <c r="B152" s="5"/>
      <c r="C152" s="5"/>
      <c r="D152" s="5"/>
      <c r="E152" s="5"/>
      <c r="F152" s="5"/>
      <c r="H152" s="5"/>
      <c r="I152" s="5"/>
      <c r="J152" s="5"/>
    </row>
    <row r="153" spans="1:10">
      <c r="A153" s="5"/>
      <c r="B153" s="5"/>
      <c r="C153" s="5"/>
      <c r="D153" s="5"/>
      <c r="E153" s="5"/>
      <c r="F153" s="5"/>
      <c r="H153" s="5"/>
      <c r="I153" s="5"/>
      <c r="J153" s="5"/>
    </row>
    <row r="154" spans="1:10">
      <c r="A154" s="5"/>
      <c r="B154" s="5"/>
      <c r="C154" s="5"/>
      <c r="D154" s="5"/>
      <c r="E154" s="5"/>
      <c r="F154" s="5"/>
      <c r="H154" s="5"/>
      <c r="I154" s="5"/>
      <c r="J154" s="5"/>
    </row>
    <row r="155" spans="1:10">
      <c r="A155" s="5"/>
      <c r="B155" s="5"/>
      <c r="C155" s="5"/>
      <c r="D155" s="5"/>
      <c r="E155" s="5"/>
      <c r="F155" s="5"/>
      <c r="H155" s="5"/>
      <c r="I155" s="5"/>
      <c r="J155" s="5"/>
    </row>
    <row r="156" spans="1:10">
      <c r="A156" s="5"/>
      <c r="B156" s="5"/>
      <c r="C156" s="5"/>
      <c r="D156" s="5"/>
      <c r="E156" s="5"/>
      <c r="F156" s="5"/>
      <c r="H156" s="5"/>
      <c r="I156" s="5"/>
      <c r="J156" s="5"/>
    </row>
    <row r="157" spans="1:10">
      <c r="A157" s="5"/>
      <c r="B157" s="5"/>
      <c r="C157" s="5"/>
      <c r="D157" s="5"/>
      <c r="E157" s="5"/>
      <c r="F157" s="5"/>
      <c r="H157" s="5"/>
      <c r="I157" s="5"/>
      <c r="J157" s="5"/>
    </row>
    <row r="158" spans="1:10">
      <c r="A158" s="5"/>
      <c r="B158" s="5"/>
      <c r="C158" s="5"/>
      <c r="D158" s="5"/>
      <c r="E158" s="5"/>
      <c r="F158" s="5"/>
      <c r="H158" s="5"/>
      <c r="I158" s="5"/>
      <c r="J158" s="5"/>
    </row>
    <row r="159" spans="1:10">
      <c r="A159" s="5"/>
      <c r="B159" s="5"/>
      <c r="C159" s="5"/>
      <c r="D159" s="5"/>
      <c r="E159" s="5"/>
      <c r="F159" s="5"/>
      <c r="H159" s="5"/>
      <c r="I159" s="5"/>
      <c r="J159" s="5"/>
    </row>
    <row r="160" spans="1:10">
      <c r="A160" s="5"/>
      <c r="B160" s="5"/>
      <c r="C160" s="5"/>
      <c r="D160" s="5"/>
      <c r="E160" s="5"/>
      <c r="F160" s="5"/>
      <c r="H160" s="5"/>
      <c r="I160" s="5"/>
      <c r="J160" s="5"/>
    </row>
    <row r="161" spans="1:10">
      <c r="A161" s="5"/>
      <c r="B161" s="5"/>
      <c r="C161" s="5"/>
      <c r="D161" s="5"/>
      <c r="E161" s="5"/>
      <c r="F161" s="5"/>
      <c r="H161" s="5"/>
      <c r="I161" s="5"/>
      <c r="J161" s="5"/>
    </row>
    <row r="162" spans="1:10">
      <c r="A162" s="5"/>
      <c r="B162" s="5"/>
      <c r="C162" s="5"/>
      <c r="D162" s="5"/>
      <c r="E162" s="5"/>
      <c r="F162" s="5"/>
      <c r="H162" s="5"/>
      <c r="I162" s="5"/>
      <c r="J162" s="5"/>
    </row>
    <row r="163" spans="1:10">
      <c r="A163" s="5"/>
      <c r="B163" s="5"/>
      <c r="C163" s="5"/>
      <c r="D163" s="5"/>
      <c r="E163" s="5"/>
      <c r="F163" s="5"/>
      <c r="H163" s="5"/>
      <c r="I163" s="5"/>
      <c r="J163" s="5"/>
    </row>
    <row r="164" spans="1:10">
      <c r="A164" s="5"/>
      <c r="B164" s="5"/>
      <c r="C164" s="5"/>
      <c r="D164" s="5"/>
      <c r="E164" s="5"/>
      <c r="F164" s="5"/>
      <c r="H164" s="5"/>
      <c r="I164" s="5"/>
      <c r="J164" s="5"/>
    </row>
    <row r="165" spans="1:10">
      <c r="A165" s="5"/>
      <c r="B165" s="5"/>
      <c r="C165" s="5"/>
      <c r="D165" s="5"/>
      <c r="E165" s="5"/>
      <c r="F165" s="5"/>
      <c r="H165" s="5"/>
      <c r="I165" s="5"/>
      <c r="J165" s="5"/>
    </row>
    <row r="166" spans="1:10">
      <c r="A166" s="5"/>
      <c r="B166" s="5"/>
      <c r="C166" s="5"/>
      <c r="D166" s="5"/>
      <c r="E166" s="5"/>
      <c r="F166" s="5"/>
      <c r="H166" s="5"/>
      <c r="I166" s="5"/>
      <c r="J166" s="5"/>
    </row>
    <row r="167" spans="1:10">
      <c r="A167" s="5"/>
      <c r="B167" s="5"/>
      <c r="C167" s="5"/>
      <c r="D167" s="5"/>
      <c r="E167" s="5"/>
      <c r="F167" s="5"/>
      <c r="H167" s="5"/>
      <c r="I167" s="5"/>
      <c r="J167" s="5"/>
    </row>
    <row r="168" spans="1:10">
      <c r="A168" s="5"/>
      <c r="B168" s="5"/>
      <c r="C168" s="5"/>
      <c r="D168" s="5"/>
      <c r="E168" s="5"/>
      <c r="F168" s="5"/>
      <c r="H168" s="5"/>
      <c r="I168" s="5"/>
      <c r="J168" s="5"/>
    </row>
    <row r="169" spans="1:10">
      <c r="A169" s="5"/>
      <c r="B169" s="5"/>
      <c r="C169" s="5"/>
      <c r="D169" s="5"/>
      <c r="E169" s="5"/>
      <c r="F169" s="5"/>
      <c r="H169" s="5"/>
      <c r="I169" s="5"/>
      <c r="J169" s="5"/>
    </row>
    <row r="170" spans="1:10">
      <c r="A170" s="5"/>
      <c r="B170" s="5"/>
      <c r="C170" s="5"/>
      <c r="D170" s="5"/>
      <c r="E170" s="5"/>
      <c r="F170" s="5"/>
      <c r="H170" s="5"/>
      <c r="I170" s="5"/>
      <c r="J170" s="5"/>
    </row>
    <row r="171" spans="1:10">
      <c r="A171" s="5"/>
      <c r="B171" s="5"/>
      <c r="C171" s="5"/>
      <c r="D171" s="5"/>
      <c r="E171" s="5"/>
      <c r="F171" s="5"/>
      <c r="H171" s="5"/>
      <c r="I171" s="5"/>
      <c r="J171" s="5"/>
    </row>
    <row r="172" spans="1:10">
      <c r="A172" s="5"/>
      <c r="B172" s="5"/>
      <c r="C172" s="5"/>
      <c r="D172" s="5"/>
      <c r="E172" s="5"/>
      <c r="F172" s="5"/>
      <c r="H172" s="5"/>
      <c r="I172" s="5"/>
      <c r="J172" s="5"/>
    </row>
    <row r="173" spans="1:10">
      <c r="A173" s="5"/>
      <c r="B173" s="5"/>
      <c r="C173" s="5"/>
      <c r="D173" s="5"/>
      <c r="E173" s="5"/>
      <c r="F173" s="5"/>
      <c r="H173" s="5"/>
      <c r="I173" s="5"/>
      <c r="J173" s="5"/>
    </row>
    <row r="174" spans="1:10">
      <c r="A174" s="5"/>
      <c r="B174" s="5"/>
      <c r="C174" s="5"/>
      <c r="D174" s="5"/>
      <c r="E174" s="5"/>
      <c r="F174" s="5"/>
      <c r="H174" s="5"/>
      <c r="I174" s="5"/>
      <c r="J174" s="5"/>
    </row>
    <row r="175" spans="1:10">
      <c r="A175" s="5"/>
      <c r="B175" s="5"/>
      <c r="C175" s="5"/>
      <c r="D175" s="5"/>
      <c r="E175" s="5"/>
      <c r="F175" s="5"/>
      <c r="H175" s="5"/>
      <c r="I175" s="5"/>
      <c r="J175" s="5"/>
    </row>
    <row r="176" spans="1:10">
      <c r="A176" s="5"/>
      <c r="B176" s="5"/>
      <c r="C176" s="5"/>
      <c r="D176" s="5"/>
      <c r="E176" s="5"/>
      <c r="F176" s="5"/>
      <c r="H176" s="5"/>
      <c r="I176" s="5"/>
      <c r="J176" s="5"/>
    </row>
    <row r="177" spans="1:10">
      <c r="A177" s="5"/>
      <c r="B177" s="5"/>
      <c r="C177" s="5"/>
      <c r="D177" s="5"/>
      <c r="E177" s="5"/>
      <c r="F177" s="5"/>
      <c r="H177" s="5"/>
      <c r="I177" s="5"/>
      <c r="J177" s="5"/>
    </row>
    <row r="178" spans="1:10">
      <c r="A178" s="5"/>
      <c r="B178" s="5"/>
      <c r="C178" s="5"/>
      <c r="D178" s="5"/>
      <c r="E178" s="5"/>
      <c r="F178" s="5"/>
      <c r="H178" s="5"/>
      <c r="I178" s="5"/>
      <c r="J178" s="5"/>
    </row>
    <row r="179" spans="1:10">
      <c r="A179" s="5"/>
      <c r="B179" s="5"/>
      <c r="C179" s="5"/>
      <c r="D179" s="5"/>
      <c r="E179" s="5"/>
      <c r="F179" s="5"/>
      <c r="H179" s="5"/>
      <c r="I179" s="5"/>
      <c r="J179" s="5"/>
    </row>
    <row r="180" spans="1:10">
      <c r="A180" s="5"/>
      <c r="B180" s="5"/>
      <c r="C180" s="5"/>
      <c r="D180" s="5"/>
      <c r="E180" s="5"/>
      <c r="F180" s="5"/>
      <c r="H180" s="5"/>
      <c r="I180" s="5"/>
      <c r="J180" s="5"/>
    </row>
    <row r="181" spans="1:10">
      <c r="A181" s="5"/>
      <c r="B181" s="5"/>
      <c r="C181" s="5"/>
      <c r="D181" s="5"/>
      <c r="E181" s="5"/>
      <c r="F181" s="5"/>
      <c r="H181" s="5"/>
      <c r="I181" s="5"/>
      <c r="J181" s="5"/>
    </row>
    <row r="182" spans="1:10">
      <c r="A182" s="5"/>
      <c r="B182" s="5"/>
      <c r="C182" s="5"/>
      <c r="D182" s="5"/>
      <c r="E182" s="5"/>
      <c r="F182" s="5"/>
      <c r="H182" s="5"/>
      <c r="I182" s="5"/>
      <c r="J182" s="5"/>
    </row>
    <row r="183" spans="1:10">
      <c r="A183" s="5"/>
      <c r="B183" s="5"/>
      <c r="C183" s="5"/>
      <c r="D183" s="5"/>
      <c r="E183" s="5"/>
      <c r="F183" s="5"/>
      <c r="H183" s="5"/>
      <c r="I183" s="5"/>
      <c r="J183" s="5"/>
    </row>
    <row r="184" spans="1:10">
      <c r="A184" s="5"/>
      <c r="B184" s="5"/>
      <c r="C184" s="5"/>
      <c r="D184" s="5"/>
      <c r="E184" s="5"/>
      <c r="F184" s="5"/>
      <c r="H184" s="5"/>
      <c r="I184" s="5"/>
      <c r="J184" s="5"/>
    </row>
    <row r="185" spans="1:10">
      <c r="A185" s="5"/>
      <c r="B185" s="5"/>
      <c r="C185" s="5"/>
      <c r="D185" s="5"/>
      <c r="E185" s="5"/>
      <c r="F185" s="5"/>
      <c r="H185" s="5"/>
      <c r="I185" s="5"/>
      <c r="J185" s="5"/>
    </row>
    <row r="186" spans="1:10">
      <c r="A186" s="5"/>
      <c r="B186" s="5"/>
      <c r="C186" s="5"/>
      <c r="D186" s="5"/>
      <c r="E186" s="5"/>
      <c r="F186" s="5"/>
      <c r="H186" s="5"/>
      <c r="I186" s="5"/>
      <c r="J186" s="5"/>
    </row>
    <row r="187" spans="1:10">
      <c r="A187" s="5"/>
      <c r="B187" s="5"/>
      <c r="C187" s="5"/>
      <c r="D187" s="5"/>
      <c r="E187" s="5"/>
      <c r="F187" s="5"/>
      <c r="H187" s="5"/>
      <c r="I187" s="5"/>
      <c r="J187" s="5"/>
    </row>
    <row r="188" spans="1:10">
      <c r="A188" s="5"/>
      <c r="B188" s="5"/>
      <c r="C188" s="5"/>
      <c r="D188" s="5"/>
      <c r="E188" s="5"/>
      <c r="F188" s="5"/>
      <c r="H188" s="5"/>
      <c r="I188" s="5"/>
      <c r="J188" s="5"/>
    </row>
    <row r="189" spans="1:10">
      <c r="A189" s="5"/>
      <c r="B189" s="5"/>
      <c r="C189" s="5"/>
      <c r="D189" s="5"/>
      <c r="E189" s="5"/>
      <c r="F189" s="5"/>
      <c r="H189" s="5"/>
      <c r="I189" s="5"/>
      <c r="J189" s="5"/>
    </row>
    <row r="190" spans="1:10">
      <c r="A190" s="5"/>
      <c r="B190" s="5"/>
      <c r="C190" s="5"/>
      <c r="D190" s="5"/>
      <c r="E190" s="5"/>
      <c r="F190" s="5"/>
      <c r="H190" s="5"/>
      <c r="I190" s="5"/>
      <c r="J190" s="5"/>
    </row>
    <row r="191" spans="1:10">
      <c r="A191" s="5"/>
      <c r="B191" s="5"/>
      <c r="C191" s="5"/>
      <c r="D191" s="5"/>
      <c r="E191" s="5"/>
      <c r="F191" s="5"/>
      <c r="H191" s="5"/>
      <c r="I191" s="5"/>
      <c r="J191" s="5"/>
    </row>
    <row r="192" spans="1:10">
      <c r="A192" s="5"/>
      <c r="B192" s="5"/>
      <c r="C192" s="5"/>
      <c r="D192" s="5"/>
      <c r="E192" s="5"/>
      <c r="F192" s="5"/>
      <c r="H192" s="5"/>
      <c r="I192" s="5"/>
      <c r="J192" s="5"/>
    </row>
    <row r="193" spans="1:10">
      <c r="A193" s="5"/>
      <c r="B193" s="5"/>
      <c r="C193" s="5"/>
      <c r="D193" s="5"/>
      <c r="E193" s="5"/>
      <c r="F193" s="5"/>
      <c r="H193" s="5"/>
      <c r="I193" s="5"/>
      <c r="J193" s="5"/>
    </row>
    <row r="194" spans="1:10">
      <c r="A194" s="5"/>
      <c r="B194" s="5"/>
      <c r="C194" s="5"/>
      <c r="D194" s="5"/>
      <c r="E194" s="5"/>
      <c r="F194" s="5"/>
      <c r="H194" s="5"/>
      <c r="I194" s="5"/>
      <c r="J194" s="5"/>
    </row>
    <row r="195" spans="1:10">
      <c r="A195" s="5"/>
      <c r="B195" s="5"/>
      <c r="C195" s="5"/>
      <c r="D195" s="5"/>
      <c r="E195" s="5"/>
      <c r="F195" s="5"/>
      <c r="H195" s="5"/>
      <c r="I195" s="5"/>
      <c r="J195" s="5"/>
    </row>
    <row r="196" spans="1:10">
      <c r="A196" s="5"/>
      <c r="B196" s="5"/>
      <c r="C196" s="5"/>
      <c r="D196" s="5"/>
      <c r="E196" s="5"/>
      <c r="F196" s="5"/>
      <c r="H196" s="5"/>
      <c r="I196" s="5"/>
      <c r="J196" s="5"/>
    </row>
    <row r="197" spans="1:10">
      <c r="A197" s="5"/>
      <c r="B197" s="5"/>
      <c r="C197" s="5"/>
      <c r="D197" s="5"/>
      <c r="E197" s="5"/>
      <c r="F197" s="5"/>
      <c r="H197" s="5"/>
      <c r="I197" s="5"/>
      <c r="J197" s="5"/>
    </row>
    <row r="198" spans="1:10">
      <c r="A198" s="5"/>
      <c r="B198" s="5"/>
      <c r="C198" s="5"/>
      <c r="D198" s="5"/>
      <c r="E198" s="5"/>
      <c r="F198" s="5"/>
      <c r="H198" s="5"/>
      <c r="I198" s="5"/>
      <c r="J198" s="5"/>
    </row>
    <row r="199" spans="1:10">
      <c r="A199" s="5"/>
      <c r="B199" s="5"/>
      <c r="C199" s="5"/>
      <c r="D199" s="5"/>
      <c r="E199" s="5"/>
      <c r="F199" s="5"/>
      <c r="H199" s="5"/>
      <c r="I199" s="5"/>
      <c r="J199" s="5"/>
    </row>
    <row r="200" spans="1:10">
      <c r="A200" s="5"/>
      <c r="B200" s="5"/>
      <c r="C200" s="5"/>
      <c r="D200" s="5"/>
      <c r="E200" s="5"/>
      <c r="F200" s="5"/>
      <c r="H200" s="5"/>
      <c r="I200" s="5"/>
      <c r="J200" s="5"/>
    </row>
    <row r="201" spans="1:10">
      <c r="A201" s="5"/>
      <c r="B201" s="5"/>
      <c r="C201" s="5"/>
      <c r="D201" s="5"/>
      <c r="E201" s="5"/>
      <c r="F201" s="5"/>
      <c r="H201" s="5"/>
      <c r="I201" s="5"/>
      <c r="J201" s="5"/>
    </row>
    <row r="202" spans="1:10">
      <c r="A202" s="5"/>
      <c r="B202" s="5"/>
      <c r="C202" s="5"/>
      <c r="D202" s="5"/>
      <c r="E202" s="5"/>
      <c r="F202" s="5"/>
      <c r="H202" s="5"/>
      <c r="I202" s="5"/>
      <c r="J202" s="5"/>
    </row>
    <row r="203" spans="1:10">
      <c r="A203" s="5"/>
      <c r="B203" s="5"/>
      <c r="C203" s="5"/>
      <c r="D203" s="5"/>
      <c r="E203" s="5"/>
      <c r="F203" s="5"/>
      <c r="H203" s="5"/>
      <c r="I203" s="5"/>
      <c r="J203" s="5"/>
    </row>
    <row r="204" spans="1:10">
      <c r="A204" s="5"/>
      <c r="B204" s="5"/>
      <c r="C204" s="5"/>
      <c r="D204" s="5"/>
      <c r="E204" s="5"/>
      <c r="F204" s="5"/>
      <c r="H204" s="5"/>
      <c r="I204" s="5"/>
      <c r="J204" s="5"/>
    </row>
    <row r="205" spans="1:10">
      <c r="A205" s="5"/>
      <c r="B205" s="5"/>
      <c r="C205" s="5"/>
      <c r="D205" s="5"/>
      <c r="E205" s="5"/>
      <c r="F205" s="5"/>
      <c r="H205" s="5"/>
      <c r="I205" s="5"/>
      <c r="J205" s="5"/>
    </row>
    <row r="206" spans="1:10">
      <c r="A206" s="5"/>
      <c r="B206" s="5"/>
      <c r="C206" s="5"/>
      <c r="D206" s="5"/>
      <c r="E206" s="5"/>
      <c r="F206" s="5"/>
      <c r="H206" s="5"/>
      <c r="I206" s="5"/>
      <c r="J206" s="5"/>
    </row>
    <row r="207" spans="1:10">
      <c r="A207" s="5"/>
      <c r="B207" s="5"/>
      <c r="C207" s="5"/>
      <c r="D207" s="5"/>
      <c r="E207" s="5"/>
      <c r="F207" s="5"/>
      <c r="H207" s="5"/>
      <c r="I207" s="5"/>
      <c r="J207" s="5"/>
    </row>
    <row r="208" spans="1:10">
      <c r="A208" s="5"/>
      <c r="B208" s="5"/>
      <c r="C208" s="5"/>
      <c r="D208" s="5"/>
      <c r="E208" s="5"/>
      <c r="F208" s="5"/>
      <c r="H208" s="5"/>
      <c r="I208" s="5"/>
      <c r="J208" s="5"/>
    </row>
    <row r="209" spans="1:10">
      <c r="A209" s="5"/>
      <c r="B209" s="5"/>
      <c r="C209" s="5"/>
      <c r="D209" s="5"/>
      <c r="E209" s="5"/>
      <c r="F209" s="5"/>
      <c r="H209" s="5"/>
      <c r="I209" s="5"/>
      <c r="J209" s="5"/>
    </row>
    <row r="210" spans="1:10">
      <c r="A210" s="5"/>
      <c r="B210" s="5"/>
      <c r="C210" s="5"/>
      <c r="D210" s="5"/>
      <c r="E210" s="5"/>
      <c r="F210" s="5"/>
      <c r="H210" s="5"/>
      <c r="I210" s="5"/>
      <c r="J210" s="5"/>
    </row>
    <row r="211" spans="1:10">
      <c r="A211" s="5"/>
      <c r="B211" s="5"/>
      <c r="C211" s="5"/>
      <c r="D211" s="5"/>
      <c r="E211" s="5"/>
      <c r="F211" s="5"/>
      <c r="H211" s="5"/>
      <c r="I211" s="5"/>
      <c r="J211" s="5"/>
    </row>
    <row r="212" spans="1:10">
      <c r="A212" s="5"/>
      <c r="B212" s="5"/>
      <c r="C212" s="5"/>
      <c r="D212" s="5"/>
      <c r="E212" s="5"/>
      <c r="F212" s="5"/>
      <c r="H212" s="5"/>
      <c r="I212" s="5"/>
      <c r="J212" s="5"/>
    </row>
    <row r="213" spans="1:10">
      <c r="A213" s="5"/>
      <c r="B213" s="5"/>
      <c r="C213" s="5"/>
      <c r="D213" s="5"/>
      <c r="E213" s="5"/>
      <c r="F213" s="5"/>
      <c r="H213" s="5"/>
      <c r="I213" s="5"/>
      <c r="J213" s="5"/>
    </row>
    <row r="214" spans="1:10">
      <c r="A214" s="5"/>
      <c r="B214" s="5"/>
      <c r="C214" s="5"/>
      <c r="D214" s="5"/>
      <c r="E214" s="5"/>
      <c r="F214" s="5"/>
      <c r="H214" s="5"/>
      <c r="I214" s="5"/>
      <c r="J214" s="5"/>
    </row>
    <row r="215" spans="1:10">
      <c r="A215" s="5"/>
      <c r="B215" s="5"/>
      <c r="C215" s="5"/>
      <c r="D215" s="5"/>
      <c r="E215" s="5"/>
      <c r="F215" s="5"/>
      <c r="H215" s="5"/>
      <c r="I215" s="5"/>
      <c r="J215" s="5"/>
    </row>
    <row r="216" spans="1:10">
      <c r="A216" s="5"/>
      <c r="B216" s="5"/>
      <c r="C216" s="5"/>
      <c r="D216" s="5"/>
      <c r="E216" s="5"/>
      <c r="F216" s="5"/>
      <c r="H216" s="5"/>
      <c r="I216" s="5"/>
      <c r="J216" s="5"/>
    </row>
    <row r="217" spans="1:10">
      <c r="A217" s="5"/>
      <c r="B217" s="5"/>
      <c r="C217" s="5"/>
      <c r="D217" s="5"/>
      <c r="E217" s="5"/>
      <c r="F217" s="5"/>
      <c r="H217" s="5"/>
      <c r="I217" s="5"/>
      <c r="J217" s="5"/>
    </row>
    <row r="218" spans="1:10">
      <c r="A218" s="5"/>
      <c r="B218" s="5"/>
      <c r="C218" s="5"/>
      <c r="D218" s="5"/>
      <c r="E218" s="5"/>
      <c r="F218" s="5"/>
      <c r="H218" s="5"/>
      <c r="I218" s="5"/>
      <c r="J218" s="5"/>
    </row>
    <row r="219" spans="1:10">
      <c r="A219" s="5"/>
      <c r="B219" s="5"/>
      <c r="C219" s="5"/>
      <c r="D219" s="5"/>
      <c r="E219" s="5"/>
      <c r="F219" s="5"/>
      <c r="H219" s="5"/>
      <c r="I219" s="5"/>
      <c r="J219" s="5"/>
    </row>
    <row r="220" spans="1:10">
      <c r="A220" s="5"/>
      <c r="B220" s="5"/>
      <c r="C220" s="5"/>
      <c r="D220" s="5"/>
      <c r="E220" s="5"/>
      <c r="F220" s="5"/>
      <c r="H220" s="5"/>
      <c r="I220" s="5"/>
      <c r="J220" s="5"/>
    </row>
    <row r="221" spans="1:10">
      <c r="A221" s="5"/>
      <c r="B221" s="5"/>
      <c r="C221" s="5"/>
      <c r="D221" s="5"/>
      <c r="E221" s="5"/>
      <c r="F221" s="5"/>
      <c r="H221" s="5"/>
      <c r="I221" s="5"/>
      <c r="J221" s="5"/>
    </row>
    <row r="222" spans="1:10">
      <c r="A222" s="5"/>
      <c r="B222" s="5"/>
      <c r="C222" s="5"/>
      <c r="D222" s="5"/>
      <c r="E222" s="5"/>
      <c r="F222" s="5"/>
      <c r="H222" s="5"/>
      <c r="I222" s="5"/>
      <c r="J222" s="5"/>
    </row>
    <row r="223" spans="1:10">
      <c r="A223" s="5"/>
      <c r="B223" s="5"/>
      <c r="C223" s="5"/>
      <c r="D223" s="5"/>
      <c r="E223" s="5"/>
      <c r="F223" s="5"/>
      <c r="H223" s="5"/>
      <c r="I223" s="5"/>
      <c r="J223" s="5"/>
    </row>
    <row r="224" spans="1:10">
      <c r="A224" s="5"/>
      <c r="B224" s="5"/>
      <c r="C224" s="5"/>
      <c r="D224" s="5"/>
      <c r="E224" s="5"/>
      <c r="F224" s="5"/>
      <c r="H224" s="5"/>
      <c r="I224" s="5"/>
      <c r="J224" s="5"/>
    </row>
    <row r="225" spans="1:10">
      <c r="A225" s="5"/>
      <c r="B225" s="5"/>
      <c r="C225" s="5"/>
      <c r="D225" s="5"/>
      <c r="E225" s="5"/>
      <c r="F225" s="5"/>
      <c r="H225" s="5"/>
      <c r="I225" s="5"/>
      <c r="J225" s="5"/>
    </row>
    <row r="226" spans="1:10">
      <c r="A226" s="5"/>
      <c r="B226" s="5"/>
      <c r="C226" s="5"/>
      <c r="D226" s="5"/>
      <c r="E226" s="5"/>
      <c r="F226" s="5"/>
      <c r="H226" s="5"/>
      <c r="I226" s="5"/>
      <c r="J226" s="5"/>
    </row>
    <row r="227" spans="1:10">
      <c r="A227" s="5"/>
      <c r="B227" s="5"/>
      <c r="C227" s="5"/>
      <c r="D227" s="5"/>
      <c r="E227" s="5"/>
      <c r="F227" s="5"/>
      <c r="H227" s="5"/>
      <c r="I227" s="5"/>
      <c r="J227" s="5"/>
    </row>
    <row r="228" spans="1:10">
      <c r="A228" s="5"/>
      <c r="B228" s="5"/>
      <c r="C228" s="5"/>
      <c r="D228" s="5"/>
      <c r="E228" s="5"/>
      <c r="F228" s="5"/>
      <c r="H228" s="5"/>
      <c r="I228" s="5"/>
      <c r="J228" s="5"/>
    </row>
    <row r="229" spans="1:10">
      <c r="A229" s="5"/>
      <c r="B229" s="5"/>
      <c r="C229" s="5"/>
      <c r="D229" s="5"/>
      <c r="E229" s="5"/>
      <c r="F229" s="5"/>
      <c r="H229" s="5"/>
      <c r="I229" s="5"/>
      <c r="J229" s="5"/>
    </row>
    <row r="230" spans="1:10">
      <c r="A230" s="5"/>
      <c r="B230" s="5"/>
      <c r="C230" s="5"/>
      <c r="D230" s="5"/>
      <c r="E230" s="5"/>
      <c r="F230" s="5"/>
      <c r="H230" s="5"/>
      <c r="I230" s="5"/>
      <c r="J230" s="5"/>
    </row>
    <row r="231" spans="1:10">
      <c r="A231" s="5"/>
      <c r="B231" s="5"/>
      <c r="C231" s="5"/>
      <c r="D231" s="5"/>
      <c r="E231" s="5"/>
      <c r="F231" s="5"/>
      <c r="H231" s="5"/>
      <c r="I231" s="5"/>
      <c r="J231" s="5"/>
    </row>
    <row r="232" spans="1:10">
      <c r="A232" s="5"/>
      <c r="B232" s="5"/>
      <c r="C232" s="5"/>
      <c r="D232" s="5"/>
      <c r="E232" s="5"/>
      <c r="F232" s="5"/>
      <c r="H232" s="5"/>
      <c r="I232" s="5"/>
      <c r="J232" s="5"/>
    </row>
    <row r="233" spans="1:10">
      <c r="A233" s="5"/>
      <c r="B233" s="5"/>
      <c r="C233" s="5"/>
      <c r="D233" s="5"/>
      <c r="E233" s="5"/>
      <c r="F233" s="5"/>
      <c r="H233" s="5"/>
      <c r="I233" s="5"/>
      <c r="J233" s="5"/>
    </row>
    <row r="234" spans="1:10">
      <c r="A234" s="5"/>
      <c r="B234" s="5"/>
      <c r="C234" s="5"/>
      <c r="D234" s="5"/>
      <c r="E234" s="5"/>
      <c r="F234" s="5"/>
      <c r="H234" s="5"/>
      <c r="I234" s="5"/>
      <c r="J234" s="5"/>
    </row>
    <row r="235" spans="1:10">
      <c r="A235" s="5"/>
      <c r="B235" s="5"/>
      <c r="C235" s="5"/>
      <c r="D235" s="5"/>
      <c r="E235" s="5"/>
      <c r="F235" s="5"/>
      <c r="H235" s="5"/>
      <c r="I235" s="5"/>
      <c r="J235" s="5"/>
    </row>
    <row r="236" spans="1:10">
      <c r="A236" s="5"/>
      <c r="B236" s="5"/>
      <c r="C236" s="5"/>
      <c r="D236" s="5"/>
      <c r="E236" s="5"/>
      <c r="F236" s="5"/>
      <c r="H236" s="5"/>
      <c r="I236" s="5"/>
      <c r="J236" s="5"/>
    </row>
    <row r="237" spans="1:10">
      <c r="A237" s="5"/>
      <c r="B237" s="5"/>
      <c r="C237" s="5"/>
      <c r="D237" s="5"/>
      <c r="E237" s="5"/>
      <c r="F237" s="5"/>
      <c r="H237" s="5"/>
      <c r="I237" s="5"/>
      <c r="J237" s="5"/>
    </row>
    <row r="238" spans="1:10">
      <c r="A238" s="5"/>
      <c r="B238" s="5"/>
      <c r="C238" s="5"/>
      <c r="D238" s="5"/>
      <c r="E238" s="5"/>
      <c r="F238" s="5"/>
      <c r="H238" s="5"/>
      <c r="I238" s="5"/>
      <c r="J238" s="5"/>
    </row>
    <row r="239" spans="1:10">
      <c r="A239" s="5"/>
      <c r="B239" s="5"/>
      <c r="C239" s="5"/>
      <c r="D239" s="5"/>
      <c r="E239" s="5"/>
      <c r="F239" s="5"/>
      <c r="H239" s="5"/>
      <c r="I239" s="5"/>
      <c r="J239" s="5"/>
    </row>
    <row r="240" spans="1:10">
      <c r="A240" s="5"/>
      <c r="B240" s="5"/>
      <c r="C240" s="5"/>
      <c r="D240" s="5"/>
      <c r="E240" s="5"/>
      <c r="F240" s="5"/>
      <c r="H240" s="5"/>
      <c r="I240" s="5"/>
      <c r="J240" s="5"/>
    </row>
    <row r="241" spans="1:10">
      <c r="A241" s="5"/>
      <c r="B241" s="5"/>
      <c r="C241" s="5"/>
      <c r="D241" s="5"/>
      <c r="E241" s="5"/>
      <c r="F241" s="5"/>
      <c r="H241" s="5"/>
      <c r="I241" s="5"/>
      <c r="J241" s="5"/>
    </row>
    <row r="242" spans="1:10">
      <c r="A242" s="5"/>
      <c r="B242" s="5"/>
      <c r="C242" s="5"/>
      <c r="D242" s="5"/>
      <c r="E242" s="5"/>
      <c r="F242" s="5"/>
      <c r="H242" s="5"/>
      <c r="I242" s="5"/>
      <c r="J242" s="5"/>
    </row>
    <row r="243" spans="1:10">
      <c r="A243" s="5"/>
      <c r="B243" s="5"/>
      <c r="C243" s="5"/>
      <c r="D243" s="5"/>
      <c r="E243" s="5"/>
      <c r="F243" s="5"/>
      <c r="H243" s="5"/>
      <c r="I243" s="5"/>
      <c r="J243" s="5"/>
    </row>
    <row r="244" spans="1:10">
      <c r="A244" s="5"/>
      <c r="B244" s="5"/>
      <c r="C244" s="5"/>
      <c r="D244" s="5"/>
      <c r="E244" s="5"/>
      <c r="F244" s="5"/>
      <c r="H244" s="5"/>
      <c r="I244" s="5"/>
      <c r="J244" s="5"/>
    </row>
    <row r="245" spans="1:10">
      <c r="A245" s="5"/>
      <c r="B245" s="5"/>
      <c r="C245" s="5"/>
      <c r="D245" s="5"/>
      <c r="E245" s="5"/>
      <c r="F245" s="5"/>
      <c r="H245" s="5"/>
      <c r="I245" s="5"/>
      <c r="J245" s="5"/>
    </row>
    <row r="246" spans="1:10">
      <c r="A246" s="5"/>
      <c r="B246" s="5"/>
      <c r="C246" s="5"/>
      <c r="D246" s="5"/>
      <c r="E246" s="5"/>
      <c r="F246" s="5"/>
      <c r="H246" s="5"/>
      <c r="I246" s="5"/>
      <c r="J246" s="5"/>
    </row>
    <row r="247" spans="1:10">
      <c r="A247" s="5"/>
      <c r="B247" s="5"/>
      <c r="C247" s="5"/>
      <c r="D247" s="5"/>
      <c r="E247" s="5"/>
      <c r="F247" s="5"/>
      <c r="H247" s="5"/>
      <c r="I247" s="5"/>
      <c r="J247" s="5"/>
    </row>
    <row r="248" spans="1:10">
      <c r="A248" s="5"/>
      <c r="B248" s="5"/>
      <c r="C248" s="5"/>
      <c r="D248" s="5"/>
      <c r="E248" s="5"/>
      <c r="F248" s="5"/>
      <c r="H248" s="5"/>
      <c r="I248" s="5"/>
      <c r="J248" s="5"/>
    </row>
    <row r="249" spans="1:10">
      <c r="A249" s="5"/>
      <c r="B249" s="5"/>
      <c r="C249" s="5"/>
      <c r="D249" s="5"/>
      <c r="E249" s="5"/>
      <c r="F249" s="5"/>
      <c r="H249" s="5"/>
      <c r="I249" s="5"/>
      <c r="J249" s="5"/>
    </row>
    <row r="250" spans="1:10">
      <c r="A250" s="5"/>
      <c r="B250" s="5"/>
      <c r="C250" s="5"/>
      <c r="D250" s="5"/>
      <c r="E250" s="5"/>
      <c r="F250" s="5"/>
      <c r="H250" s="5"/>
      <c r="I250" s="5"/>
      <c r="J250" s="5"/>
    </row>
    <row r="251" spans="1:10">
      <c r="A251" s="5"/>
      <c r="B251" s="5"/>
      <c r="C251" s="5"/>
      <c r="D251" s="5"/>
      <c r="E251" s="5"/>
      <c r="F251" s="5"/>
      <c r="H251" s="5"/>
      <c r="I251" s="5"/>
      <c r="J251" s="5"/>
    </row>
    <row r="252" spans="1:10">
      <c r="A252" s="5"/>
      <c r="B252" s="5"/>
      <c r="C252" s="5"/>
      <c r="D252" s="5"/>
      <c r="E252" s="5"/>
      <c r="F252" s="5"/>
      <c r="H252" s="5"/>
      <c r="I252" s="5"/>
      <c r="J252" s="5"/>
    </row>
    <row r="253" spans="1:10">
      <c r="A253" s="5"/>
      <c r="B253" s="5"/>
      <c r="C253" s="5"/>
      <c r="D253" s="5"/>
      <c r="E253" s="5"/>
      <c r="F253" s="5"/>
      <c r="H253" s="5"/>
      <c r="I253" s="5"/>
      <c r="J253" s="5"/>
    </row>
    <row r="254" spans="1:10">
      <c r="A254" s="5"/>
      <c r="B254" s="5"/>
      <c r="C254" s="5"/>
      <c r="D254" s="5"/>
      <c r="E254" s="5"/>
      <c r="F254" s="5"/>
      <c r="H254" s="5"/>
      <c r="I254" s="5"/>
      <c r="J254" s="5"/>
    </row>
    <row r="255" spans="1:10">
      <c r="A255" s="5"/>
      <c r="B255" s="5"/>
      <c r="C255" s="5"/>
      <c r="D255" s="5"/>
      <c r="E255" s="5"/>
      <c r="F255" s="5"/>
      <c r="H255" s="5"/>
      <c r="I255" s="5"/>
      <c r="J255" s="5"/>
    </row>
    <row r="256" spans="1:10">
      <c r="A256" s="5"/>
      <c r="B256" s="5"/>
      <c r="C256" s="5"/>
      <c r="D256" s="5"/>
      <c r="E256" s="5"/>
      <c r="F256" s="5"/>
      <c r="H256" s="5"/>
      <c r="I256" s="5"/>
      <c r="J256" s="5"/>
    </row>
    <row r="257" spans="1:10">
      <c r="A257" s="5"/>
      <c r="B257" s="5"/>
      <c r="C257" s="5"/>
      <c r="D257" s="5"/>
      <c r="E257" s="5"/>
      <c r="F257" s="5"/>
      <c r="H257" s="5"/>
      <c r="I257" s="5"/>
      <c r="J257" s="5"/>
    </row>
    <row r="258" spans="1:10">
      <c r="A258" s="5"/>
      <c r="B258" s="5"/>
      <c r="C258" s="5"/>
      <c r="D258" s="5"/>
      <c r="E258" s="5"/>
      <c r="F258" s="5"/>
      <c r="H258" s="5"/>
      <c r="I258" s="5"/>
      <c r="J258" s="5"/>
    </row>
    <row r="259" spans="1:10">
      <c r="A259" s="5"/>
      <c r="B259" s="5"/>
      <c r="C259" s="5"/>
      <c r="D259" s="5"/>
      <c r="E259" s="5"/>
      <c r="F259" s="5"/>
      <c r="H259" s="5"/>
      <c r="I259" s="5"/>
      <c r="J259" s="5"/>
    </row>
    <row r="260" spans="1:10">
      <c r="A260" s="5"/>
      <c r="B260" s="5"/>
      <c r="C260" s="5"/>
      <c r="D260" s="5"/>
      <c r="E260" s="5"/>
      <c r="F260" s="5"/>
      <c r="H260" s="5"/>
      <c r="I260" s="5"/>
      <c r="J260" s="5"/>
    </row>
    <row r="261" spans="1:10">
      <c r="A261" s="5"/>
      <c r="B261" s="5"/>
      <c r="C261" s="5"/>
      <c r="D261" s="5"/>
      <c r="E261" s="5"/>
      <c r="F261" s="5"/>
      <c r="H261" s="5"/>
      <c r="I261" s="5"/>
      <c r="J261" s="5"/>
    </row>
    <row r="262" spans="1:10">
      <c r="A262" s="5"/>
      <c r="B262" s="5"/>
      <c r="C262" s="5"/>
      <c r="D262" s="5"/>
      <c r="E262" s="5"/>
      <c r="F262" s="5"/>
      <c r="H262" s="5"/>
      <c r="I262" s="5"/>
      <c r="J262" s="5"/>
    </row>
    <row r="263" spans="1:10">
      <c r="A263" s="5"/>
      <c r="B263" s="5"/>
      <c r="C263" s="5"/>
      <c r="D263" s="5"/>
      <c r="E263" s="5"/>
      <c r="F263" s="5"/>
      <c r="H263" s="5"/>
      <c r="I263" s="5"/>
      <c r="J263" s="5"/>
    </row>
    <row r="264" spans="1:10">
      <c r="A264" s="5"/>
      <c r="B264" s="5"/>
      <c r="C264" s="5"/>
      <c r="D264" s="5"/>
      <c r="E264" s="5"/>
      <c r="F264" s="5"/>
      <c r="H264" s="5"/>
      <c r="I264" s="5"/>
      <c r="J264" s="5"/>
    </row>
    <row r="265" spans="1:10">
      <c r="A265" s="5"/>
      <c r="B265" s="5"/>
      <c r="C265" s="5"/>
      <c r="D265" s="5"/>
      <c r="E265" s="5"/>
      <c r="F265" s="5"/>
      <c r="H265" s="5"/>
      <c r="I265" s="5"/>
      <c r="J265" s="5"/>
    </row>
    <row r="266" spans="1:10">
      <c r="A266" s="5"/>
      <c r="B266" s="5"/>
      <c r="C266" s="5"/>
      <c r="D266" s="5"/>
      <c r="E266" s="5"/>
      <c r="F266" s="5"/>
      <c r="H266" s="5"/>
      <c r="I266" s="5"/>
      <c r="J266" s="5"/>
    </row>
    <row r="267" spans="1:10">
      <c r="A267" s="5"/>
      <c r="B267" s="5"/>
      <c r="C267" s="5"/>
      <c r="D267" s="5"/>
      <c r="E267" s="5"/>
      <c r="F267" s="5"/>
      <c r="H267" s="5"/>
      <c r="I267" s="5"/>
      <c r="J267" s="5"/>
    </row>
    <row r="268" spans="1:10">
      <c r="A268" s="5"/>
      <c r="B268" s="5"/>
      <c r="C268" s="5"/>
      <c r="D268" s="5"/>
      <c r="E268" s="5"/>
      <c r="F268" s="5"/>
      <c r="H268" s="5"/>
      <c r="I268" s="5"/>
      <c r="J268" s="5"/>
    </row>
    <row r="269" spans="1:10">
      <c r="A269" s="5"/>
      <c r="B269" s="5"/>
      <c r="C269" s="5"/>
      <c r="D269" s="5"/>
      <c r="E269" s="5"/>
      <c r="F269" s="5"/>
      <c r="H269" s="5"/>
      <c r="I269" s="5"/>
      <c r="J269" s="5"/>
    </row>
    <row r="270" spans="1:10">
      <c r="A270" s="5"/>
      <c r="B270" s="5"/>
      <c r="C270" s="5"/>
      <c r="D270" s="5"/>
      <c r="E270" s="5"/>
      <c r="F270" s="5"/>
      <c r="H270" s="5"/>
      <c r="I270" s="5"/>
      <c r="J270" s="5"/>
    </row>
    <row r="271" spans="1:10">
      <c r="A271" s="5"/>
      <c r="B271" s="5"/>
      <c r="C271" s="5"/>
      <c r="D271" s="5"/>
      <c r="E271" s="5"/>
      <c r="F271" s="5"/>
      <c r="H271" s="5"/>
      <c r="I271" s="5"/>
      <c r="J271" s="5"/>
    </row>
    <row r="272" spans="1:10">
      <c r="A272" s="5"/>
      <c r="B272" s="5"/>
      <c r="C272" s="5"/>
      <c r="D272" s="5"/>
      <c r="E272" s="5"/>
      <c r="F272" s="5"/>
      <c r="H272" s="5"/>
      <c r="I272" s="5"/>
      <c r="J272" s="5"/>
    </row>
    <row r="273" spans="1:10">
      <c r="A273" s="5"/>
      <c r="B273" s="5"/>
      <c r="C273" s="5"/>
      <c r="D273" s="5"/>
      <c r="E273" s="5"/>
      <c r="F273" s="5"/>
      <c r="H273" s="5"/>
      <c r="I273" s="5"/>
      <c r="J273" s="5"/>
    </row>
    <row r="274" spans="1:10">
      <c r="A274" s="5"/>
      <c r="B274" s="5"/>
      <c r="C274" s="5"/>
      <c r="D274" s="5"/>
      <c r="E274" s="5"/>
      <c r="F274" s="5"/>
      <c r="H274" s="5"/>
      <c r="I274" s="5"/>
      <c r="J274" s="5"/>
    </row>
    <row r="275" spans="1:10">
      <c r="A275" s="5"/>
      <c r="B275" s="5"/>
      <c r="C275" s="5"/>
      <c r="D275" s="5"/>
      <c r="E275" s="5"/>
      <c r="F275" s="5"/>
      <c r="H275" s="5"/>
      <c r="I275" s="5"/>
      <c r="J275" s="5"/>
    </row>
    <row r="276" spans="1:10">
      <c r="A276" s="5"/>
      <c r="B276" s="5"/>
      <c r="C276" s="5"/>
      <c r="D276" s="5"/>
      <c r="E276" s="5"/>
      <c r="F276" s="5"/>
      <c r="H276" s="5"/>
      <c r="I276" s="5"/>
      <c r="J276" s="5"/>
    </row>
    <row r="277" spans="1:10">
      <c r="A277" s="5"/>
      <c r="B277" s="5"/>
      <c r="C277" s="5"/>
      <c r="D277" s="5"/>
      <c r="E277" s="5"/>
      <c r="F277" s="5"/>
      <c r="H277" s="5"/>
      <c r="I277" s="5"/>
      <c r="J277" s="5"/>
    </row>
    <row r="278" spans="1:10">
      <c r="A278" s="5"/>
      <c r="B278" s="5"/>
      <c r="C278" s="5"/>
      <c r="D278" s="5"/>
      <c r="E278" s="5"/>
      <c r="F278" s="5"/>
      <c r="H278" s="5"/>
      <c r="I278" s="5"/>
      <c r="J278" s="5"/>
    </row>
    <row r="279" spans="1:10">
      <c r="A279" s="5"/>
      <c r="B279" s="5"/>
      <c r="C279" s="5"/>
      <c r="D279" s="5"/>
      <c r="E279" s="5"/>
      <c r="F279" s="5"/>
      <c r="H279" s="5"/>
      <c r="I279" s="5"/>
      <c r="J279" s="5"/>
    </row>
    <row r="280" spans="1:10">
      <c r="A280" s="5"/>
      <c r="B280" s="5"/>
      <c r="C280" s="5"/>
      <c r="D280" s="5"/>
      <c r="E280" s="5"/>
      <c r="F280" s="5"/>
      <c r="H280" s="5"/>
      <c r="I280" s="5"/>
      <c r="J280" s="5"/>
    </row>
    <row r="281" spans="1:10">
      <c r="A281" s="5"/>
      <c r="B281" s="5"/>
      <c r="C281" s="5"/>
      <c r="D281" s="5"/>
      <c r="E281" s="5"/>
      <c r="F281" s="5"/>
      <c r="H281" s="5"/>
      <c r="I281" s="5"/>
      <c r="J281" s="5"/>
    </row>
    <row r="282" spans="1:10">
      <c r="A282" s="5"/>
      <c r="B282" s="5"/>
      <c r="C282" s="5"/>
      <c r="D282" s="5"/>
      <c r="E282" s="5"/>
      <c r="F282" s="5"/>
      <c r="H282" s="5"/>
      <c r="I282" s="5"/>
      <c r="J282" s="5"/>
    </row>
    <row r="283" spans="1:10">
      <c r="A283" s="5"/>
      <c r="B283" s="5"/>
      <c r="C283" s="5"/>
      <c r="D283" s="5"/>
      <c r="E283" s="5"/>
      <c r="F283" s="5"/>
      <c r="H283" s="5"/>
      <c r="I283" s="5"/>
      <c r="J283" s="5"/>
    </row>
    <row r="284" spans="1:10">
      <c r="A284" s="5"/>
      <c r="B284" s="5"/>
      <c r="C284" s="5"/>
      <c r="D284" s="5"/>
      <c r="E284" s="5"/>
      <c r="F284" s="5"/>
      <c r="H284" s="5"/>
      <c r="I284" s="5"/>
      <c r="J284" s="5"/>
    </row>
    <row r="285" spans="1:10">
      <c r="A285" s="5"/>
      <c r="B285" s="5"/>
      <c r="C285" s="5"/>
      <c r="D285" s="5"/>
      <c r="E285" s="5"/>
      <c r="F285" s="5"/>
      <c r="H285" s="5"/>
      <c r="I285" s="5"/>
      <c r="J285" s="5"/>
    </row>
    <row r="286" spans="1:10">
      <c r="A286" s="5"/>
      <c r="B286" s="5"/>
      <c r="C286" s="5"/>
      <c r="D286" s="5"/>
      <c r="E286" s="5"/>
      <c r="F286" s="5"/>
      <c r="H286" s="5"/>
      <c r="I286" s="5"/>
      <c r="J286" s="5"/>
    </row>
    <row r="287" spans="1:10">
      <c r="A287" s="5"/>
      <c r="B287" s="5"/>
      <c r="C287" s="5"/>
      <c r="D287" s="5"/>
      <c r="E287" s="5"/>
      <c r="F287" s="5"/>
      <c r="H287" s="5"/>
      <c r="I287" s="5"/>
      <c r="J287" s="5"/>
    </row>
    <row r="288" spans="1:10">
      <c r="A288" s="5"/>
      <c r="B288" s="5"/>
      <c r="C288" s="5"/>
      <c r="D288" s="5"/>
      <c r="E288" s="5"/>
      <c r="F288" s="5"/>
      <c r="H288" s="5"/>
      <c r="I288" s="5"/>
      <c r="J288" s="5"/>
    </row>
    <row r="289" spans="1:10">
      <c r="A289" s="5"/>
      <c r="B289" s="5"/>
      <c r="C289" s="5"/>
      <c r="D289" s="5"/>
      <c r="E289" s="5"/>
      <c r="F289" s="5"/>
      <c r="H289" s="5"/>
      <c r="I289" s="5"/>
      <c r="J289" s="5"/>
    </row>
    <row r="290" spans="1:10">
      <c r="A290" s="5"/>
      <c r="B290" s="5"/>
      <c r="C290" s="5"/>
      <c r="D290" s="5"/>
      <c r="E290" s="5"/>
      <c r="F290" s="5"/>
      <c r="H290" s="5"/>
      <c r="I290" s="5"/>
      <c r="J290" s="5"/>
    </row>
    <row r="291" spans="1:10">
      <c r="A291" s="5"/>
      <c r="B291" s="5"/>
      <c r="C291" s="5"/>
      <c r="D291" s="5"/>
      <c r="E291" s="5"/>
      <c r="F291" s="5"/>
      <c r="H291" s="5"/>
      <c r="I291" s="5"/>
      <c r="J291" s="5"/>
    </row>
    <row r="292" spans="1:10">
      <c r="A292" s="5"/>
      <c r="B292" s="5"/>
      <c r="C292" s="5"/>
      <c r="D292" s="5"/>
      <c r="E292" s="5"/>
      <c r="F292" s="5"/>
      <c r="H292" s="5"/>
      <c r="I292" s="5"/>
      <c r="J292" s="5"/>
    </row>
    <row r="293" spans="1:10">
      <c r="A293" s="5"/>
      <c r="B293" s="5"/>
      <c r="C293" s="5"/>
      <c r="D293" s="5"/>
      <c r="E293" s="5"/>
      <c r="F293" s="5"/>
      <c r="H293" s="5"/>
      <c r="I293" s="5"/>
      <c r="J293" s="5"/>
    </row>
    <row r="294" spans="1:10">
      <c r="A294" s="5"/>
      <c r="B294" s="5"/>
      <c r="C294" s="5"/>
      <c r="D294" s="5"/>
      <c r="E294" s="5"/>
      <c r="F294" s="5"/>
      <c r="H294" s="5"/>
      <c r="I294" s="5"/>
      <c r="J294" s="5"/>
    </row>
    <row r="295" spans="1:10">
      <c r="A295" s="5"/>
      <c r="B295" s="5"/>
      <c r="C295" s="5"/>
      <c r="D295" s="5"/>
      <c r="E295" s="5"/>
      <c r="F295" s="5"/>
      <c r="H295" s="5"/>
      <c r="I295" s="5"/>
      <c r="J295" s="5"/>
    </row>
    <row r="296" spans="1:10">
      <c r="A296" s="5"/>
      <c r="B296" s="5"/>
      <c r="C296" s="5"/>
      <c r="D296" s="5"/>
      <c r="E296" s="5"/>
      <c r="F296" s="5"/>
      <c r="H296" s="5"/>
      <c r="I296" s="5"/>
      <c r="J296" s="5"/>
    </row>
    <row r="297" spans="1:10">
      <c r="A297" s="5"/>
      <c r="B297" s="5"/>
      <c r="C297" s="5"/>
      <c r="D297" s="5"/>
      <c r="E297" s="5"/>
      <c r="F297" s="5"/>
      <c r="H297" s="5"/>
      <c r="I297" s="5"/>
      <c r="J297" s="5"/>
    </row>
    <row r="298" spans="1:10">
      <c r="A298" s="5"/>
      <c r="B298" s="5"/>
      <c r="C298" s="5"/>
      <c r="D298" s="5"/>
      <c r="E298" s="5"/>
      <c r="F298" s="5"/>
      <c r="H298" s="5"/>
      <c r="I298" s="5"/>
      <c r="J298" s="5"/>
    </row>
    <row r="299" spans="1:10">
      <c r="A299" s="5"/>
      <c r="B299" s="5"/>
      <c r="C299" s="5"/>
      <c r="D299" s="5"/>
      <c r="E299" s="5"/>
      <c r="F299" s="5"/>
      <c r="H299" s="5"/>
      <c r="I299" s="5"/>
      <c r="J299" s="5"/>
    </row>
    <row r="300" spans="1:10">
      <c r="A300" s="5"/>
      <c r="B300" s="5"/>
      <c r="C300" s="5"/>
      <c r="D300" s="5"/>
      <c r="E300" s="5"/>
      <c r="F300" s="5"/>
      <c r="H300" s="5"/>
      <c r="I300" s="5"/>
      <c r="J300" s="5"/>
    </row>
    <row r="301" spans="1:10">
      <c r="A301" s="5"/>
      <c r="B301" s="5"/>
      <c r="C301" s="5"/>
      <c r="D301" s="5"/>
      <c r="E301" s="5"/>
      <c r="F301" s="5"/>
      <c r="H301" s="5"/>
      <c r="I301" s="5"/>
      <c r="J301" s="5"/>
    </row>
    <row r="302" spans="1:10">
      <c r="A302" s="5"/>
      <c r="B302" s="5"/>
      <c r="C302" s="5"/>
      <c r="D302" s="5"/>
      <c r="E302" s="5"/>
      <c r="F302" s="5"/>
      <c r="H302" s="5"/>
      <c r="I302" s="5"/>
      <c r="J302" s="5"/>
    </row>
    <row r="303" spans="1:10">
      <c r="A303" s="5"/>
      <c r="B303" s="5"/>
      <c r="C303" s="5"/>
      <c r="D303" s="5"/>
      <c r="E303" s="5"/>
      <c r="F303" s="5"/>
      <c r="H303" s="5"/>
      <c r="I303" s="5"/>
      <c r="J303" s="5"/>
    </row>
    <row r="304" spans="1:10">
      <c r="A304" s="5"/>
      <c r="B304" s="5"/>
      <c r="C304" s="5"/>
      <c r="D304" s="5"/>
      <c r="E304" s="5"/>
      <c r="F304" s="5"/>
      <c r="H304" s="5"/>
      <c r="I304" s="5"/>
      <c r="J304" s="5"/>
    </row>
    <row r="305" spans="1:10">
      <c r="A305" s="5"/>
      <c r="B305" s="5"/>
      <c r="C305" s="5"/>
      <c r="D305" s="5"/>
      <c r="E305" s="5"/>
      <c r="F305" s="5"/>
      <c r="H305" s="5"/>
      <c r="I305" s="5"/>
      <c r="J305" s="5"/>
    </row>
    <row r="306" spans="1:10">
      <c r="A306" s="5"/>
      <c r="B306" s="5"/>
      <c r="C306" s="5"/>
      <c r="D306" s="5"/>
      <c r="E306" s="5"/>
      <c r="F306" s="5"/>
      <c r="H306" s="5"/>
      <c r="I306" s="5"/>
      <c r="J306" s="5"/>
    </row>
    <row r="307" spans="1:10">
      <c r="A307" s="5"/>
      <c r="B307" s="5"/>
      <c r="C307" s="5"/>
      <c r="D307" s="5"/>
      <c r="E307" s="5"/>
      <c r="F307" s="5"/>
      <c r="H307" s="5"/>
      <c r="I307" s="5"/>
      <c r="J307" s="5"/>
    </row>
    <row r="308" spans="1:10">
      <c r="A308" s="5"/>
      <c r="B308" s="5"/>
      <c r="C308" s="5"/>
      <c r="D308" s="5"/>
      <c r="E308" s="5"/>
      <c r="F308" s="5"/>
      <c r="H308" s="5"/>
      <c r="I308" s="5"/>
      <c r="J308" s="5"/>
    </row>
    <row r="309" spans="1:10">
      <c r="A309" s="5"/>
      <c r="B309" s="5"/>
      <c r="C309" s="5"/>
      <c r="D309" s="5"/>
      <c r="E309" s="5"/>
      <c r="F309" s="5"/>
      <c r="H309" s="5"/>
      <c r="I309" s="5"/>
      <c r="J309" s="5"/>
    </row>
    <row r="310" spans="1:10">
      <c r="A310" s="5"/>
      <c r="B310" s="5"/>
      <c r="C310" s="5"/>
      <c r="D310" s="5"/>
      <c r="E310" s="5"/>
      <c r="F310" s="5"/>
      <c r="H310" s="5"/>
      <c r="I310" s="5"/>
      <c r="J310" s="5"/>
    </row>
    <row r="311" spans="1:10">
      <c r="A311" s="5"/>
      <c r="B311" s="5"/>
      <c r="C311" s="5"/>
      <c r="D311" s="5"/>
      <c r="E311" s="5"/>
      <c r="F311" s="5"/>
      <c r="H311" s="5"/>
      <c r="I311" s="5"/>
      <c r="J311" s="5"/>
    </row>
    <row r="312" spans="1:10">
      <c r="A312" s="5"/>
      <c r="B312" s="5"/>
      <c r="C312" s="5"/>
      <c r="D312" s="5"/>
      <c r="E312" s="5"/>
      <c r="F312" s="5"/>
      <c r="H312" s="5"/>
      <c r="I312" s="5"/>
      <c r="J312" s="5"/>
    </row>
    <row r="313" spans="1:10">
      <c r="A313" s="5"/>
      <c r="B313" s="5"/>
      <c r="C313" s="5"/>
      <c r="D313" s="5"/>
      <c r="E313" s="5"/>
      <c r="F313" s="5"/>
      <c r="H313" s="5"/>
      <c r="I313" s="5"/>
      <c r="J313" s="5"/>
    </row>
    <row r="314" spans="1:10">
      <c r="A314" s="5"/>
      <c r="B314" s="5"/>
      <c r="C314" s="5"/>
      <c r="D314" s="5"/>
      <c r="E314" s="5"/>
      <c r="F314" s="5"/>
      <c r="H314" s="5"/>
      <c r="I314" s="5"/>
      <c r="J314" s="5"/>
    </row>
    <row r="315" spans="1:10">
      <c r="A315" s="5"/>
      <c r="B315" s="5"/>
      <c r="C315" s="5"/>
      <c r="D315" s="5"/>
      <c r="E315" s="5"/>
      <c r="F315" s="5"/>
      <c r="H315" s="5"/>
      <c r="I315" s="5"/>
      <c r="J315" s="5"/>
    </row>
    <row r="316" spans="1:10">
      <c r="A316" s="5"/>
      <c r="B316" s="5"/>
      <c r="C316" s="5"/>
      <c r="D316" s="5"/>
      <c r="E316" s="5"/>
      <c r="F316" s="5"/>
      <c r="H316" s="5"/>
      <c r="I316" s="5"/>
      <c r="J316" s="5"/>
    </row>
    <row r="317" spans="1:10">
      <c r="A317" s="5"/>
      <c r="B317" s="5"/>
      <c r="C317" s="5"/>
      <c r="D317" s="5"/>
      <c r="E317" s="5"/>
      <c r="F317" s="5"/>
      <c r="H317" s="5"/>
      <c r="I317" s="5"/>
      <c r="J317" s="5"/>
    </row>
    <row r="318" spans="1:10">
      <c r="A318" s="5"/>
      <c r="B318" s="5"/>
      <c r="C318" s="5"/>
      <c r="D318" s="5"/>
      <c r="E318" s="5"/>
      <c r="F318" s="5"/>
      <c r="H318" s="5"/>
      <c r="I318" s="5"/>
      <c r="J318" s="5"/>
    </row>
    <row r="319" spans="1:10">
      <c r="A319" s="5"/>
      <c r="B319" s="5"/>
      <c r="C319" s="5"/>
      <c r="D319" s="5"/>
      <c r="E319" s="5"/>
      <c r="F319" s="5"/>
      <c r="H319" s="5"/>
      <c r="I319" s="5"/>
      <c r="J319" s="5"/>
    </row>
    <row r="320" spans="1:10">
      <c r="A320" s="5"/>
      <c r="B320" s="5"/>
      <c r="C320" s="5"/>
      <c r="D320" s="5"/>
      <c r="E320" s="5"/>
      <c r="F320" s="5"/>
      <c r="H320" s="5"/>
      <c r="I320" s="5"/>
      <c r="J320" s="5"/>
    </row>
    <row r="321" spans="1:10">
      <c r="A321" s="5"/>
      <c r="B321" s="5"/>
      <c r="C321" s="5"/>
      <c r="D321" s="5"/>
      <c r="E321" s="5"/>
      <c r="F321" s="5"/>
      <c r="H321" s="5"/>
      <c r="I321" s="5"/>
      <c r="J321" s="5"/>
    </row>
    <row r="322" spans="1:10">
      <c r="A322" s="5"/>
      <c r="B322" s="5"/>
      <c r="C322" s="5"/>
      <c r="D322" s="5"/>
      <c r="E322" s="5"/>
      <c r="F322" s="5"/>
      <c r="H322" s="5"/>
      <c r="I322" s="5"/>
      <c r="J322" s="5"/>
    </row>
    <row r="323" spans="1:10">
      <c r="A323" s="5"/>
      <c r="B323" s="5"/>
      <c r="C323" s="5"/>
      <c r="D323" s="5"/>
      <c r="E323" s="5"/>
      <c r="F323" s="5"/>
      <c r="H323" s="5"/>
      <c r="I323" s="5"/>
      <c r="J323" s="5"/>
    </row>
    <row r="324" spans="1:10">
      <c r="A324" s="5"/>
      <c r="B324" s="5"/>
      <c r="C324" s="5"/>
      <c r="D324" s="5"/>
      <c r="E324" s="5"/>
      <c r="F324" s="5"/>
      <c r="H324" s="5"/>
      <c r="I324" s="5"/>
      <c r="J324" s="5"/>
    </row>
    <row r="325" spans="1:10">
      <c r="A325" s="5"/>
      <c r="B325" s="5"/>
      <c r="C325" s="5"/>
      <c r="D325" s="5"/>
      <c r="E325" s="5"/>
      <c r="F325" s="5"/>
      <c r="H325" s="5"/>
      <c r="I325" s="5"/>
      <c r="J325" s="5"/>
    </row>
    <row r="326" spans="1:10">
      <c r="A326" s="5"/>
      <c r="B326" s="5"/>
      <c r="C326" s="5"/>
      <c r="D326" s="5"/>
      <c r="E326" s="5"/>
      <c r="F326" s="5"/>
      <c r="H326" s="5"/>
      <c r="I326" s="5"/>
      <c r="J326" s="5"/>
    </row>
    <row r="327" spans="1:10">
      <c r="A327" s="5"/>
      <c r="B327" s="5"/>
      <c r="C327" s="5"/>
      <c r="D327" s="5"/>
      <c r="E327" s="5"/>
      <c r="F327" s="5"/>
      <c r="H327" s="5"/>
      <c r="I327" s="5"/>
      <c r="J327" s="5"/>
    </row>
    <row r="328" spans="1:10">
      <c r="A328" s="5"/>
      <c r="B328" s="5"/>
      <c r="C328" s="5"/>
      <c r="D328" s="5"/>
      <c r="E328" s="5"/>
      <c r="F328" s="5"/>
      <c r="H328" s="5"/>
      <c r="I328" s="5"/>
      <c r="J328" s="5"/>
    </row>
    <row r="329" spans="1:10">
      <c r="A329" s="5"/>
      <c r="B329" s="5"/>
      <c r="C329" s="5"/>
      <c r="D329" s="5"/>
      <c r="E329" s="5"/>
      <c r="F329" s="5"/>
      <c r="H329" s="5"/>
      <c r="I329" s="5"/>
      <c r="J329" s="5"/>
    </row>
    <row r="330" spans="1:10">
      <c r="A330" s="5"/>
      <c r="B330" s="5"/>
      <c r="C330" s="5"/>
      <c r="D330" s="5"/>
      <c r="E330" s="5"/>
      <c r="F330" s="5"/>
      <c r="H330" s="5"/>
      <c r="I330" s="5"/>
      <c r="J330" s="5"/>
    </row>
    <row r="331" spans="1:10">
      <c r="A331" s="5"/>
      <c r="B331" s="5"/>
      <c r="C331" s="5"/>
      <c r="D331" s="5"/>
      <c r="E331" s="5"/>
      <c r="F331" s="5"/>
      <c r="H331" s="5"/>
      <c r="I331" s="5"/>
      <c r="J331" s="5"/>
    </row>
    <row r="332" spans="1:10">
      <c r="A332" s="5"/>
      <c r="B332" s="5"/>
      <c r="C332" s="5"/>
      <c r="D332" s="5"/>
      <c r="E332" s="5"/>
      <c r="F332" s="5"/>
      <c r="H332" s="5"/>
      <c r="I332" s="5"/>
      <c r="J332" s="5"/>
    </row>
    <row r="333" spans="1:10">
      <c r="A333" s="5"/>
      <c r="B333" s="5"/>
      <c r="C333" s="5"/>
      <c r="D333" s="5"/>
      <c r="E333" s="5"/>
      <c r="F333" s="5"/>
      <c r="H333" s="5"/>
      <c r="I333" s="5"/>
      <c r="J333" s="5"/>
    </row>
    <row r="334" spans="1:10">
      <c r="A334" s="5"/>
      <c r="B334" s="5"/>
      <c r="C334" s="5"/>
      <c r="D334" s="5"/>
      <c r="E334" s="5"/>
      <c r="F334" s="5"/>
      <c r="H334" s="5"/>
      <c r="I334" s="5"/>
      <c r="J334" s="5"/>
    </row>
    <row r="335" spans="1:10">
      <c r="A335" s="5"/>
      <c r="B335" s="5"/>
      <c r="C335" s="5"/>
      <c r="D335" s="5"/>
      <c r="E335" s="5"/>
      <c r="F335" s="5"/>
      <c r="H335" s="5"/>
      <c r="I335" s="5"/>
      <c r="J335" s="5"/>
    </row>
    <row r="336" spans="1:10">
      <c r="A336" s="5"/>
      <c r="B336" s="5"/>
      <c r="C336" s="5"/>
      <c r="D336" s="5"/>
      <c r="E336" s="5"/>
      <c r="F336" s="5"/>
      <c r="H336" s="5"/>
      <c r="I336" s="5"/>
      <c r="J336" s="5"/>
    </row>
    <row r="337" spans="1:10">
      <c r="A337" s="5"/>
      <c r="B337" s="5"/>
      <c r="C337" s="5"/>
      <c r="D337" s="5"/>
      <c r="E337" s="5"/>
      <c r="F337" s="5"/>
      <c r="H337" s="5"/>
      <c r="I337" s="5"/>
      <c r="J337" s="5"/>
    </row>
    <row r="338" spans="1:10">
      <c r="A338" s="5"/>
      <c r="B338" s="5"/>
      <c r="C338" s="5"/>
      <c r="D338" s="5"/>
      <c r="E338" s="5"/>
      <c r="F338" s="5"/>
      <c r="H338" s="5"/>
      <c r="I338" s="5"/>
      <c r="J338" s="5"/>
    </row>
    <row r="339" spans="1:10">
      <c r="A339" s="5"/>
      <c r="B339" s="5"/>
      <c r="C339" s="5"/>
      <c r="D339" s="5"/>
      <c r="E339" s="5"/>
      <c r="F339" s="5"/>
      <c r="H339" s="5"/>
      <c r="I339" s="5"/>
      <c r="J339" s="5"/>
    </row>
    <row r="340" spans="1:10">
      <c r="A340" s="5"/>
      <c r="B340" s="5"/>
      <c r="C340" s="5"/>
      <c r="D340" s="5"/>
      <c r="E340" s="5"/>
      <c r="F340" s="5"/>
      <c r="H340" s="5"/>
      <c r="I340" s="5"/>
      <c r="J340" s="5"/>
    </row>
    <row r="341" spans="1:10">
      <c r="A341" s="5"/>
      <c r="B341" s="5"/>
      <c r="C341" s="5"/>
      <c r="D341" s="5"/>
      <c r="E341" s="5"/>
      <c r="F341" s="5"/>
      <c r="H341" s="5"/>
      <c r="I341" s="5"/>
      <c r="J341" s="5"/>
    </row>
    <row r="342" spans="1:10">
      <c r="A342" s="5"/>
      <c r="B342" s="5"/>
      <c r="C342" s="5"/>
      <c r="D342" s="5"/>
      <c r="E342" s="5"/>
      <c r="F342" s="5"/>
      <c r="H342" s="5"/>
      <c r="I342" s="5"/>
      <c r="J342" s="5"/>
    </row>
    <row r="343" spans="1:10">
      <c r="A343" s="5"/>
      <c r="B343" s="5"/>
      <c r="C343" s="5"/>
      <c r="D343" s="5"/>
      <c r="E343" s="5"/>
      <c r="F343" s="5"/>
      <c r="H343" s="5"/>
      <c r="I343" s="5"/>
      <c r="J343" s="5"/>
    </row>
    <row r="344" spans="1:10">
      <c r="A344" s="5"/>
      <c r="B344" s="5"/>
      <c r="C344" s="5"/>
      <c r="D344" s="5"/>
      <c r="E344" s="5"/>
      <c r="F344" s="5"/>
      <c r="H344" s="5"/>
      <c r="I344" s="5"/>
      <c r="J344" s="5"/>
    </row>
    <row r="345" spans="1:10">
      <c r="A345" s="5"/>
      <c r="B345" s="5"/>
      <c r="C345" s="5"/>
      <c r="D345" s="5"/>
      <c r="E345" s="5"/>
      <c r="F345" s="5"/>
      <c r="H345" s="5"/>
      <c r="I345" s="5"/>
      <c r="J345" s="5"/>
    </row>
    <row r="346" spans="1:10">
      <c r="A346" s="5"/>
      <c r="B346" s="5"/>
      <c r="C346" s="5"/>
      <c r="D346" s="5"/>
      <c r="E346" s="5"/>
      <c r="F346" s="5"/>
      <c r="H346" s="5"/>
      <c r="I346" s="5"/>
      <c r="J346" s="5"/>
    </row>
    <row r="347" spans="1:10">
      <c r="A347" s="5"/>
      <c r="B347" s="5"/>
      <c r="C347" s="5"/>
      <c r="D347" s="5"/>
      <c r="E347" s="5"/>
      <c r="F347" s="5"/>
      <c r="H347" s="5"/>
      <c r="I347" s="5"/>
      <c r="J347" s="5"/>
    </row>
    <row r="348" spans="1:10">
      <c r="A348" s="5"/>
      <c r="B348" s="5"/>
      <c r="C348" s="5"/>
      <c r="D348" s="5"/>
      <c r="E348" s="5"/>
      <c r="F348" s="5"/>
      <c r="H348" s="5"/>
      <c r="I348" s="5"/>
      <c r="J348" s="5"/>
    </row>
    <row r="349" spans="1:10">
      <c r="A349" s="5"/>
      <c r="B349" s="5"/>
      <c r="C349" s="5"/>
      <c r="D349" s="5"/>
      <c r="E349" s="5"/>
      <c r="F349" s="5"/>
      <c r="H349" s="5"/>
      <c r="I349" s="5"/>
      <c r="J349" s="5"/>
    </row>
    <row r="350" spans="1:10">
      <c r="A350" s="5"/>
      <c r="B350" s="5"/>
      <c r="C350" s="5"/>
      <c r="D350" s="5"/>
      <c r="E350" s="5"/>
      <c r="F350" s="5"/>
      <c r="H350" s="5"/>
      <c r="I350" s="5"/>
      <c r="J350" s="5"/>
    </row>
    <row r="351" spans="1:10">
      <c r="A351" s="5"/>
      <c r="B351" s="5"/>
      <c r="C351" s="5"/>
      <c r="D351" s="5"/>
      <c r="E351" s="5"/>
      <c r="F351" s="5"/>
      <c r="H351" s="5"/>
      <c r="I351" s="5"/>
      <c r="J351" s="5"/>
    </row>
    <row r="352" spans="1:10">
      <c r="A352" s="5"/>
      <c r="B352" s="5"/>
      <c r="C352" s="5"/>
      <c r="D352" s="5"/>
      <c r="E352" s="5"/>
      <c r="F352" s="5"/>
      <c r="H352" s="5"/>
      <c r="I352" s="5"/>
      <c r="J352" s="5"/>
    </row>
    <row r="353" spans="1:10">
      <c r="A353" s="5"/>
      <c r="B353" s="5"/>
      <c r="C353" s="5"/>
      <c r="D353" s="5"/>
      <c r="E353" s="5"/>
      <c r="F353" s="5"/>
      <c r="H353" s="5"/>
      <c r="I353" s="5"/>
      <c r="J353" s="5"/>
    </row>
    <row r="354" spans="1:10">
      <c r="A354" s="5"/>
      <c r="B354" s="5"/>
      <c r="C354" s="5"/>
      <c r="D354" s="5"/>
      <c r="E354" s="5"/>
      <c r="F354" s="5"/>
      <c r="H354" s="5"/>
      <c r="I354" s="5"/>
      <c r="J354" s="5"/>
    </row>
    <row r="355" spans="1:10">
      <c r="A355" s="5"/>
      <c r="B355" s="5"/>
      <c r="C355" s="5"/>
      <c r="D355" s="5"/>
      <c r="E355" s="5"/>
      <c r="F355" s="5"/>
      <c r="H355" s="5"/>
      <c r="I355" s="5"/>
      <c r="J355" s="5"/>
    </row>
    <row r="356" spans="1:10">
      <c r="A356" s="5"/>
      <c r="B356" s="5"/>
      <c r="C356" s="5"/>
      <c r="D356" s="5"/>
      <c r="E356" s="5"/>
      <c r="F356" s="5"/>
      <c r="H356" s="5"/>
      <c r="I356" s="5"/>
      <c r="J356" s="5"/>
    </row>
    <row r="357" spans="1:10">
      <c r="A357" s="5"/>
      <c r="B357" s="5"/>
      <c r="C357" s="5"/>
      <c r="D357" s="5"/>
      <c r="E357" s="5"/>
      <c r="F357" s="5"/>
      <c r="H357" s="5"/>
      <c r="I357" s="5"/>
      <c r="J357" s="5"/>
    </row>
    <row r="358" spans="1:10">
      <c r="A358" s="5"/>
      <c r="B358" s="5"/>
      <c r="C358" s="5"/>
      <c r="D358" s="5"/>
      <c r="E358" s="5"/>
      <c r="F358" s="5"/>
      <c r="H358" s="5"/>
      <c r="I358" s="5"/>
      <c r="J358" s="5"/>
    </row>
    <row r="359" spans="1:10">
      <c r="A359" s="5"/>
      <c r="B359" s="5"/>
      <c r="C359" s="5"/>
      <c r="D359" s="5"/>
      <c r="E359" s="5"/>
      <c r="F359" s="5"/>
      <c r="H359" s="5"/>
      <c r="I359" s="5"/>
      <c r="J359" s="5"/>
    </row>
    <row r="360" spans="1:10">
      <c r="A360" s="5"/>
      <c r="B360" s="5"/>
      <c r="C360" s="5"/>
      <c r="D360" s="5"/>
      <c r="E360" s="5"/>
      <c r="F360" s="5"/>
      <c r="H360" s="5"/>
      <c r="I360" s="5"/>
      <c r="J360" s="5"/>
    </row>
    <row r="361" spans="1:10">
      <c r="A361" s="5"/>
      <c r="B361" s="5"/>
      <c r="C361" s="5"/>
      <c r="D361" s="5"/>
      <c r="E361" s="5"/>
      <c r="F361" s="5"/>
      <c r="H361" s="5"/>
      <c r="I361" s="5"/>
      <c r="J361" s="5"/>
    </row>
    <row r="362" spans="1:10">
      <c r="A362" s="5"/>
      <c r="B362" s="5"/>
      <c r="C362" s="5"/>
      <c r="D362" s="5"/>
      <c r="E362" s="5"/>
      <c r="F362" s="5"/>
      <c r="H362" s="5"/>
      <c r="I362" s="5"/>
      <c r="J362" s="5"/>
    </row>
    <row r="363" spans="1:10">
      <c r="A363" s="5"/>
      <c r="B363" s="5"/>
      <c r="C363" s="5"/>
      <c r="D363" s="5"/>
      <c r="E363" s="5"/>
      <c r="F363" s="5"/>
      <c r="H363" s="5"/>
      <c r="I363" s="5"/>
      <c r="J363" s="5"/>
    </row>
    <row r="364" spans="1:10">
      <c r="A364" s="5"/>
      <c r="B364" s="5"/>
      <c r="C364" s="5"/>
      <c r="D364" s="5"/>
      <c r="E364" s="5"/>
      <c r="F364" s="5"/>
      <c r="H364" s="5"/>
      <c r="I364" s="5"/>
      <c r="J364" s="5"/>
    </row>
    <row r="365" spans="1:10">
      <c r="A365" s="5"/>
      <c r="B365" s="5"/>
      <c r="C365" s="5"/>
      <c r="D365" s="5"/>
      <c r="E365" s="5"/>
      <c r="F365" s="5"/>
      <c r="H365" s="5"/>
      <c r="I365" s="5"/>
      <c r="J365" s="5"/>
    </row>
    <row r="366" spans="1:10">
      <c r="A366" s="5"/>
      <c r="B366" s="5"/>
      <c r="C366" s="5"/>
      <c r="D366" s="5"/>
      <c r="E366" s="5"/>
      <c r="F366" s="5"/>
      <c r="H366" s="5"/>
      <c r="I366" s="5"/>
      <c r="J366" s="5"/>
    </row>
    <row r="367" spans="1:10">
      <c r="A367" s="5"/>
      <c r="B367" s="5"/>
      <c r="C367" s="5"/>
      <c r="D367" s="5"/>
      <c r="E367" s="5"/>
      <c r="F367" s="5"/>
      <c r="H367" s="5"/>
      <c r="I367" s="5"/>
      <c r="J367" s="5"/>
    </row>
    <row r="368" spans="1:10">
      <c r="A368" s="5"/>
      <c r="B368" s="5"/>
      <c r="C368" s="5"/>
      <c r="D368" s="5"/>
      <c r="E368" s="5"/>
      <c r="F368" s="5"/>
      <c r="H368" s="5"/>
      <c r="I368" s="5"/>
      <c r="J368" s="5"/>
    </row>
    <row r="369" spans="1:10">
      <c r="A369" s="5"/>
      <c r="B369" s="5"/>
      <c r="C369" s="5"/>
      <c r="D369" s="5"/>
      <c r="E369" s="5"/>
      <c r="F369" s="5"/>
      <c r="H369" s="5"/>
      <c r="I369" s="5"/>
      <c r="J369" s="5"/>
    </row>
    <row r="370" spans="1:10">
      <c r="A370" s="5"/>
      <c r="B370" s="5"/>
      <c r="C370" s="5"/>
      <c r="D370" s="5"/>
      <c r="E370" s="5"/>
      <c r="F370" s="5"/>
      <c r="H370" s="5"/>
      <c r="I370" s="5"/>
      <c r="J370" s="5"/>
    </row>
    <row r="371" spans="1:10">
      <c r="A371" s="5"/>
      <c r="B371" s="5"/>
      <c r="C371" s="5"/>
      <c r="D371" s="5"/>
      <c r="E371" s="5"/>
      <c r="F371" s="5"/>
      <c r="H371" s="5"/>
      <c r="I371" s="5"/>
      <c r="J371" s="5"/>
    </row>
    <row r="372" spans="1:10">
      <c r="A372" s="5"/>
      <c r="B372" s="5"/>
      <c r="C372" s="5"/>
      <c r="D372" s="5"/>
      <c r="E372" s="5"/>
      <c r="F372" s="5"/>
      <c r="H372" s="5"/>
      <c r="I372" s="5"/>
      <c r="J372" s="5"/>
    </row>
    <row r="373" spans="1:10">
      <c r="A373" s="5"/>
      <c r="B373" s="5"/>
      <c r="C373" s="5"/>
      <c r="D373" s="5"/>
      <c r="E373" s="5"/>
      <c r="F373" s="5"/>
      <c r="H373" s="5"/>
      <c r="I373" s="5"/>
      <c r="J373" s="5"/>
    </row>
    <row r="374" spans="1:10">
      <c r="A374" s="5"/>
      <c r="B374" s="5"/>
      <c r="C374" s="5"/>
      <c r="D374" s="5"/>
      <c r="E374" s="5"/>
      <c r="F374" s="5"/>
      <c r="H374" s="5"/>
      <c r="I374" s="5"/>
      <c r="J374" s="5"/>
    </row>
    <row r="375" spans="1:10">
      <c r="A375" s="5"/>
      <c r="B375" s="5"/>
      <c r="C375" s="5"/>
      <c r="D375" s="5"/>
      <c r="E375" s="5"/>
      <c r="F375" s="5"/>
      <c r="H375" s="5"/>
      <c r="I375" s="5"/>
      <c r="J375" s="5"/>
    </row>
    <row r="376" spans="1:10">
      <c r="A376" s="5"/>
      <c r="B376" s="5"/>
      <c r="C376" s="5"/>
      <c r="D376" s="5"/>
      <c r="E376" s="5"/>
      <c r="F376" s="5"/>
      <c r="H376" s="5"/>
      <c r="I376" s="5"/>
      <c r="J376" s="5"/>
    </row>
    <row r="377" spans="1:10">
      <c r="A377" s="5"/>
      <c r="B377" s="5"/>
      <c r="C377" s="5"/>
      <c r="D377" s="5"/>
      <c r="E377" s="5"/>
      <c r="F377" s="5"/>
      <c r="H377" s="5"/>
      <c r="I377" s="5"/>
      <c r="J377" s="5"/>
    </row>
    <row r="378" spans="1:10">
      <c r="A378" s="5"/>
      <c r="B378" s="5"/>
      <c r="C378" s="5"/>
      <c r="D378" s="5"/>
      <c r="E378" s="5"/>
      <c r="F378" s="5"/>
      <c r="H378" s="5"/>
      <c r="I378" s="5"/>
      <c r="J378" s="5"/>
    </row>
    <row r="379" spans="1:10">
      <c r="A379" s="5"/>
      <c r="B379" s="5"/>
      <c r="C379" s="5"/>
      <c r="D379" s="5"/>
      <c r="E379" s="5"/>
      <c r="F379" s="5"/>
      <c r="H379" s="5"/>
      <c r="I379" s="5"/>
      <c r="J379" s="5"/>
    </row>
    <row r="380" spans="1:10">
      <c r="A380" s="5"/>
      <c r="B380" s="5"/>
      <c r="C380" s="5"/>
      <c r="D380" s="5"/>
      <c r="E380" s="5"/>
      <c r="F380" s="5"/>
      <c r="H380" s="5"/>
      <c r="I380" s="5"/>
      <c r="J380" s="5"/>
    </row>
    <row r="381" spans="1:10">
      <c r="A381" s="5"/>
      <c r="B381" s="5"/>
      <c r="C381" s="5"/>
      <c r="D381" s="5"/>
      <c r="E381" s="5"/>
      <c r="F381" s="5"/>
      <c r="H381" s="5"/>
      <c r="I381" s="5"/>
      <c r="J381" s="5"/>
    </row>
    <row r="382" spans="1:10">
      <c r="A382" s="5"/>
      <c r="B382" s="5"/>
      <c r="C382" s="5"/>
      <c r="D382" s="5"/>
      <c r="E382" s="5"/>
      <c r="F382" s="5"/>
      <c r="H382" s="5"/>
      <c r="I382" s="5"/>
      <c r="J382" s="5"/>
    </row>
    <row r="383" spans="1:10">
      <c r="A383" s="5"/>
      <c r="B383" s="5"/>
      <c r="C383" s="5"/>
      <c r="D383" s="5"/>
      <c r="E383" s="5"/>
      <c r="F383" s="5"/>
      <c r="H383" s="5"/>
      <c r="I383" s="5"/>
      <c r="J383" s="5"/>
    </row>
    <row r="384" spans="1:10">
      <c r="A384" s="5"/>
      <c r="B384" s="5"/>
      <c r="C384" s="5"/>
      <c r="D384" s="5"/>
      <c r="E384" s="5"/>
      <c r="F384" s="5"/>
      <c r="H384" s="5"/>
      <c r="I384" s="5"/>
      <c r="J384" s="5"/>
    </row>
    <row r="385" spans="1:10">
      <c r="A385" s="5"/>
      <c r="B385" s="5"/>
      <c r="C385" s="5"/>
      <c r="D385" s="5"/>
      <c r="E385" s="5"/>
      <c r="F385" s="5"/>
      <c r="H385" s="5"/>
      <c r="I385" s="5"/>
      <c r="J385" s="5"/>
    </row>
    <row r="386" spans="1:10">
      <c r="A386" s="5"/>
      <c r="B386" s="5"/>
      <c r="C386" s="5"/>
      <c r="D386" s="5"/>
      <c r="E386" s="5"/>
      <c r="F386" s="5"/>
      <c r="H386" s="5"/>
      <c r="I386" s="5"/>
      <c r="J386" s="5"/>
    </row>
    <row r="387" spans="1:10">
      <c r="A387" s="5"/>
      <c r="B387" s="5"/>
      <c r="C387" s="5"/>
      <c r="D387" s="5"/>
      <c r="E387" s="5"/>
      <c r="F387" s="5"/>
      <c r="H387" s="5"/>
      <c r="I387" s="5"/>
      <c r="J387" s="5"/>
    </row>
    <row r="388" spans="1:10">
      <c r="A388" s="5"/>
      <c r="B388" s="5"/>
      <c r="C388" s="5"/>
      <c r="D388" s="5"/>
      <c r="E388" s="5"/>
      <c r="F388" s="5"/>
      <c r="H388" s="5"/>
      <c r="I388" s="5"/>
      <c r="J388" s="5"/>
    </row>
    <row r="389" spans="1:10">
      <c r="A389" s="5"/>
      <c r="B389" s="5"/>
      <c r="C389" s="5"/>
      <c r="D389" s="5"/>
      <c r="E389" s="5"/>
      <c r="F389" s="5"/>
      <c r="H389" s="5"/>
      <c r="I389" s="5"/>
      <c r="J389" s="5"/>
    </row>
    <row r="390" spans="1:10">
      <c r="A390" s="5"/>
      <c r="B390" s="5"/>
      <c r="C390" s="5"/>
      <c r="D390" s="5"/>
      <c r="E390" s="5"/>
      <c r="F390" s="5"/>
      <c r="H390" s="5"/>
      <c r="I390" s="5"/>
      <c r="J390" s="5"/>
    </row>
    <row r="391" spans="1:10">
      <c r="A391" s="5"/>
      <c r="B391" s="5"/>
      <c r="C391" s="5"/>
      <c r="D391" s="5"/>
      <c r="E391" s="5"/>
      <c r="F391" s="5"/>
      <c r="H391" s="5"/>
      <c r="I391" s="5"/>
      <c r="J391" s="5"/>
    </row>
    <row r="392" spans="1:10">
      <c r="A392" s="5"/>
      <c r="B392" s="5"/>
      <c r="C392" s="5"/>
      <c r="D392" s="5"/>
      <c r="E392" s="5"/>
      <c r="F392" s="5"/>
      <c r="H392" s="5"/>
      <c r="I392" s="5"/>
      <c r="J392" s="5"/>
    </row>
    <row r="393" spans="1:10">
      <c r="A393" s="5"/>
      <c r="B393" s="5"/>
      <c r="C393" s="5"/>
      <c r="D393" s="5"/>
      <c r="E393" s="5"/>
      <c r="F393" s="5"/>
      <c r="H393" s="5"/>
      <c r="I393" s="5"/>
      <c r="J393" s="5"/>
    </row>
    <row r="394" spans="1:10">
      <c r="A394" s="5"/>
      <c r="B394" s="5"/>
      <c r="C394" s="5"/>
      <c r="D394" s="5"/>
      <c r="E394" s="5"/>
      <c r="F394" s="5"/>
      <c r="H394" s="5"/>
      <c r="I394" s="5"/>
      <c r="J394" s="5"/>
    </row>
    <row r="395" spans="1:10">
      <c r="A395" s="5"/>
      <c r="B395" s="5"/>
      <c r="C395" s="5"/>
      <c r="D395" s="5"/>
      <c r="E395" s="5"/>
      <c r="F395" s="5"/>
      <c r="H395" s="5"/>
      <c r="I395" s="5"/>
      <c r="J395" s="5"/>
    </row>
    <row r="396" spans="1:10">
      <c r="A396" s="5"/>
      <c r="B396" s="5"/>
      <c r="C396" s="5"/>
      <c r="D396" s="5"/>
      <c r="E396" s="5"/>
      <c r="F396" s="5"/>
      <c r="H396" s="5"/>
      <c r="I396" s="5"/>
      <c r="J396" s="5"/>
    </row>
    <row r="397" spans="1:10">
      <c r="A397" s="5"/>
      <c r="B397" s="5"/>
      <c r="C397" s="5"/>
      <c r="D397" s="5"/>
      <c r="E397" s="5"/>
      <c r="F397" s="5"/>
      <c r="H397" s="5"/>
      <c r="I397" s="5"/>
      <c r="J397" s="5"/>
    </row>
    <row r="398" spans="1:10">
      <c r="A398" s="5"/>
      <c r="B398" s="5"/>
      <c r="C398" s="5"/>
      <c r="D398" s="5"/>
      <c r="E398" s="5"/>
      <c r="F398" s="5"/>
      <c r="H398" s="5"/>
      <c r="I398" s="5"/>
      <c r="J398" s="5"/>
    </row>
    <row r="399" spans="1:10">
      <c r="A399" s="5"/>
      <c r="B399" s="5"/>
      <c r="C399" s="5"/>
      <c r="D399" s="5"/>
      <c r="E399" s="5"/>
      <c r="F399" s="5"/>
      <c r="H399" s="5"/>
      <c r="I399" s="5"/>
      <c r="J399" s="5"/>
    </row>
    <row r="400" spans="1:10">
      <c r="A400" s="5"/>
      <c r="B400" s="5"/>
      <c r="C400" s="5"/>
      <c r="D400" s="5"/>
      <c r="E400" s="5"/>
      <c r="F400" s="5"/>
      <c r="H400" s="5"/>
      <c r="I400" s="5"/>
      <c r="J400" s="5"/>
    </row>
    <row r="401" spans="1:10">
      <c r="A401" s="5"/>
      <c r="B401" s="5"/>
      <c r="C401" s="5"/>
      <c r="D401" s="5"/>
      <c r="E401" s="5"/>
      <c r="F401" s="5"/>
      <c r="H401" s="5"/>
      <c r="I401" s="5"/>
      <c r="J401" s="5"/>
    </row>
    <row r="402" spans="1:10">
      <c r="A402" s="5"/>
      <c r="B402" s="5"/>
      <c r="C402" s="5"/>
      <c r="D402" s="5"/>
      <c r="E402" s="5"/>
      <c r="F402" s="5"/>
      <c r="H402" s="5"/>
      <c r="I402" s="5"/>
      <c r="J402" s="5"/>
    </row>
    <row r="403" spans="1:10">
      <c r="A403" s="5"/>
      <c r="B403" s="5"/>
      <c r="C403" s="5"/>
      <c r="D403" s="5"/>
      <c r="E403" s="5"/>
      <c r="F403" s="5"/>
      <c r="H403" s="5"/>
      <c r="I403" s="5"/>
      <c r="J403" s="5"/>
    </row>
    <row r="404" spans="1:10">
      <c r="A404" s="5"/>
      <c r="B404" s="5"/>
      <c r="C404" s="5"/>
      <c r="D404" s="5"/>
      <c r="E404" s="5"/>
      <c r="F404" s="5"/>
      <c r="H404" s="5"/>
      <c r="I404" s="5"/>
      <c r="J404" s="5"/>
    </row>
    <row r="405" spans="1:10">
      <c r="A405" s="5"/>
      <c r="B405" s="5"/>
      <c r="C405" s="5"/>
      <c r="D405" s="5"/>
      <c r="E405" s="5"/>
      <c r="F405" s="5"/>
      <c r="H405" s="5"/>
      <c r="I405" s="5"/>
      <c r="J405" s="5"/>
    </row>
    <row r="406" spans="1:10">
      <c r="A406" s="5"/>
      <c r="B406" s="5"/>
      <c r="C406" s="5"/>
      <c r="D406" s="5"/>
      <c r="E406" s="5"/>
      <c r="F406" s="5"/>
      <c r="H406" s="5"/>
      <c r="I406" s="5"/>
      <c r="J406" s="5"/>
    </row>
    <row r="407" spans="1:10">
      <c r="A407" s="5"/>
      <c r="B407" s="5"/>
      <c r="C407" s="5"/>
      <c r="D407" s="5"/>
      <c r="E407" s="5"/>
      <c r="F407" s="5"/>
      <c r="H407" s="5"/>
      <c r="I407" s="5"/>
      <c r="J407" s="5"/>
    </row>
    <row r="408" spans="1:10">
      <c r="A408" s="5"/>
      <c r="B408" s="5"/>
      <c r="C408" s="5"/>
      <c r="D408" s="5"/>
      <c r="E408" s="5"/>
      <c r="F408" s="5"/>
      <c r="H408" s="5"/>
      <c r="I408" s="5"/>
      <c r="J408" s="5"/>
    </row>
    <row r="409" spans="1:10">
      <c r="A409" s="5"/>
      <c r="B409" s="5"/>
      <c r="C409" s="5"/>
      <c r="D409" s="5"/>
      <c r="E409" s="5"/>
      <c r="F409" s="5"/>
      <c r="H409" s="5"/>
      <c r="I409" s="5"/>
      <c r="J409" s="5"/>
    </row>
    <row r="410" spans="1:10">
      <c r="A410" s="5"/>
      <c r="B410" s="5"/>
      <c r="C410" s="5"/>
      <c r="D410" s="5"/>
      <c r="E410" s="5"/>
      <c r="F410" s="5"/>
      <c r="H410" s="5"/>
      <c r="I410" s="5"/>
      <c r="J410" s="5"/>
    </row>
    <row r="411" spans="1:10">
      <c r="A411" s="5"/>
      <c r="B411" s="5"/>
      <c r="C411" s="5"/>
      <c r="D411" s="5"/>
      <c r="E411" s="5"/>
      <c r="F411" s="5"/>
      <c r="H411" s="5"/>
      <c r="I411" s="5"/>
      <c r="J411" s="5"/>
    </row>
    <row r="412" spans="1:10">
      <c r="A412" s="5"/>
      <c r="B412" s="5"/>
      <c r="C412" s="5"/>
      <c r="D412" s="5"/>
      <c r="E412" s="5"/>
      <c r="F412" s="5"/>
      <c r="H412" s="5"/>
      <c r="I412" s="5"/>
      <c r="J412" s="5"/>
    </row>
    <row r="413" spans="1:10">
      <c r="A413" s="5"/>
      <c r="B413" s="5"/>
      <c r="C413" s="5"/>
      <c r="D413" s="5"/>
      <c r="E413" s="5"/>
      <c r="F413" s="5"/>
      <c r="H413" s="5"/>
      <c r="I413" s="5"/>
      <c r="J413" s="5"/>
    </row>
    <row r="414" spans="1:10">
      <c r="A414" s="5"/>
      <c r="B414" s="5"/>
      <c r="C414" s="5"/>
      <c r="D414" s="5"/>
      <c r="E414" s="5"/>
      <c r="F414" s="5"/>
      <c r="H414" s="5"/>
      <c r="I414" s="5"/>
      <c r="J414" s="5"/>
    </row>
    <row r="415" spans="1:10">
      <c r="A415" s="5"/>
      <c r="B415" s="5"/>
      <c r="C415" s="5"/>
      <c r="D415" s="5"/>
      <c r="E415" s="5"/>
      <c r="F415" s="5"/>
      <c r="H415" s="5"/>
      <c r="I415" s="5"/>
      <c r="J415" s="5"/>
    </row>
    <row r="416" spans="1:10">
      <c r="A416" s="5"/>
      <c r="B416" s="5"/>
      <c r="C416" s="5"/>
      <c r="D416" s="5"/>
      <c r="E416" s="5"/>
      <c r="F416" s="5"/>
      <c r="H416" s="5"/>
      <c r="I416" s="5"/>
      <c r="J416" s="5"/>
    </row>
    <row r="417" spans="1:10">
      <c r="A417" s="5"/>
      <c r="B417" s="5"/>
      <c r="C417" s="5"/>
      <c r="D417" s="5"/>
      <c r="E417" s="5"/>
      <c r="F417" s="5"/>
      <c r="H417" s="5"/>
      <c r="I417" s="5"/>
      <c r="J417" s="5"/>
    </row>
    <row r="418" spans="1:10">
      <c r="A418" s="5"/>
      <c r="B418" s="5"/>
      <c r="C418" s="5"/>
      <c r="D418" s="5"/>
      <c r="E418" s="5"/>
      <c r="F418" s="5"/>
      <c r="H418" s="5"/>
      <c r="I418" s="5"/>
      <c r="J418" s="5"/>
    </row>
    <row r="419" spans="1:10">
      <c r="A419" s="5"/>
      <c r="B419" s="5"/>
      <c r="C419" s="5"/>
      <c r="D419" s="5"/>
      <c r="E419" s="5"/>
      <c r="F419" s="5"/>
      <c r="H419" s="5"/>
      <c r="I419" s="5"/>
      <c r="J419" s="5"/>
    </row>
    <row r="420" spans="1:10">
      <c r="A420" s="5"/>
      <c r="B420" s="5"/>
      <c r="C420" s="5"/>
      <c r="D420" s="5"/>
      <c r="E420" s="5"/>
      <c r="F420" s="5"/>
      <c r="H420" s="5"/>
      <c r="I420" s="5"/>
      <c r="J420" s="5"/>
    </row>
    <row r="421" spans="1:10">
      <c r="A421" s="5"/>
      <c r="B421" s="5"/>
      <c r="C421" s="5"/>
      <c r="D421" s="5"/>
      <c r="E421" s="5"/>
      <c r="F421" s="5"/>
      <c r="H421" s="5"/>
      <c r="I421" s="5"/>
      <c r="J421" s="5"/>
    </row>
    <row r="422" spans="1:10">
      <c r="A422" s="5"/>
      <c r="B422" s="5"/>
      <c r="C422" s="5"/>
      <c r="D422" s="5"/>
      <c r="E422" s="5"/>
      <c r="F422" s="5"/>
      <c r="H422" s="5"/>
      <c r="I422" s="5"/>
      <c r="J422" s="5"/>
    </row>
    <row r="423" spans="1:10">
      <c r="A423" s="5"/>
      <c r="B423" s="5"/>
      <c r="C423" s="5"/>
      <c r="D423" s="5"/>
      <c r="E423" s="5"/>
      <c r="F423" s="5"/>
      <c r="H423" s="5"/>
      <c r="I423" s="5"/>
      <c r="J423" s="5"/>
    </row>
    <row r="424" spans="1:10">
      <c r="A424" s="5"/>
      <c r="B424" s="5"/>
      <c r="C424" s="5"/>
      <c r="D424" s="5"/>
      <c r="E424" s="5"/>
      <c r="F424" s="5"/>
      <c r="H424" s="5"/>
      <c r="I424" s="5"/>
      <c r="J424" s="5"/>
    </row>
    <row r="425" spans="1:10">
      <c r="A425" s="5"/>
      <c r="B425" s="5"/>
      <c r="C425" s="5"/>
      <c r="D425" s="5"/>
      <c r="E425" s="5"/>
      <c r="F425" s="5"/>
      <c r="H425" s="5"/>
      <c r="I425" s="5"/>
      <c r="J425" s="5"/>
    </row>
    <row r="426" spans="1:10">
      <c r="A426" s="5"/>
      <c r="B426" s="5"/>
      <c r="C426" s="5"/>
      <c r="D426" s="5"/>
      <c r="E426" s="5"/>
      <c r="F426" s="5"/>
      <c r="H426" s="5"/>
      <c r="I426" s="5"/>
      <c r="J426" s="5"/>
    </row>
    <row r="427" spans="1:10">
      <c r="A427" s="5"/>
      <c r="B427" s="5"/>
      <c r="C427" s="5"/>
      <c r="D427" s="5"/>
      <c r="E427" s="5"/>
      <c r="F427" s="5"/>
      <c r="H427" s="5"/>
      <c r="I427" s="5"/>
      <c r="J427" s="5"/>
    </row>
    <row r="428" spans="1:10">
      <c r="A428" s="5"/>
      <c r="B428" s="5"/>
      <c r="C428" s="5"/>
      <c r="D428" s="5"/>
      <c r="E428" s="5"/>
      <c r="F428" s="5"/>
      <c r="H428" s="5"/>
      <c r="I428" s="5"/>
      <c r="J428" s="5"/>
    </row>
    <row r="429" spans="1:10">
      <c r="A429" s="5"/>
      <c r="B429" s="5"/>
      <c r="C429" s="5"/>
      <c r="D429" s="5"/>
      <c r="E429" s="5"/>
      <c r="F429" s="5"/>
      <c r="H429" s="5"/>
      <c r="I429" s="5"/>
      <c r="J429" s="5"/>
    </row>
    <row r="430" spans="1:10">
      <c r="A430" s="5"/>
      <c r="B430" s="5"/>
      <c r="C430" s="5"/>
      <c r="D430" s="5"/>
      <c r="E430" s="5"/>
      <c r="F430" s="5"/>
      <c r="H430" s="5"/>
      <c r="I430" s="5"/>
      <c r="J430" s="5"/>
    </row>
    <row r="431" spans="1:10">
      <c r="A431" s="5"/>
      <c r="B431" s="5"/>
      <c r="C431" s="5"/>
      <c r="D431" s="5"/>
      <c r="E431" s="5"/>
      <c r="F431" s="5"/>
      <c r="H431" s="5"/>
      <c r="I431" s="5"/>
      <c r="J431" s="5"/>
    </row>
    <row r="432" spans="1:10">
      <c r="A432" s="5"/>
      <c r="B432" s="5"/>
      <c r="C432" s="5"/>
      <c r="D432" s="5"/>
      <c r="E432" s="5"/>
      <c r="F432" s="5"/>
      <c r="H432" s="5"/>
      <c r="I432" s="5"/>
      <c r="J432" s="5"/>
    </row>
    <row r="433" spans="1:10">
      <c r="A433" s="5"/>
      <c r="B433" s="5"/>
      <c r="C433" s="5"/>
      <c r="D433" s="5"/>
      <c r="E433" s="5"/>
      <c r="F433" s="5"/>
      <c r="H433" s="5"/>
      <c r="I433" s="5"/>
      <c r="J433" s="5"/>
    </row>
    <row r="434" spans="1:10">
      <c r="A434" s="5"/>
      <c r="B434" s="5"/>
      <c r="C434" s="5"/>
      <c r="D434" s="5"/>
      <c r="E434" s="5"/>
      <c r="F434" s="5"/>
      <c r="H434" s="5"/>
      <c r="I434" s="5"/>
      <c r="J434" s="5"/>
    </row>
    <row r="435" spans="1:10">
      <c r="A435" s="5"/>
      <c r="B435" s="5"/>
      <c r="C435" s="5"/>
      <c r="D435" s="5"/>
      <c r="E435" s="5"/>
      <c r="F435" s="5"/>
      <c r="H435" s="5"/>
      <c r="I435" s="5"/>
      <c r="J435" s="5"/>
    </row>
    <row r="436" spans="1:10">
      <c r="A436" s="5"/>
      <c r="B436" s="5"/>
      <c r="C436" s="5"/>
      <c r="D436" s="5"/>
      <c r="E436" s="5"/>
      <c r="F436" s="5"/>
      <c r="H436" s="5"/>
      <c r="I436" s="5"/>
      <c r="J436" s="5"/>
    </row>
    <row r="437" spans="1:10">
      <c r="A437" s="5"/>
      <c r="B437" s="5"/>
      <c r="C437" s="5"/>
      <c r="D437" s="5"/>
      <c r="E437" s="5"/>
      <c r="F437" s="5"/>
      <c r="H437" s="5"/>
      <c r="I437" s="5"/>
      <c r="J437" s="5"/>
    </row>
    <row r="438" spans="1:10">
      <c r="A438" s="5"/>
      <c r="B438" s="5"/>
      <c r="C438" s="5"/>
      <c r="D438" s="5"/>
      <c r="E438" s="5"/>
      <c r="F438" s="5"/>
      <c r="H438" s="5"/>
      <c r="I438" s="5"/>
      <c r="J438" s="5"/>
    </row>
    <row r="439" spans="1:10">
      <c r="A439" s="5"/>
      <c r="B439" s="5"/>
      <c r="C439" s="5"/>
      <c r="D439" s="5"/>
      <c r="E439" s="5"/>
      <c r="F439" s="5"/>
      <c r="H439" s="5"/>
      <c r="I439" s="5"/>
      <c r="J439" s="5"/>
    </row>
    <row r="440" spans="1:10">
      <c r="A440" s="5"/>
      <c r="B440" s="5"/>
      <c r="C440" s="5"/>
      <c r="D440" s="5"/>
      <c r="E440" s="5"/>
      <c r="F440" s="5"/>
      <c r="H440" s="5"/>
      <c r="I440" s="5"/>
      <c r="J440" s="5"/>
    </row>
    <row r="441" spans="1:10">
      <c r="A441" s="5"/>
      <c r="B441" s="5"/>
      <c r="C441" s="5"/>
      <c r="D441" s="5"/>
      <c r="E441" s="5"/>
      <c r="F441" s="5"/>
      <c r="H441" s="5"/>
      <c r="I441" s="5"/>
      <c r="J441" s="5"/>
    </row>
    <row r="442" spans="1:10">
      <c r="A442" s="5"/>
      <c r="B442" s="5"/>
      <c r="C442" s="5"/>
      <c r="D442" s="5"/>
      <c r="E442" s="5"/>
      <c r="F442" s="5"/>
      <c r="H442" s="5"/>
      <c r="I442" s="5"/>
      <c r="J442" s="5"/>
    </row>
    <row r="443" spans="1:10">
      <c r="A443" s="5"/>
      <c r="B443" s="5"/>
      <c r="C443" s="5"/>
      <c r="D443" s="5"/>
      <c r="E443" s="5"/>
      <c r="F443" s="5"/>
      <c r="H443" s="5"/>
      <c r="I443" s="5"/>
      <c r="J443" s="5"/>
    </row>
    <row r="444" spans="1:10">
      <c r="A444" s="5"/>
      <c r="B444" s="5"/>
      <c r="C444" s="5"/>
      <c r="D444" s="5"/>
      <c r="E444" s="5"/>
      <c r="F444" s="5"/>
      <c r="H444" s="5"/>
      <c r="I444" s="5"/>
      <c r="J444" s="5"/>
    </row>
    <row r="445" spans="1:10">
      <c r="A445" s="5"/>
      <c r="B445" s="5"/>
      <c r="C445" s="5"/>
      <c r="D445" s="5"/>
      <c r="E445" s="5"/>
      <c r="F445" s="5"/>
      <c r="H445" s="5"/>
      <c r="I445" s="5"/>
      <c r="J445" s="5"/>
    </row>
    <row r="446" spans="1:10">
      <c r="A446" s="5"/>
      <c r="B446" s="5"/>
      <c r="C446" s="5"/>
      <c r="D446" s="5"/>
      <c r="E446" s="5"/>
      <c r="F446" s="5"/>
      <c r="H446" s="5"/>
      <c r="I446" s="5"/>
      <c r="J446" s="5"/>
    </row>
    <row r="447" spans="1:10">
      <c r="A447" s="5"/>
      <c r="B447" s="5"/>
      <c r="C447" s="5"/>
      <c r="D447" s="5"/>
      <c r="E447" s="5"/>
      <c r="F447" s="5"/>
      <c r="H447" s="5"/>
      <c r="I447" s="5"/>
      <c r="J447" s="5"/>
    </row>
    <row r="448" spans="1:10">
      <c r="A448" s="5"/>
      <c r="B448" s="5"/>
      <c r="C448" s="5"/>
      <c r="D448" s="5"/>
      <c r="E448" s="5"/>
      <c r="F448" s="5"/>
      <c r="H448" s="5"/>
      <c r="I448" s="5"/>
      <c r="J448" s="5"/>
    </row>
    <row r="449" spans="1:10">
      <c r="A449" s="5"/>
      <c r="B449" s="5"/>
      <c r="C449" s="5"/>
      <c r="D449" s="5"/>
      <c r="E449" s="5"/>
      <c r="F449" s="5"/>
      <c r="H449" s="5"/>
      <c r="I449" s="5"/>
      <c r="J449" s="5"/>
    </row>
    <row r="450" spans="1:10">
      <c r="A450" s="5"/>
      <c r="B450" s="5"/>
      <c r="C450" s="5"/>
      <c r="D450" s="5"/>
      <c r="E450" s="5"/>
      <c r="F450" s="5"/>
      <c r="H450" s="5"/>
      <c r="I450" s="5"/>
      <c r="J450" s="5"/>
    </row>
    <row r="451" spans="1:10">
      <c r="A451" s="5"/>
      <c r="B451" s="5"/>
      <c r="C451" s="5"/>
      <c r="D451" s="5"/>
      <c r="E451" s="5"/>
      <c r="F451" s="5"/>
      <c r="H451" s="5"/>
      <c r="I451" s="5"/>
      <c r="J451" s="5"/>
    </row>
    <row r="452" spans="1:10">
      <c r="A452" s="5"/>
      <c r="B452" s="5"/>
      <c r="C452" s="5"/>
      <c r="D452" s="5"/>
      <c r="E452" s="5"/>
      <c r="F452" s="5"/>
      <c r="H452" s="5"/>
      <c r="I452" s="5"/>
      <c r="J452" s="5"/>
    </row>
    <row r="453" spans="1:10">
      <c r="A453" s="5"/>
      <c r="B453" s="5"/>
      <c r="C453" s="5"/>
      <c r="D453" s="5"/>
      <c r="E453" s="5"/>
      <c r="F453" s="5"/>
      <c r="H453" s="5"/>
      <c r="I453" s="5"/>
      <c r="J453" s="5"/>
    </row>
    <row r="454" spans="1:10">
      <c r="A454" s="5"/>
      <c r="B454" s="5"/>
      <c r="C454" s="5"/>
      <c r="D454" s="5"/>
      <c r="E454" s="5"/>
      <c r="F454" s="5"/>
      <c r="H454" s="5"/>
      <c r="I454" s="5"/>
      <c r="J454" s="5"/>
    </row>
    <row r="455" spans="1:10">
      <c r="A455" s="5"/>
      <c r="B455" s="5"/>
      <c r="C455" s="5"/>
      <c r="D455" s="5"/>
      <c r="E455" s="5"/>
      <c r="F455" s="5"/>
      <c r="H455" s="5"/>
      <c r="I455" s="5"/>
      <c r="J455" s="5"/>
    </row>
    <row r="456" spans="1:10">
      <c r="A456" s="5"/>
      <c r="B456" s="5"/>
      <c r="C456" s="5"/>
      <c r="D456" s="5"/>
      <c r="E456" s="5"/>
      <c r="F456" s="5"/>
      <c r="H456" s="5"/>
      <c r="I456" s="5"/>
      <c r="J456" s="5"/>
    </row>
    <row r="457" spans="1:10">
      <c r="A457" s="5"/>
      <c r="B457" s="5"/>
      <c r="C457" s="5"/>
      <c r="D457" s="5"/>
      <c r="E457" s="5"/>
      <c r="F457" s="5"/>
      <c r="H457" s="5"/>
      <c r="I457" s="5"/>
      <c r="J457" s="5"/>
    </row>
    <row r="458" spans="1:10">
      <c r="A458" s="5"/>
      <c r="B458" s="5"/>
      <c r="C458" s="5"/>
      <c r="D458" s="5"/>
      <c r="E458" s="5"/>
      <c r="F458" s="5"/>
      <c r="H458" s="5"/>
      <c r="I458" s="5"/>
      <c r="J458" s="5"/>
    </row>
    <row r="459" spans="1:10">
      <c r="A459" s="5"/>
      <c r="B459" s="5"/>
      <c r="C459" s="5"/>
      <c r="D459" s="5"/>
      <c r="E459" s="5"/>
      <c r="F459" s="5"/>
      <c r="H459" s="5"/>
      <c r="I459" s="5"/>
      <c r="J459" s="5"/>
    </row>
    <row r="460" spans="1:10">
      <c r="A460" s="5"/>
      <c r="B460" s="5"/>
      <c r="C460" s="5"/>
      <c r="D460" s="5"/>
      <c r="E460" s="5"/>
      <c r="F460" s="5"/>
      <c r="H460" s="5"/>
      <c r="I460" s="5"/>
      <c r="J460" s="5"/>
    </row>
    <row r="461" spans="1:10">
      <c r="A461" s="5"/>
      <c r="B461" s="5"/>
      <c r="C461" s="5"/>
      <c r="D461" s="5"/>
      <c r="E461" s="5"/>
      <c r="F461" s="5"/>
      <c r="H461" s="5"/>
      <c r="I461" s="5"/>
      <c r="J461" s="5"/>
    </row>
    <row r="462" spans="1:10">
      <c r="A462" s="5"/>
      <c r="B462" s="5"/>
      <c r="C462" s="5"/>
      <c r="D462" s="5"/>
      <c r="E462" s="5"/>
      <c r="F462" s="5"/>
      <c r="H462" s="5"/>
      <c r="I462" s="5"/>
      <c r="J462" s="5"/>
    </row>
    <row r="463" spans="1:10">
      <c r="A463" s="5"/>
      <c r="B463" s="5"/>
      <c r="C463" s="5"/>
      <c r="D463" s="5"/>
      <c r="E463" s="5"/>
      <c r="F463" s="5"/>
      <c r="H463" s="5"/>
      <c r="I463" s="5"/>
      <c r="J463" s="5"/>
    </row>
    <row r="464" spans="1:10">
      <c r="A464" s="5"/>
      <c r="B464" s="5"/>
      <c r="C464" s="5"/>
      <c r="D464" s="5"/>
      <c r="E464" s="5"/>
      <c r="F464" s="5"/>
      <c r="H464" s="5"/>
      <c r="I464" s="5"/>
      <c r="J464" s="5"/>
    </row>
    <row r="465" spans="1:10">
      <c r="A465" s="5"/>
      <c r="B465" s="5"/>
      <c r="C465" s="5"/>
      <c r="D465" s="5"/>
      <c r="E465" s="5"/>
      <c r="F465" s="5"/>
      <c r="H465" s="5"/>
      <c r="I465" s="5"/>
      <c r="J465" s="5"/>
    </row>
    <row r="466" spans="1:10">
      <c r="A466" s="5"/>
      <c r="B466" s="5"/>
      <c r="C466" s="5"/>
      <c r="D466" s="5"/>
      <c r="E466" s="5"/>
      <c r="F466" s="5"/>
      <c r="H466" s="5"/>
      <c r="I466" s="5"/>
      <c r="J466" s="5"/>
    </row>
    <row r="467" spans="1:10">
      <c r="A467" s="5"/>
      <c r="B467" s="5"/>
      <c r="C467" s="5"/>
      <c r="D467" s="5"/>
      <c r="E467" s="5"/>
      <c r="F467" s="5"/>
      <c r="H467" s="5"/>
      <c r="I467" s="5"/>
      <c r="J467" s="5"/>
    </row>
    <row r="468" spans="1:10">
      <c r="A468" s="5"/>
      <c r="B468" s="5"/>
      <c r="C468" s="5"/>
      <c r="D468" s="5"/>
      <c r="E468" s="5"/>
      <c r="F468" s="5"/>
      <c r="H468" s="5"/>
      <c r="I468" s="5"/>
      <c r="J468" s="5"/>
    </row>
    <row r="469" spans="1:10">
      <c r="A469" s="5"/>
      <c r="B469" s="5"/>
      <c r="C469" s="5"/>
      <c r="D469" s="5"/>
      <c r="E469" s="5"/>
      <c r="F469" s="5"/>
      <c r="H469" s="5"/>
      <c r="I469" s="5"/>
      <c r="J469" s="5"/>
    </row>
    <row r="470" spans="1:10">
      <c r="A470" s="5"/>
      <c r="B470" s="5"/>
      <c r="C470" s="5"/>
      <c r="D470" s="5"/>
      <c r="E470" s="5"/>
      <c r="F470" s="5"/>
      <c r="H470" s="5"/>
      <c r="I470" s="5"/>
      <c r="J470" s="5"/>
    </row>
    <row r="471" spans="1:10">
      <c r="A471" s="5"/>
      <c r="B471" s="5"/>
      <c r="C471" s="5"/>
      <c r="D471" s="5"/>
      <c r="E471" s="5"/>
      <c r="F471" s="5"/>
      <c r="H471" s="5"/>
      <c r="I471" s="5"/>
      <c r="J471" s="5"/>
    </row>
    <row r="472" spans="1:10">
      <c r="A472" s="5"/>
      <c r="B472" s="5"/>
      <c r="C472" s="5"/>
      <c r="D472" s="5"/>
      <c r="E472" s="5"/>
      <c r="F472" s="5"/>
      <c r="H472" s="5"/>
      <c r="I472" s="5"/>
      <c r="J472" s="5"/>
    </row>
    <row r="473" spans="1:10">
      <c r="A473" s="5"/>
      <c r="B473" s="5"/>
      <c r="C473" s="5"/>
      <c r="D473" s="5"/>
      <c r="E473" s="5"/>
      <c r="F473" s="5"/>
      <c r="H473" s="5"/>
      <c r="I473" s="5"/>
      <c r="J473" s="5"/>
    </row>
    <row r="474" spans="1:10">
      <c r="A474" s="5"/>
      <c r="B474" s="5"/>
      <c r="C474" s="5"/>
      <c r="D474" s="5"/>
      <c r="E474" s="5"/>
      <c r="F474" s="5"/>
      <c r="H474" s="5"/>
      <c r="I474" s="5"/>
      <c r="J474" s="5"/>
    </row>
    <row r="475" spans="1:10">
      <c r="A475" s="5"/>
      <c r="B475" s="5"/>
      <c r="C475" s="5"/>
      <c r="D475" s="5"/>
      <c r="E475" s="5"/>
      <c r="F475" s="5"/>
      <c r="H475" s="5"/>
      <c r="I475" s="5"/>
      <c r="J475" s="5"/>
    </row>
    <row r="476" spans="1:10">
      <c r="A476" s="5"/>
      <c r="B476" s="5"/>
      <c r="C476" s="5"/>
      <c r="D476" s="5"/>
      <c r="E476" s="5"/>
      <c r="F476" s="5"/>
      <c r="H476" s="5"/>
      <c r="I476" s="5"/>
      <c r="J476" s="5"/>
    </row>
    <row r="477" spans="1:10">
      <c r="A477" s="5"/>
      <c r="B477" s="5"/>
      <c r="C477" s="5"/>
      <c r="D477" s="5"/>
      <c r="E477" s="5"/>
      <c r="F477" s="5"/>
      <c r="H477" s="5"/>
      <c r="I477" s="5"/>
      <c r="J477" s="5"/>
    </row>
    <row r="478" spans="1:10">
      <c r="A478" s="5"/>
      <c r="B478" s="5"/>
      <c r="C478" s="5"/>
      <c r="D478" s="5"/>
      <c r="E478" s="5"/>
      <c r="F478" s="5"/>
      <c r="H478" s="5"/>
      <c r="I478" s="5"/>
      <c r="J478" s="5"/>
    </row>
    <row r="479" spans="1:10">
      <c r="A479" s="5"/>
      <c r="B479" s="5"/>
      <c r="C479" s="5"/>
      <c r="D479" s="5"/>
      <c r="E479" s="5"/>
      <c r="F479" s="5"/>
      <c r="H479" s="5"/>
      <c r="I479" s="5"/>
      <c r="J479" s="5"/>
    </row>
    <row r="480" spans="1:10">
      <c r="A480" s="5"/>
      <c r="B480" s="5"/>
      <c r="C480" s="5"/>
      <c r="D480" s="5"/>
      <c r="E480" s="5"/>
      <c r="F480" s="5"/>
      <c r="H480" s="5"/>
      <c r="I480" s="5"/>
      <c r="J480" s="5"/>
    </row>
    <row r="481" spans="1:10">
      <c r="A481" s="5"/>
      <c r="B481" s="5"/>
      <c r="C481" s="5"/>
      <c r="D481" s="5"/>
      <c r="E481" s="5"/>
      <c r="F481" s="5"/>
      <c r="H481" s="5"/>
      <c r="I481" s="5"/>
      <c r="J481" s="5"/>
    </row>
    <row r="482" spans="1:10">
      <c r="A482" s="5"/>
      <c r="B482" s="5"/>
      <c r="C482" s="5"/>
      <c r="D482" s="5"/>
      <c r="E482" s="5"/>
      <c r="F482" s="5"/>
      <c r="H482" s="5"/>
      <c r="I482" s="5"/>
      <c r="J482" s="5"/>
    </row>
    <row r="483" spans="1:10">
      <c r="A483" s="5"/>
      <c r="B483" s="5"/>
      <c r="C483" s="5"/>
      <c r="D483" s="5"/>
      <c r="E483" s="5"/>
      <c r="F483" s="5"/>
      <c r="H483" s="5"/>
      <c r="I483" s="5"/>
      <c r="J483" s="5"/>
    </row>
    <row r="484" spans="1:10">
      <c r="A484" s="5"/>
      <c r="B484" s="5"/>
      <c r="C484" s="5"/>
      <c r="D484" s="5"/>
      <c r="E484" s="5"/>
      <c r="F484" s="5"/>
      <c r="H484" s="5"/>
      <c r="I484" s="5"/>
      <c r="J484" s="5"/>
    </row>
    <row r="485" spans="1:10">
      <c r="A485" s="5"/>
      <c r="B485" s="5"/>
      <c r="C485" s="5"/>
      <c r="D485" s="5"/>
      <c r="E485" s="5"/>
      <c r="F485" s="5"/>
      <c r="H485" s="5"/>
      <c r="I485" s="5"/>
      <c r="J485" s="5"/>
    </row>
    <row r="486" spans="1:10">
      <c r="A486" s="5"/>
      <c r="B486" s="5"/>
      <c r="C486" s="5"/>
      <c r="D486" s="5"/>
      <c r="E486" s="5"/>
      <c r="F486" s="5"/>
      <c r="H486" s="5"/>
      <c r="I486" s="5"/>
      <c r="J486" s="5"/>
    </row>
    <row r="487" spans="1:10">
      <c r="A487" s="5"/>
      <c r="B487" s="5"/>
      <c r="C487" s="5"/>
      <c r="D487" s="5"/>
      <c r="E487" s="5"/>
      <c r="F487" s="5"/>
      <c r="H487" s="5"/>
      <c r="I487" s="5"/>
      <c r="J487" s="5"/>
    </row>
    <row r="488" spans="1:10">
      <c r="A488" s="5"/>
      <c r="B488" s="5"/>
      <c r="C488" s="5"/>
      <c r="D488" s="5"/>
      <c r="E488" s="5"/>
      <c r="F488" s="5"/>
      <c r="H488" s="5"/>
      <c r="I488" s="5"/>
      <c r="J488" s="5"/>
    </row>
    <row r="489" spans="1:10">
      <c r="A489" s="5"/>
      <c r="B489" s="5"/>
      <c r="C489" s="5"/>
      <c r="D489" s="5"/>
      <c r="E489" s="5"/>
      <c r="F489" s="5"/>
      <c r="H489" s="5"/>
      <c r="I489" s="5"/>
      <c r="J489" s="5"/>
    </row>
    <row r="490" spans="1:10">
      <c r="A490" s="5"/>
      <c r="B490" s="5"/>
      <c r="C490" s="5"/>
      <c r="D490" s="5"/>
      <c r="E490" s="5"/>
      <c r="F490" s="5"/>
      <c r="H490" s="5"/>
      <c r="I490" s="5"/>
      <c r="J490" s="5"/>
    </row>
    <row r="491" spans="1:10">
      <c r="A491" s="5"/>
      <c r="B491" s="5"/>
      <c r="C491" s="5"/>
      <c r="D491" s="5"/>
      <c r="E491" s="5"/>
      <c r="F491" s="5"/>
      <c r="H491" s="5"/>
      <c r="I491" s="5"/>
      <c r="J491" s="5"/>
    </row>
    <row r="492" spans="1:10">
      <c r="A492" s="5"/>
      <c r="B492" s="5"/>
      <c r="C492" s="5"/>
      <c r="D492" s="5"/>
      <c r="E492" s="5"/>
      <c r="F492" s="5"/>
      <c r="H492" s="5"/>
      <c r="I492" s="5"/>
      <c r="J492" s="5"/>
    </row>
    <row r="493" spans="1:10">
      <c r="A493" s="5"/>
      <c r="B493" s="5"/>
      <c r="C493" s="5"/>
      <c r="D493" s="5"/>
      <c r="E493" s="5"/>
      <c r="F493" s="5"/>
      <c r="H493" s="5"/>
      <c r="I493" s="5"/>
      <c r="J493" s="5"/>
    </row>
    <row r="494" spans="1:10">
      <c r="A494" s="5"/>
      <c r="B494" s="5"/>
      <c r="C494" s="5"/>
      <c r="D494" s="5"/>
      <c r="E494" s="5"/>
      <c r="F494" s="5"/>
      <c r="H494" s="5"/>
      <c r="I494" s="5"/>
      <c r="J494" s="5"/>
    </row>
    <row r="495" spans="1:10">
      <c r="A495" s="5"/>
      <c r="B495" s="5"/>
      <c r="C495" s="5"/>
      <c r="D495" s="5"/>
      <c r="E495" s="5"/>
      <c r="F495" s="5"/>
      <c r="H495" s="5"/>
      <c r="I495" s="5"/>
      <c r="J495" s="5"/>
    </row>
    <row r="496" spans="1:10">
      <c r="A496" s="5"/>
      <c r="B496" s="5"/>
      <c r="C496" s="5"/>
      <c r="D496" s="5"/>
      <c r="E496" s="5"/>
      <c r="F496" s="5"/>
      <c r="H496" s="5"/>
      <c r="I496" s="5"/>
      <c r="J496" s="5"/>
    </row>
    <row r="497" spans="1:10">
      <c r="A497" s="5"/>
      <c r="B497" s="5"/>
      <c r="C497" s="5"/>
      <c r="D497" s="5"/>
      <c r="E497" s="5"/>
      <c r="F497" s="5"/>
      <c r="H497" s="5"/>
      <c r="I497" s="5"/>
      <c r="J497" s="5"/>
    </row>
    <row r="498" spans="1:10">
      <c r="A498" s="5"/>
      <c r="B498" s="5"/>
      <c r="C498" s="5"/>
      <c r="D498" s="5"/>
      <c r="E498" s="5"/>
      <c r="F498" s="5"/>
      <c r="H498" s="5"/>
      <c r="I498" s="5"/>
      <c r="J498" s="5"/>
    </row>
    <row r="499" spans="1:10">
      <c r="A499" s="5"/>
      <c r="B499" s="5"/>
      <c r="C499" s="5"/>
      <c r="D499" s="5"/>
      <c r="E499" s="5"/>
      <c r="F499" s="5"/>
      <c r="H499" s="5"/>
      <c r="I499" s="5"/>
      <c r="J499" s="5"/>
    </row>
    <row r="500" spans="1:10">
      <c r="A500" s="5"/>
      <c r="B500" s="5"/>
      <c r="C500" s="5"/>
      <c r="D500" s="5"/>
      <c r="E500" s="5"/>
      <c r="F500" s="5"/>
      <c r="H500" s="5"/>
      <c r="I500" s="5"/>
      <c r="J500" s="5"/>
    </row>
    <row r="501" spans="1:10">
      <c r="A501" s="5"/>
      <c r="B501" s="5"/>
      <c r="C501" s="5"/>
      <c r="D501" s="5"/>
      <c r="E501" s="5"/>
      <c r="F501" s="5"/>
      <c r="H501" s="5"/>
      <c r="I501" s="5"/>
      <c r="J501" s="5"/>
    </row>
    <row r="502" spans="1:10">
      <c r="A502" s="5"/>
      <c r="B502" s="5"/>
      <c r="C502" s="5"/>
      <c r="D502" s="5"/>
      <c r="E502" s="5"/>
      <c r="F502" s="5"/>
      <c r="H502" s="5"/>
      <c r="I502" s="5"/>
      <c r="J502" s="5"/>
    </row>
    <row r="503" spans="1:10">
      <c r="A503" s="5"/>
      <c r="B503" s="5"/>
      <c r="C503" s="5"/>
      <c r="D503" s="5"/>
      <c r="E503" s="5"/>
      <c r="F503" s="5"/>
      <c r="H503" s="5"/>
      <c r="I503" s="5"/>
      <c r="J503" s="5"/>
    </row>
    <row r="504" spans="1:10">
      <c r="A504" s="5"/>
      <c r="B504" s="5"/>
      <c r="C504" s="5"/>
      <c r="D504" s="5"/>
      <c r="E504" s="5"/>
      <c r="F504" s="5"/>
      <c r="H504" s="5"/>
      <c r="I504" s="5"/>
      <c r="J504" s="5"/>
    </row>
    <row r="505" spans="1:10">
      <c r="A505" s="5"/>
      <c r="B505" s="5"/>
      <c r="C505" s="5"/>
      <c r="D505" s="5"/>
      <c r="E505" s="5"/>
      <c r="F505" s="5"/>
      <c r="H505" s="5"/>
      <c r="I505" s="5"/>
      <c r="J505" s="5"/>
    </row>
    <row r="506" spans="1:10">
      <c r="A506" s="5"/>
      <c r="B506" s="5"/>
      <c r="C506" s="5"/>
      <c r="D506" s="5"/>
      <c r="E506" s="5"/>
      <c r="F506" s="5"/>
      <c r="H506" s="5"/>
      <c r="I506" s="5"/>
      <c r="J506" s="5"/>
    </row>
    <row r="507" spans="1:10">
      <c r="A507" s="5"/>
      <c r="B507" s="5"/>
      <c r="C507" s="5"/>
      <c r="D507" s="5"/>
      <c r="E507" s="5"/>
      <c r="F507" s="5"/>
      <c r="H507" s="5"/>
      <c r="I507" s="5"/>
      <c r="J507" s="5"/>
    </row>
    <row r="508" spans="1:10">
      <c r="A508" s="5"/>
      <c r="B508" s="5"/>
      <c r="C508" s="5"/>
      <c r="D508" s="5"/>
      <c r="E508" s="5"/>
      <c r="F508" s="5"/>
      <c r="H508" s="5"/>
      <c r="I508" s="5"/>
      <c r="J508" s="5"/>
    </row>
    <row r="509" spans="1:10">
      <c r="A509" s="5"/>
      <c r="B509" s="5"/>
      <c r="C509" s="5"/>
      <c r="D509" s="5"/>
      <c r="E509" s="5"/>
      <c r="F509" s="5"/>
      <c r="H509" s="5"/>
      <c r="I509" s="5"/>
      <c r="J509" s="5"/>
    </row>
    <row r="510" spans="1:10">
      <c r="A510" s="5"/>
      <c r="B510" s="5"/>
      <c r="C510" s="5"/>
      <c r="D510" s="5"/>
      <c r="E510" s="5"/>
      <c r="F510" s="5"/>
      <c r="H510" s="5"/>
      <c r="I510" s="5"/>
      <c r="J510" s="5"/>
    </row>
    <row r="511" spans="1:10">
      <c r="A511" s="5"/>
      <c r="B511" s="5"/>
      <c r="C511" s="5"/>
      <c r="D511" s="5"/>
      <c r="E511" s="5"/>
      <c r="F511" s="5"/>
      <c r="H511" s="5"/>
      <c r="I511" s="5"/>
      <c r="J511" s="5"/>
    </row>
    <row r="512" spans="1:10">
      <c r="A512" s="5"/>
      <c r="B512" s="5"/>
      <c r="C512" s="5"/>
      <c r="D512" s="5"/>
      <c r="E512" s="5"/>
      <c r="F512" s="5"/>
      <c r="H512" s="5"/>
      <c r="I512" s="5"/>
      <c r="J512" s="5"/>
    </row>
    <row r="513" spans="1:10">
      <c r="A513" s="5"/>
      <c r="B513" s="5"/>
      <c r="C513" s="5"/>
      <c r="D513" s="5"/>
      <c r="E513" s="5"/>
      <c r="F513" s="5"/>
      <c r="H513" s="5"/>
      <c r="I513" s="5"/>
      <c r="J513" s="5"/>
    </row>
    <row r="514" spans="1:10">
      <c r="A514" s="5"/>
      <c r="B514" s="5"/>
      <c r="C514" s="5"/>
      <c r="D514" s="5"/>
      <c r="E514" s="5"/>
      <c r="F514" s="5"/>
      <c r="H514" s="5"/>
      <c r="I514" s="5"/>
      <c r="J514" s="5"/>
    </row>
    <row r="515" spans="1:10">
      <c r="A515" s="5"/>
      <c r="B515" s="5"/>
      <c r="C515" s="5"/>
      <c r="D515" s="5"/>
      <c r="E515" s="5"/>
      <c r="F515" s="5"/>
      <c r="H515" s="5"/>
      <c r="I515" s="5"/>
      <c r="J515" s="5"/>
    </row>
    <row r="516" spans="1:10">
      <c r="A516" s="5"/>
      <c r="B516" s="5"/>
      <c r="C516" s="5"/>
      <c r="D516" s="5"/>
      <c r="E516" s="5"/>
      <c r="F516" s="5"/>
      <c r="H516" s="5"/>
      <c r="I516" s="5"/>
      <c r="J516" s="5"/>
    </row>
    <row r="517" spans="1:10">
      <c r="A517" s="5"/>
      <c r="B517" s="5"/>
      <c r="C517" s="5"/>
      <c r="D517" s="5"/>
      <c r="E517" s="5"/>
      <c r="F517" s="5"/>
      <c r="H517" s="5"/>
      <c r="I517" s="5"/>
      <c r="J517" s="5"/>
    </row>
    <row r="518" spans="1:10">
      <c r="A518" s="5"/>
      <c r="B518" s="5"/>
      <c r="C518" s="5"/>
      <c r="D518" s="5"/>
      <c r="E518" s="5"/>
      <c r="F518" s="5"/>
      <c r="H518" s="5"/>
      <c r="I518" s="5"/>
      <c r="J518" s="5"/>
    </row>
    <row r="519" spans="1:10">
      <c r="A519" s="5"/>
      <c r="B519" s="5"/>
      <c r="C519" s="5"/>
      <c r="D519" s="5"/>
      <c r="E519" s="5"/>
      <c r="F519" s="5"/>
      <c r="H519" s="5"/>
      <c r="I519" s="5"/>
      <c r="J519" s="5"/>
    </row>
    <row r="520" spans="1:10">
      <c r="A520" s="5"/>
      <c r="B520" s="5"/>
      <c r="C520" s="5"/>
      <c r="D520" s="5"/>
      <c r="E520" s="5"/>
      <c r="F520" s="5"/>
      <c r="H520" s="5"/>
      <c r="I520" s="5"/>
      <c r="J520" s="5"/>
    </row>
    <row r="521" spans="1:10">
      <c r="A521" s="5"/>
      <c r="B521" s="5"/>
      <c r="C521" s="5"/>
      <c r="D521" s="5"/>
      <c r="E521" s="5"/>
      <c r="F521" s="5"/>
      <c r="H521" s="5"/>
      <c r="I521" s="5"/>
      <c r="J521" s="5"/>
    </row>
    <row r="522" spans="1:10">
      <c r="A522" s="5"/>
      <c r="B522" s="5"/>
      <c r="C522" s="5"/>
      <c r="D522" s="5"/>
      <c r="E522" s="5"/>
      <c r="F522" s="5"/>
      <c r="H522" s="5"/>
      <c r="I522" s="5"/>
      <c r="J522" s="5"/>
    </row>
    <row r="523" spans="1:10">
      <c r="A523" s="5"/>
      <c r="B523" s="5"/>
      <c r="C523" s="5"/>
      <c r="D523" s="5"/>
      <c r="E523" s="5"/>
      <c r="F523" s="5"/>
      <c r="H523" s="5"/>
      <c r="I523" s="5"/>
      <c r="J523" s="5"/>
    </row>
    <row r="524" spans="1:10">
      <c r="A524" s="5"/>
      <c r="B524" s="5"/>
      <c r="C524" s="5"/>
      <c r="D524" s="5"/>
      <c r="E524" s="5"/>
      <c r="F524" s="5"/>
      <c r="H524" s="5"/>
      <c r="I524" s="5"/>
      <c r="J524" s="5"/>
    </row>
    <row r="525" spans="1:10">
      <c r="A525" s="5"/>
      <c r="B525" s="5"/>
      <c r="C525" s="5"/>
      <c r="D525" s="5"/>
      <c r="E525" s="5"/>
      <c r="F525" s="5"/>
      <c r="H525" s="5"/>
      <c r="I525" s="5"/>
      <c r="J525" s="5"/>
    </row>
    <row r="526" spans="1:10">
      <c r="A526" s="5"/>
      <c r="B526" s="5"/>
      <c r="C526" s="5"/>
      <c r="D526" s="5"/>
      <c r="E526" s="5"/>
      <c r="F526" s="5"/>
      <c r="H526" s="5"/>
      <c r="I526" s="5"/>
      <c r="J526" s="5"/>
    </row>
    <row r="527" spans="1:10">
      <c r="A527" s="5"/>
      <c r="B527" s="5"/>
      <c r="C527" s="5"/>
      <c r="D527" s="5"/>
      <c r="E527" s="5"/>
      <c r="F527" s="5"/>
      <c r="H527" s="5"/>
      <c r="I527" s="5"/>
      <c r="J527" s="5"/>
    </row>
    <row r="528" spans="1:10">
      <c r="A528" s="5"/>
      <c r="B528" s="5"/>
      <c r="C528" s="5"/>
      <c r="D528" s="5"/>
      <c r="E528" s="5"/>
      <c r="F528" s="5"/>
      <c r="H528" s="5"/>
      <c r="I528" s="5"/>
      <c r="J528" s="5"/>
    </row>
    <row r="529" spans="1:10">
      <c r="A529" s="5"/>
      <c r="B529" s="5"/>
      <c r="C529" s="5"/>
      <c r="D529" s="5"/>
      <c r="E529" s="5"/>
      <c r="F529" s="5"/>
      <c r="H529" s="5"/>
      <c r="I529" s="5"/>
      <c r="J529" s="5"/>
    </row>
    <row r="530" spans="1:10">
      <c r="A530" s="5"/>
      <c r="B530" s="5"/>
      <c r="C530" s="5"/>
      <c r="D530" s="5"/>
      <c r="E530" s="5"/>
      <c r="F530" s="5"/>
      <c r="H530" s="5"/>
      <c r="I530" s="5"/>
      <c r="J530" s="5"/>
    </row>
    <row r="531" spans="1:10">
      <c r="A531" s="5"/>
      <c r="B531" s="5"/>
      <c r="C531" s="5"/>
      <c r="D531" s="5"/>
      <c r="E531" s="5"/>
      <c r="F531" s="5"/>
      <c r="H531" s="5"/>
      <c r="I531" s="5"/>
      <c r="J531" s="5"/>
    </row>
    <row r="532" spans="1:10">
      <c r="A532" s="5"/>
      <c r="B532" s="5"/>
      <c r="C532" s="5"/>
      <c r="D532" s="5"/>
      <c r="E532" s="5"/>
      <c r="F532" s="5"/>
      <c r="H532" s="5"/>
      <c r="I532" s="5"/>
      <c r="J532" s="5"/>
    </row>
    <row r="533" spans="1:10">
      <c r="A533" s="5"/>
      <c r="B533" s="5"/>
      <c r="C533" s="5"/>
      <c r="D533" s="5"/>
      <c r="E533" s="5"/>
      <c r="F533" s="5"/>
      <c r="H533" s="5"/>
      <c r="I533" s="5"/>
      <c r="J533" s="5"/>
    </row>
    <row r="534" spans="1:10">
      <c r="A534" s="5"/>
      <c r="B534" s="5"/>
      <c r="C534" s="5"/>
      <c r="D534" s="5"/>
      <c r="E534" s="5"/>
      <c r="F534" s="5"/>
      <c r="H534" s="5"/>
      <c r="I534" s="5"/>
      <c r="J534" s="5"/>
    </row>
    <row r="535" spans="1:10">
      <c r="A535" s="5"/>
      <c r="B535" s="5"/>
      <c r="C535" s="5"/>
      <c r="D535" s="5"/>
      <c r="E535" s="5"/>
      <c r="F535" s="5"/>
      <c r="H535" s="5"/>
      <c r="I535" s="5"/>
      <c r="J535" s="5"/>
    </row>
    <row r="536" spans="1:10">
      <c r="A536" s="5"/>
      <c r="B536" s="5"/>
      <c r="C536" s="5"/>
      <c r="D536" s="5"/>
      <c r="E536" s="5"/>
      <c r="F536" s="5"/>
      <c r="H536" s="5"/>
      <c r="I536" s="5"/>
      <c r="J536" s="5"/>
    </row>
    <row r="537" spans="1:10">
      <c r="A537" s="5"/>
      <c r="B537" s="5"/>
      <c r="C537" s="5"/>
      <c r="D537" s="5"/>
      <c r="E537" s="5"/>
      <c r="F537" s="5"/>
      <c r="H537" s="5"/>
      <c r="I537" s="5"/>
      <c r="J537" s="5"/>
    </row>
    <row r="538" spans="1:10">
      <c r="A538" s="5"/>
      <c r="B538" s="5"/>
      <c r="C538" s="5"/>
      <c r="D538" s="5"/>
      <c r="E538" s="5"/>
      <c r="F538" s="5"/>
      <c r="H538" s="5"/>
      <c r="I538" s="5"/>
      <c r="J538" s="5"/>
    </row>
    <row r="539" spans="1:10">
      <c r="A539" s="5"/>
      <c r="B539" s="5"/>
      <c r="C539" s="5"/>
      <c r="D539" s="5"/>
      <c r="E539" s="5"/>
      <c r="F539" s="5"/>
      <c r="H539" s="5"/>
      <c r="I539" s="5"/>
      <c r="J539" s="5"/>
    </row>
    <row r="540" spans="1:10">
      <c r="A540" s="5"/>
      <c r="B540" s="5"/>
      <c r="C540" s="5"/>
      <c r="D540" s="5"/>
      <c r="E540" s="5"/>
      <c r="F540" s="5"/>
      <c r="H540" s="5"/>
      <c r="I540" s="5"/>
      <c r="J540" s="5"/>
    </row>
    <row r="541" spans="1:10">
      <c r="A541" s="5"/>
      <c r="B541" s="5"/>
      <c r="C541" s="5"/>
      <c r="D541" s="5"/>
      <c r="E541" s="5"/>
      <c r="F541" s="5"/>
      <c r="H541" s="5"/>
      <c r="I541" s="5"/>
      <c r="J541" s="5"/>
    </row>
    <row r="542" spans="1:10">
      <c r="A542" s="5"/>
      <c r="B542" s="5"/>
      <c r="C542" s="5"/>
      <c r="D542" s="5"/>
      <c r="E542" s="5"/>
      <c r="F542" s="5"/>
      <c r="H542" s="5"/>
      <c r="I542" s="5"/>
      <c r="J542" s="5"/>
    </row>
    <row r="543" spans="1:10">
      <c r="A543" s="5"/>
      <c r="B543" s="5"/>
      <c r="C543" s="5"/>
      <c r="D543" s="5"/>
      <c r="E543" s="5"/>
      <c r="F543" s="5"/>
      <c r="H543" s="5"/>
      <c r="I543" s="5"/>
      <c r="J543" s="5"/>
    </row>
    <row r="544" spans="1:10">
      <c r="A544" s="5"/>
      <c r="B544" s="5"/>
      <c r="C544" s="5"/>
      <c r="D544" s="5"/>
      <c r="E544" s="5"/>
      <c r="F544" s="5"/>
      <c r="H544" s="5"/>
      <c r="I544" s="5"/>
      <c r="J544" s="5"/>
    </row>
    <row r="545" spans="1:10">
      <c r="A545" s="5"/>
      <c r="B545" s="5"/>
      <c r="C545" s="5"/>
      <c r="D545" s="5"/>
      <c r="E545" s="5"/>
      <c r="F545" s="5"/>
      <c r="H545" s="5"/>
      <c r="I545" s="5"/>
      <c r="J545" s="5"/>
    </row>
    <row r="546" spans="1:10">
      <c r="A546" s="5"/>
      <c r="B546" s="5"/>
      <c r="C546" s="5"/>
      <c r="D546" s="5"/>
      <c r="E546" s="5"/>
      <c r="F546" s="5"/>
      <c r="H546" s="5"/>
      <c r="I546" s="5"/>
      <c r="J546" s="5"/>
    </row>
    <row r="547" spans="1:10">
      <c r="A547" s="5"/>
      <c r="B547" s="5"/>
      <c r="C547" s="5"/>
      <c r="D547" s="5"/>
      <c r="E547" s="5"/>
      <c r="F547" s="5"/>
      <c r="H547" s="5"/>
      <c r="I547" s="5"/>
      <c r="J547" s="5"/>
    </row>
    <row r="548" spans="1:10">
      <c r="A548" s="5"/>
      <c r="B548" s="5"/>
      <c r="C548" s="5"/>
      <c r="D548" s="5"/>
      <c r="E548" s="5"/>
      <c r="F548" s="5"/>
      <c r="H548" s="5"/>
      <c r="I548" s="5"/>
      <c r="J548" s="5"/>
    </row>
    <row r="549" spans="1:10">
      <c r="A549" s="5"/>
      <c r="B549" s="5"/>
      <c r="C549" s="5"/>
      <c r="D549" s="5"/>
      <c r="E549" s="5"/>
      <c r="F549" s="5"/>
      <c r="H549" s="5"/>
      <c r="I549" s="5"/>
      <c r="J549" s="5"/>
    </row>
    <row r="550" spans="1:10">
      <c r="A550" s="5"/>
      <c r="B550" s="5"/>
      <c r="C550" s="5"/>
      <c r="D550" s="5"/>
      <c r="E550" s="5"/>
      <c r="F550" s="5"/>
      <c r="H550" s="5"/>
      <c r="I550" s="5"/>
      <c r="J550" s="5"/>
    </row>
    <row r="551" spans="1:10">
      <c r="A551" s="5"/>
      <c r="B551" s="5"/>
      <c r="C551" s="5"/>
      <c r="D551" s="5"/>
      <c r="E551" s="5"/>
      <c r="F551" s="5"/>
      <c r="H551" s="5"/>
      <c r="I551" s="5"/>
      <c r="J551" s="5"/>
    </row>
    <row r="552" spans="1:10">
      <c r="A552" s="5"/>
      <c r="B552" s="5"/>
      <c r="C552" s="5"/>
      <c r="D552" s="5"/>
      <c r="E552" s="5"/>
      <c r="F552" s="5"/>
      <c r="H552" s="5"/>
      <c r="I552" s="5"/>
      <c r="J552" s="5"/>
    </row>
    <row r="553" spans="1:10">
      <c r="A553" s="5"/>
      <c r="B553" s="5"/>
      <c r="C553" s="5"/>
      <c r="D553" s="5"/>
      <c r="E553" s="5"/>
      <c r="F553" s="5"/>
      <c r="H553" s="5"/>
      <c r="I553" s="5"/>
      <c r="J553" s="5"/>
    </row>
    <row r="554" spans="1:10">
      <c r="A554" s="5"/>
      <c r="B554" s="5"/>
      <c r="C554" s="5"/>
      <c r="D554" s="5"/>
      <c r="E554" s="5"/>
      <c r="F554" s="5"/>
      <c r="H554" s="5"/>
      <c r="I554" s="5"/>
      <c r="J554" s="5"/>
    </row>
    <row r="555" spans="1:10">
      <c r="A555" s="5"/>
      <c r="B555" s="5"/>
      <c r="C555" s="5"/>
      <c r="D555" s="5"/>
      <c r="E555" s="5"/>
      <c r="F555" s="5"/>
      <c r="H555" s="5"/>
      <c r="I555" s="5"/>
      <c r="J555" s="5"/>
    </row>
    <row r="556" spans="1:10">
      <c r="A556" s="5"/>
      <c r="B556" s="5"/>
      <c r="C556" s="5"/>
      <c r="D556" s="5"/>
      <c r="E556" s="5"/>
      <c r="F556" s="5"/>
      <c r="H556" s="5"/>
      <c r="I556" s="5"/>
      <c r="J556" s="5"/>
    </row>
    <row r="557" spans="1:10">
      <c r="A557" s="5"/>
      <c r="B557" s="5"/>
      <c r="C557" s="5"/>
      <c r="D557" s="5"/>
      <c r="E557" s="5"/>
      <c r="F557" s="5"/>
      <c r="H557" s="5"/>
      <c r="I557" s="5"/>
      <c r="J557" s="5"/>
    </row>
    <row r="558" spans="1:10">
      <c r="A558" s="5"/>
      <c r="B558" s="5"/>
      <c r="C558" s="5"/>
      <c r="D558" s="5"/>
      <c r="E558" s="5"/>
      <c r="F558" s="5"/>
      <c r="H558" s="5"/>
      <c r="I558" s="5"/>
      <c r="J558" s="5"/>
    </row>
    <row r="559" spans="1:10">
      <c r="A559" s="5"/>
      <c r="B559" s="5"/>
      <c r="C559" s="5"/>
      <c r="D559" s="5"/>
      <c r="E559" s="5"/>
      <c r="F559" s="5"/>
      <c r="H559" s="5"/>
      <c r="I559" s="5"/>
      <c r="J559" s="5"/>
    </row>
    <row r="560" spans="1:10">
      <c r="A560" s="5"/>
      <c r="B560" s="5"/>
      <c r="C560" s="5"/>
      <c r="D560" s="5"/>
      <c r="E560" s="5"/>
      <c r="F560" s="5"/>
      <c r="H560" s="5"/>
      <c r="I560" s="5"/>
      <c r="J560" s="5"/>
    </row>
    <row r="561" spans="1:10">
      <c r="A561" s="5"/>
      <c r="B561" s="5"/>
      <c r="C561" s="5"/>
      <c r="D561" s="5"/>
      <c r="E561" s="5"/>
      <c r="F561" s="5"/>
      <c r="H561" s="5"/>
      <c r="I561" s="5"/>
      <c r="J561" s="5"/>
    </row>
    <row r="562" spans="1:10">
      <c r="A562" s="5"/>
      <c r="B562" s="5"/>
      <c r="C562" s="5"/>
      <c r="D562" s="5"/>
      <c r="E562" s="5"/>
      <c r="F562" s="5"/>
      <c r="H562" s="5"/>
      <c r="I562" s="5"/>
      <c r="J562" s="5"/>
    </row>
    <row r="563" spans="1:10">
      <c r="A563" s="5"/>
      <c r="B563" s="5"/>
      <c r="C563" s="5"/>
      <c r="D563" s="5"/>
      <c r="E563" s="5"/>
      <c r="F563" s="5"/>
      <c r="H563" s="5"/>
      <c r="I563" s="5"/>
      <c r="J563" s="5"/>
    </row>
    <row r="564" spans="1:10">
      <c r="A564" s="5"/>
      <c r="B564" s="5"/>
      <c r="C564" s="5"/>
      <c r="D564" s="5"/>
      <c r="E564" s="5"/>
      <c r="F564" s="5"/>
      <c r="H564" s="5"/>
      <c r="I564" s="5"/>
      <c r="J564" s="5"/>
    </row>
    <row r="565" spans="1:10">
      <c r="A565" s="5"/>
      <c r="B565" s="5"/>
      <c r="C565" s="5"/>
      <c r="D565" s="5"/>
      <c r="E565" s="5"/>
      <c r="F565" s="5"/>
      <c r="H565" s="5"/>
      <c r="I565" s="5"/>
      <c r="J565" s="5"/>
    </row>
    <row r="566" spans="1:10">
      <c r="A566" s="5"/>
      <c r="B566" s="5"/>
      <c r="C566" s="5"/>
      <c r="D566" s="5"/>
      <c r="E566" s="5"/>
      <c r="F566" s="5"/>
      <c r="H566" s="5"/>
      <c r="I566" s="5"/>
      <c r="J566" s="5"/>
    </row>
    <row r="567" spans="1:10">
      <c r="A567" s="5"/>
      <c r="B567" s="5"/>
      <c r="C567" s="5"/>
      <c r="D567" s="5"/>
      <c r="E567" s="5"/>
      <c r="F567" s="5"/>
      <c r="H567" s="5"/>
      <c r="I567" s="5"/>
      <c r="J567" s="5"/>
    </row>
    <row r="568" spans="1:10">
      <c r="A568" s="5"/>
      <c r="B568" s="5"/>
      <c r="C568" s="5"/>
      <c r="D568" s="5"/>
      <c r="E568" s="5"/>
      <c r="F568" s="5"/>
      <c r="H568" s="5"/>
      <c r="I568" s="5"/>
      <c r="J568" s="5"/>
    </row>
    <row r="569" spans="1:10">
      <c r="A569" s="5"/>
      <c r="B569" s="5"/>
      <c r="C569" s="5"/>
      <c r="D569" s="5"/>
      <c r="E569" s="5"/>
      <c r="F569" s="5"/>
      <c r="H569" s="5"/>
      <c r="I569" s="5"/>
      <c r="J569" s="5"/>
    </row>
    <row r="570" spans="1:10">
      <c r="A570" s="5"/>
      <c r="B570" s="5"/>
      <c r="C570" s="5"/>
      <c r="D570" s="5"/>
      <c r="E570" s="5"/>
      <c r="F570" s="5"/>
      <c r="H570" s="5"/>
      <c r="I570" s="5"/>
      <c r="J570" s="5"/>
    </row>
    <row r="571" spans="1:10">
      <c r="A571" s="5"/>
      <c r="B571" s="5"/>
      <c r="C571" s="5"/>
      <c r="D571" s="5"/>
      <c r="E571" s="5"/>
      <c r="F571" s="5"/>
      <c r="H571" s="5"/>
      <c r="I571" s="5"/>
      <c r="J571" s="5"/>
    </row>
    <row r="572" spans="1:10">
      <c r="A572" s="5"/>
      <c r="B572" s="5"/>
      <c r="C572" s="5"/>
      <c r="D572" s="5"/>
      <c r="E572" s="5"/>
      <c r="F572" s="5"/>
      <c r="H572" s="5"/>
      <c r="I572" s="5"/>
      <c r="J572" s="5"/>
    </row>
    <row r="573" spans="1:10">
      <c r="A573" s="5"/>
      <c r="B573" s="5"/>
      <c r="C573" s="5"/>
      <c r="D573" s="5"/>
      <c r="E573" s="5"/>
      <c r="F573" s="5"/>
      <c r="H573" s="5"/>
      <c r="I573" s="5"/>
      <c r="J573" s="5"/>
    </row>
    <row r="574" spans="1:10">
      <c r="A574" s="5"/>
      <c r="B574" s="5"/>
      <c r="C574" s="5"/>
      <c r="D574" s="5"/>
      <c r="E574" s="5"/>
      <c r="F574" s="5"/>
      <c r="H574" s="5"/>
      <c r="I574" s="5"/>
      <c r="J574" s="5"/>
    </row>
    <row r="575" spans="1:10">
      <c r="A575" s="5"/>
      <c r="B575" s="5"/>
      <c r="C575" s="5"/>
      <c r="D575" s="5"/>
      <c r="E575" s="5"/>
      <c r="F575" s="5"/>
      <c r="H575" s="5"/>
      <c r="I575" s="5"/>
      <c r="J575" s="5"/>
    </row>
    <row r="576" spans="1:10">
      <c r="A576" s="5"/>
      <c r="B576" s="5"/>
      <c r="C576" s="5"/>
      <c r="D576" s="5"/>
      <c r="E576" s="5"/>
      <c r="F576" s="5"/>
      <c r="H576" s="5"/>
      <c r="I576" s="5"/>
      <c r="J576" s="5"/>
    </row>
    <row r="577" spans="1:10">
      <c r="A577" s="5"/>
      <c r="B577" s="5"/>
      <c r="C577" s="5"/>
      <c r="D577" s="5"/>
      <c r="E577" s="5"/>
      <c r="F577" s="5"/>
      <c r="H577" s="5"/>
      <c r="I577" s="5"/>
      <c r="J577" s="5"/>
    </row>
    <row r="578" spans="1:10">
      <c r="A578" s="5"/>
      <c r="B578" s="5"/>
      <c r="C578" s="5"/>
      <c r="D578" s="5"/>
      <c r="E578" s="5"/>
      <c r="F578" s="5"/>
      <c r="H578" s="5"/>
      <c r="I578" s="5"/>
      <c r="J578" s="5"/>
    </row>
    <row r="579" spans="1:10">
      <c r="A579" s="5"/>
      <c r="B579" s="5"/>
      <c r="C579" s="5"/>
      <c r="D579" s="5"/>
      <c r="E579" s="5"/>
      <c r="F579" s="5"/>
      <c r="H579" s="5"/>
      <c r="I579" s="5"/>
      <c r="J579" s="5"/>
    </row>
    <row r="580" spans="1:10">
      <c r="A580" s="5"/>
      <c r="B580" s="5"/>
      <c r="C580" s="5"/>
      <c r="D580" s="5"/>
      <c r="E580" s="5"/>
      <c r="F580" s="5"/>
      <c r="H580" s="5"/>
      <c r="I580" s="5"/>
      <c r="J580" s="5"/>
    </row>
    <row r="581" spans="1:10">
      <c r="A581" s="5"/>
      <c r="B581" s="5"/>
      <c r="C581" s="5"/>
      <c r="D581" s="5"/>
      <c r="E581" s="5"/>
      <c r="F581" s="5"/>
      <c r="H581" s="5"/>
      <c r="I581" s="5"/>
      <c r="J581" s="5"/>
    </row>
    <row r="582" spans="1:10">
      <c r="A582" s="5"/>
      <c r="B582" s="5"/>
      <c r="C582" s="5"/>
      <c r="D582" s="5"/>
      <c r="E582" s="5"/>
      <c r="F582" s="5"/>
      <c r="H582" s="5"/>
      <c r="I582" s="5"/>
      <c r="J582" s="5"/>
    </row>
    <row r="583" spans="1:10">
      <c r="A583" s="5"/>
      <c r="B583" s="5"/>
      <c r="C583" s="5"/>
      <c r="D583" s="5"/>
      <c r="E583" s="5"/>
      <c r="F583" s="5"/>
      <c r="H583" s="5"/>
      <c r="I583" s="5"/>
      <c r="J583" s="5"/>
    </row>
    <row r="584" spans="1:10">
      <c r="A584" s="5"/>
      <c r="B584" s="5"/>
      <c r="C584" s="5"/>
      <c r="D584" s="5"/>
      <c r="E584" s="5"/>
      <c r="F584" s="5"/>
      <c r="H584" s="5"/>
      <c r="I584" s="5"/>
      <c r="J584" s="5"/>
    </row>
    <row r="585" spans="1:10">
      <c r="A585" s="5"/>
      <c r="B585" s="5"/>
      <c r="C585" s="5"/>
      <c r="D585" s="5"/>
      <c r="E585" s="5"/>
      <c r="F585" s="5"/>
      <c r="H585" s="5"/>
      <c r="I585" s="5"/>
      <c r="J585" s="5"/>
    </row>
    <row r="586" spans="1:10">
      <c r="A586" s="5"/>
      <c r="B586" s="5"/>
      <c r="C586" s="5"/>
      <c r="D586" s="5"/>
      <c r="E586" s="5"/>
      <c r="F586" s="5"/>
      <c r="H586" s="5"/>
      <c r="I586" s="5"/>
      <c r="J586" s="5"/>
    </row>
    <row r="587" spans="1:10">
      <c r="A587" s="5"/>
      <c r="B587" s="5"/>
      <c r="C587" s="5"/>
      <c r="D587" s="5"/>
      <c r="E587" s="5"/>
      <c r="F587" s="5"/>
      <c r="H587" s="5"/>
      <c r="I587" s="5"/>
      <c r="J587" s="5"/>
    </row>
    <row r="588" spans="1:10">
      <c r="A588" s="5"/>
      <c r="B588" s="5"/>
      <c r="C588" s="5"/>
      <c r="D588" s="5"/>
      <c r="E588" s="5"/>
      <c r="F588" s="5"/>
      <c r="H588" s="5"/>
      <c r="I588" s="5"/>
      <c r="J588" s="5"/>
    </row>
    <row r="589" spans="1:10">
      <c r="A589" s="5"/>
      <c r="B589" s="5"/>
      <c r="C589" s="5"/>
      <c r="D589" s="5"/>
      <c r="E589" s="5"/>
      <c r="F589" s="5"/>
      <c r="H589" s="5"/>
      <c r="I589" s="5"/>
      <c r="J589" s="5"/>
    </row>
    <row r="590" spans="1:10">
      <c r="A590" s="5"/>
      <c r="B590" s="5"/>
      <c r="C590" s="5"/>
      <c r="D590" s="5"/>
      <c r="E590" s="5"/>
      <c r="F590" s="5"/>
      <c r="H590" s="5"/>
      <c r="I590" s="5"/>
      <c r="J590" s="5"/>
    </row>
    <row r="591" spans="1:10">
      <c r="A591" s="5"/>
      <c r="B591" s="5"/>
      <c r="C591" s="5"/>
      <c r="D591" s="5"/>
      <c r="E591" s="5"/>
      <c r="F591" s="5"/>
      <c r="H591" s="5"/>
      <c r="I591" s="5"/>
      <c r="J591" s="5"/>
    </row>
    <row r="592" spans="1:10">
      <c r="A592" s="5"/>
      <c r="B592" s="5"/>
      <c r="C592" s="5"/>
      <c r="D592" s="5"/>
      <c r="E592" s="5"/>
      <c r="F592" s="5"/>
      <c r="H592" s="5"/>
      <c r="I592" s="5"/>
      <c r="J592" s="5"/>
    </row>
    <row r="593" spans="1:10">
      <c r="A593" s="5"/>
      <c r="B593" s="5"/>
      <c r="C593" s="5"/>
      <c r="D593" s="5"/>
      <c r="E593" s="5"/>
      <c r="F593" s="5"/>
      <c r="H593" s="5"/>
      <c r="I593" s="5"/>
      <c r="J593" s="5"/>
    </row>
    <row r="594" spans="1:10">
      <c r="A594" s="5"/>
      <c r="B594" s="5"/>
      <c r="C594" s="5"/>
      <c r="D594" s="5"/>
      <c r="E594" s="5"/>
      <c r="F594" s="5"/>
      <c r="H594" s="5"/>
      <c r="I594" s="5"/>
      <c r="J594" s="5"/>
    </row>
    <row r="595" spans="1:10">
      <c r="A595" s="5"/>
      <c r="B595" s="5"/>
      <c r="C595" s="5"/>
      <c r="D595" s="5"/>
      <c r="E595" s="5"/>
      <c r="F595" s="5"/>
      <c r="H595" s="5"/>
      <c r="I595" s="5"/>
      <c r="J595" s="5"/>
    </row>
    <row r="596" spans="1:10">
      <c r="A596" s="5"/>
      <c r="B596" s="5"/>
      <c r="C596" s="5"/>
      <c r="D596" s="5"/>
      <c r="E596" s="5"/>
      <c r="F596" s="5"/>
      <c r="H596" s="5"/>
      <c r="I596" s="5"/>
      <c r="J596" s="5"/>
    </row>
    <row r="597" spans="1:10">
      <c r="A597" s="5"/>
      <c r="B597" s="5"/>
      <c r="C597" s="5"/>
      <c r="D597" s="5"/>
      <c r="E597" s="5"/>
      <c r="F597" s="5"/>
      <c r="H597" s="5"/>
      <c r="I597" s="5"/>
      <c r="J597" s="5"/>
    </row>
    <row r="598" spans="1:10">
      <c r="A598" s="5"/>
      <c r="B598" s="5"/>
      <c r="C598" s="5"/>
      <c r="D598" s="5"/>
      <c r="E598" s="5"/>
      <c r="F598" s="5"/>
      <c r="H598" s="5"/>
      <c r="I598" s="5"/>
      <c r="J598" s="5"/>
    </row>
    <row r="599" spans="1:10">
      <c r="A599" s="5"/>
      <c r="B599" s="5"/>
      <c r="C599" s="5"/>
      <c r="D599" s="5"/>
      <c r="E599" s="5"/>
      <c r="F599" s="5"/>
      <c r="H599" s="5"/>
      <c r="I599" s="5"/>
      <c r="J599" s="5"/>
    </row>
    <row r="600" spans="1:10">
      <c r="A600" s="5"/>
      <c r="B600" s="5"/>
      <c r="C600" s="5"/>
      <c r="D600" s="5"/>
      <c r="E600" s="5"/>
      <c r="F600" s="5"/>
      <c r="H600" s="5"/>
      <c r="I600" s="5"/>
      <c r="J600" s="5"/>
    </row>
    <row r="601" spans="1:10">
      <c r="A601" s="5"/>
      <c r="B601" s="5"/>
      <c r="C601" s="5"/>
      <c r="D601" s="5"/>
      <c r="E601" s="5"/>
      <c r="F601" s="5"/>
      <c r="H601" s="5"/>
      <c r="I601" s="5"/>
      <c r="J601" s="5"/>
    </row>
    <row r="602" spans="1:10">
      <c r="A602" s="5"/>
      <c r="B602" s="5"/>
      <c r="C602" s="5"/>
      <c r="D602" s="5"/>
      <c r="E602" s="5"/>
      <c r="F602" s="5"/>
      <c r="H602" s="5"/>
      <c r="I602" s="5"/>
      <c r="J602" s="5"/>
    </row>
    <row r="603" spans="1:10">
      <c r="A603" s="5"/>
      <c r="B603" s="5"/>
      <c r="C603" s="5"/>
      <c r="D603" s="5"/>
      <c r="E603" s="5"/>
      <c r="F603" s="5"/>
      <c r="H603" s="5"/>
      <c r="I603" s="5"/>
      <c r="J603" s="5"/>
    </row>
    <row r="604" spans="1:10">
      <c r="A604" s="5"/>
      <c r="B604" s="5"/>
      <c r="C604" s="5"/>
      <c r="D604" s="5"/>
      <c r="E604" s="5"/>
      <c r="F604" s="5"/>
      <c r="H604" s="5"/>
      <c r="I604" s="5"/>
      <c r="J604" s="5"/>
    </row>
    <row r="605" spans="1:10">
      <c r="A605" s="5"/>
      <c r="B605" s="5"/>
      <c r="C605" s="5"/>
      <c r="D605" s="5"/>
      <c r="E605" s="5"/>
      <c r="F605" s="5"/>
      <c r="H605" s="5"/>
      <c r="I605" s="5"/>
      <c r="J605" s="5"/>
    </row>
    <row r="606" spans="1:10">
      <c r="A606" s="5"/>
      <c r="B606" s="5"/>
      <c r="C606" s="5"/>
      <c r="D606" s="5"/>
      <c r="E606" s="5"/>
      <c r="F606" s="5"/>
      <c r="H606" s="5"/>
      <c r="I606" s="5"/>
      <c r="J606" s="5"/>
    </row>
    <row r="607" spans="1:10">
      <c r="A607" s="5"/>
      <c r="B607" s="5"/>
      <c r="C607" s="5"/>
      <c r="D607" s="5"/>
      <c r="E607" s="5"/>
      <c r="F607" s="5"/>
      <c r="H607" s="5"/>
      <c r="I607" s="5"/>
      <c r="J607" s="5"/>
    </row>
    <row r="608" spans="1:10">
      <c r="A608" s="5"/>
      <c r="B608" s="5"/>
      <c r="C608" s="5"/>
      <c r="D608" s="5"/>
      <c r="E608" s="5"/>
      <c r="F608" s="5"/>
      <c r="H608" s="5"/>
      <c r="I608" s="5"/>
      <c r="J608" s="5"/>
    </row>
    <row r="609" spans="1:10">
      <c r="A609" s="5"/>
      <c r="B609" s="5"/>
      <c r="C609" s="5"/>
      <c r="D609" s="5"/>
      <c r="E609" s="5"/>
      <c r="F609" s="5"/>
      <c r="H609" s="5"/>
      <c r="I609" s="5"/>
      <c r="J609" s="5"/>
    </row>
    <row r="610" spans="1:10">
      <c r="A610" s="5"/>
      <c r="B610" s="5"/>
      <c r="C610" s="5"/>
      <c r="D610" s="5"/>
      <c r="E610" s="5"/>
      <c r="F610" s="5"/>
      <c r="H610" s="5"/>
      <c r="I610" s="5"/>
      <c r="J610" s="5"/>
    </row>
    <row r="611" spans="1:10">
      <c r="A611" s="5"/>
      <c r="B611" s="5"/>
      <c r="C611" s="5"/>
      <c r="D611" s="5"/>
      <c r="E611" s="5"/>
      <c r="F611" s="5"/>
      <c r="H611" s="5"/>
      <c r="I611" s="5"/>
      <c r="J611" s="5"/>
    </row>
    <row r="612" spans="1:10">
      <c r="A612" s="5"/>
      <c r="B612" s="5"/>
      <c r="C612" s="5"/>
      <c r="D612" s="5"/>
      <c r="E612" s="5"/>
      <c r="F612" s="5"/>
      <c r="H612" s="5"/>
      <c r="I612" s="5"/>
      <c r="J612" s="5"/>
    </row>
    <row r="613" spans="1:10">
      <c r="A613" s="5"/>
      <c r="B613" s="5"/>
      <c r="C613" s="5"/>
      <c r="D613" s="5"/>
      <c r="E613" s="5"/>
      <c r="F613" s="5"/>
      <c r="H613" s="5"/>
      <c r="I613" s="5"/>
      <c r="J613" s="5"/>
    </row>
    <row r="614" spans="1:10">
      <c r="A614" s="5"/>
      <c r="B614" s="5"/>
      <c r="C614" s="5"/>
      <c r="D614" s="5"/>
      <c r="E614" s="5"/>
      <c r="F614" s="5"/>
      <c r="H614" s="5"/>
      <c r="I614" s="5"/>
      <c r="J614" s="5"/>
    </row>
    <row r="615" spans="1:10">
      <c r="A615" s="5"/>
      <c r="B615" s="5"/>
      <c r="C615" s="5"/>
      <c r="D615" s="5"/>
      <c r="E615" s="5"/>
      <c r="F615" s="5"/>
      <c r="H615" s="5"/>
      <c r="I615" s="5"/>
      <c r="J615" s="5"/>
    </row>
    <row r="616" spans="1:10">
      <c r="A616" s="5"/>
      <c r="B616" s="5"/>
      <c r="C616" s="5"/>
      <c r="D616" s="5"/>
      <c r="E616" s="5"/>
      <c r="F616" s="5"/>
      <c r="H616" s="5"/>
      <c r="I616" s="5"/>
      <c r="J616" s="5"/>
    </row>
    <row r="617" spans="1:10">
      <c r="A617" s="5"/>
      <c r="B617" s="5"/>
      <c r="C617" s="5"/>
      <c r="D617" s="5"/>
      <c r="E617" s="5"/>
      <c r="F617" s="5"/>
      <c r="H617" s="5"/>
      <c r="I617" s="5"/>
      <c r="J617" s="5"/>
    </row>
    <row r="618" spans="1:10">
      <c r="A618" s="5"/>
      <c r="B618" s="5"/>
      <c r="C618" s="5"/>
      <c r="D618" s="5"/>
      <c r="E618" s="5"/>
      <c r="F618" s="5"/>
      <c r="H618" s="5"/>
      <c r="I618" s="5"/>
      <c r="J618" s="5"/>
    </row>
    <row r="619" spans="1:10">
      <c r="A619" s="5"/>
      <c r="B619" s="5"/>
      <c r="C619" s="5"/>
      <c r="D619" s="5"/>
      <c r="E619" s="5"/>
      <c r="F619" s="5"/>
      <c r="H619" s="5"/>
      <c r="I619" s="5"/>
      <c r="J619" s="5"/>
    </row>
    <row r="620" spans="1:10">
      <c r="A620" s="5"/>
      <c r="B620" s="5"/>
      <c r="C620" s="5"/>
      <c r="D620" s="5"/>
      <c r="E620" s="5"/>
      <c r="F620" s="5"/>
      <c r="H620" s="5"/>
      <c r="I620" s="5"/>
      <c r="J620" s="5"/>
    </row>
    <row r="621" spans="1:10">
      <c r="A621" s="5"/>
      <c r="B621" s="5"/>
      <c r="C621" s="5"/>
      <c r="D621" s="5"/>
      <c r="E621" s="5"/>
      <c r="F621" s="5"/>
      <c r="H621" s="5"/>
      <c r="I621" s="5"/>
      <c r="J621" s="5"/>
    </row>
    <row r="622" spans="1:10">
      <c r="A622" s="5"/>
      <c r="B622" s="5"/>
      <c r="C622" s="5"/>
      <c r="D622" s="5"/>
      <c r="E622" s="5"/>
      <c r="F622" s="5"/>
      <c r="H622" s="5"/>
      <c r="I622" s="5"/>
      <c r="J622" s="5"/>
    </row>
    <row r="623" spans="1:10">
      <c r="A623" s="5"/>
      <c r="B623" s="5"/>
      <c r="C623" s="5"/>
      <c r="D623" s="5"/>
      <c r="E623" s="5"/>
      <c r="F623" s="5"/>
      <c r="H623" s="5"/>
      <c r="I623" s="5"/>
      <c r="J623" s="5"/>
    </row>
    <row r="624" spans="1:10">
      <c r="A624" s="5"/>
      <c r="B624" s="5"/>
      <c r="C624" s="5"/>
      <c r="D624" s="5"/>
      <c r="E624" s="5"/>
      <c r="F624" s="5"/>
      <c r="H624" s="5"/>
      <c r="I624" s="5"/>
      <c r="J624" s="5"/>
    </row>
    <row r="625" spans="1:10">
      <c r="A625" s="5"/>
      <c r="B625" s="5"/>
      <c r="C625" s="5"/>
      <c r="D625" s="5"/>
      <c r="E625" s="5"/>
      <c r="F625" s="5"/>
      <c r="H625" s="5"/>
      <c r="I625" s="5"/>
      <c r="J625" s="5"/>
    </row>
    <row r="626" spans="1:10">
      <c r="A626" s="5"/>
      <c r="B626" s="5"/>
      <c r="C626" s="5"/>
      <c r="D626" s="5"/>
      <c r="E626" s="5"/>
      <c r="F626" s="5"/>
      <c r="H626" s="5"/>
      <c r="I626" s="5"/>
      <c r="J626" s="5"/>
    </row>
    <row r="627" spans="1:10">
      <c r="A627" s="5"/>
      <c r="B627" s="5"/>
      <c r="C627" s="5"/>
      <c r="D627" s="5"/>
      <c r="E627" s="5"/>
      <c r="F627" s="5"/>
      <c r="H627" s="5"/>
      <c r="I627" s="5"/>
      <c r="J627" s="5"/>
    </row>
    <row r="628" spans="1:10">
      <c r="A628" s="5"/>
      <c r="B628" s="5"/>
      <c r="C628" s="5"/>
      <c r="D628" s="5"/>
      <c r="E628" s="5"/>
      <c r="F628" s="5"/>
      <c r="H628" s="5"/>
      <c r="I628" s="5"/>
      <c r="J628" s="5"/>
    </row>
    <row r="629" spans="1:10">
      <c r="A629" s="5"/>
      <c r="B629" s="5"/>
      <c r="C629" s="5"/>
      <c r="D629" s="5"/>
      <c r="E629" s="5"/>
      <c r="F629" s="5"/>
      <c r="H629" s="5"/>
      <c r="I629" s="5"/>
      <c r="J629" s="5"/>
    </row>
    <row r="630" spans="1:10">
      <c r="A630" s="5"/>
      <c r="B630" s="5"/>
      <c r="C630" s="5"/>
      <c r="D630" s="5"/>
      <c r="E630" s="5"/>
      <c r="F630" s="5"/>
      <c r="H630" s="5"/>
      <c r="I630" s="5"/>
      <c r="J630" s="5"/>
    </row>
    <row r="631" spans="1:10">
      <c r="A631" s="5"/>
      <c r="B631" s="5"/>
      <c r="C631" s="5"/>
      <c r="D631" s="5"/>
      <c r="E631" s="5"/>
      <c r="F631" s="5"/>
      <c r="H631" s="5"/>
      <c r="I631" s="5"/>
      <c r="J631" s="5"/>
    </row>
    <row r="632" spans="1:10">
      <c r="A632" s="5"/>
      <c r="B632" s="5"/>
      <c r="C632" s="5"/>
      <c r="D632" s="5"/>
      <c r="E632" s="5"/>
      <c r="F632" s="5"/>
      <c r="H632" s="5"/>
      <c r="I632" s="5"/>
      <c r="J632" s="5"/>
    </row>
    <row r="633" spans="1:10">
      <c r="A633" s="5"/>
      <c r="B633" s="5"/>
      <c r="C633" s="5"/>
      <c r="D633" s="5"/>
      <c r="E633" s="5"/>
      <c r="F633" s="5"/>
      <c r="H633" s="5"/>
      <c r="I633" s="5"/>
      <c r="J633" s="5"/>
    </row>
    <row r="634" spans="1:10">
      <c r="A634" s="5"/>
      <c r="B634" s="5"/>
      <c r="C634" s="5"/>
      <c r="D634" s="5"/>
      <c r="E634" s="5"/>
      <c r="F634" s="5"/>
      <c r="H634" s="5"/>
      <c r="I634" s="5"/>
      <c r="J634" s="5"/>
    </row>
    <row r="635" spans="1:10">
      <c r="A635" s="5"/>
      <c r="B635" s="5"/>
      <c r="C635" s="5"/>
      <c r="D635" s="5"/>
      <c r="E635" s="5"/>
      <c r="F635" s="5"/>
      <c r="H635" s="5"/>
      <c r="I635" s="5"/>
      <c r="J635" s="5"/>
    </row>
    <row r="636" spans="1:10">
      <c r="A636" s="5"/>
      <c r="B636" s="5"/>
      <c r="C636" s="5"/>
      <c r="D636" s="5"/>
      <c r="E636" s="5"/>
      <c r="F636" s="5"/>
      <c r="H636" s="5"/>
      <c r="I636" s="5"/>
      <c r="J636" s="5"/>
    </row>
    <row r="637" spans="1:10">
      <c r="A637" s="5"/>
      <c r="B637" s="5"/>
      <c r="C637" s="5"/>
      <c r="D637" s="5"/>
      <c r="E637" s="5"/>
      <c r="F637" s="5"/>
      <c r="H637" s="5"/>
      <c r="I637" s="5"/>
      <c r="J637" s="5"/>
    </row>
    <row r="638" spans="1:10">
      <c r="A638" s="5"/>
      <c r="B638" s="5"/>
      <c r="C638" s="5"/>
      <c r="D638" s="5"/>
      <c r="E638" s="5"/>
      <c r="F638" s="5"/>
      <c r="H638" s="5"/>
      <c r="I638" s="5"/>
      <c r="J638" s="5"/>
    </row>
    <row r="639" spans="1:10">
      <c r="A639" s="5"/>
      <c r="B639" s="5"/>
      <c r="C639" s="5"/>
      <c r="D639" s="5"/>
      <c r="E639" s="5"/>
      <c r="F639" s="5"/>
      <c r="H639" s="5"/>
      <c r="I639" s="5"/>
      <c r="J639" s="5"/>
    </row>
    <row r="640" spans="1:10">
      <c r="A640" s="5"/>
      <c r="B640" s="5"/>
      <c r="C640" s="5"/>
      <c r="D640" s="5"/>
      <c r="E640" s="5"/>
      <c r="F640" s="5"/>
      <c r="H640" s="5"/>
      <c r="I640" s="5"/>
      <c r="J640" s="5"/>
    </row>
    <row r="641" spans="1:10">
      <c r="A641" s="5"/>
      <c r="B641" s="5"/>
      <c r="C641" s="5"/>
      <c r="D641" s="5"/>
      <c r="E641" s="5"/>
      <c r="F641" s="5"/>
      <c r="H641" s="5"/>
      <c r="I641" s="5"/>
      <c r="J641" s="5"/>
    </row>
    <row r="642" spans="1:10">
      <c r="A642" s="5"/>
      <c r="B642" s="5"/>
      <c r="C642" s="5"/>
      <c r="D642" s="5"/>
      <c r="E642" s="5"/>
      <c r="F642" s="5"/>
      <c r="H642" s="5"/>
      <c r="I642" s="5"/>
      <c r="J642" s="5"/>
    </row>
    <row r="643" spans="1:10">
      <c r="A643" s="5"/>
      <c r="B643" s="5"/>
      <c r="C643" s="5"/>
      <c r="D643" s="5"/>
      <c r="E643" s="5"/>
      <c r="F643" s="5"/>
      <c r="H643" s="5"/>
      <c r="I643" s="5"/>
      <c r="J643" s="5"/>
    </row>
    <row r="644" spans="1:10">
      <c r="A644" s="5"/>
      <c r="B644" s="5"/>
      <c r="C644" s="5"/>
      <c r="D644" s="5"/>
      <c r="E644" s="5"/>
      <c r="F644" s="5"/>
      <c r="H644" s="5"/>
      <c r="I644" s="5"/>
      <c r="J644" s="5"/>
    </row>
    <row r="645" spans="1:10">
      <c r="A645" s="5"/>
      <c r="B645" s="5"/>
      <c r="C645" s="5"/>
      <c r="D645" s="5"/>
      <c r="E645" s="5"/>
      <c r="F645" s="5"/>
      <c r="H645" s="5"/>
      <c r="I645" s="5"/>
      <c r="J645" s="5"/>
    </row>
    <row r="646" spans="1:10">
      <c r="A646" s="5"/>
      <c r="B646" s="5"/>
      <c r="C646" s="5"/>
      <c r="D646" s="5"/>
      <c r="E646" s="5"/>
      <c r="F646" s="5"/>
      <c r="H646" s="5"/>
      <c r="I646" s="5"/>
      <c r="J646" s="5"/>
    </row>
    <row r="647" spans="1:10">
      <c r="A647" s="5"/>
      <c r="B647" s="5"/>
      <c r="C647" s="5"/>
      <c r="D647" s="5"/>
      <c r="E647" s="5"/>
      <c r="F647" s="5"/>
      <c r="H647" s="5"/>
      <c r="I647" s="5"/>
      <c r="J647" s="5"/>
    </row>
    <row r="648" spans="1:10">
      <c r="A648" s="5"/>
      <c r="B648" s="5"/>
      <c r="C648" s="5"/>
      <c r="D648" s="5"/>
      <c r="E648" s="5"/>
      <c r="F648" s="5"/>
      <c r="H648" s="5"/>
      <c r="I648" s="5"/>
      <c r="J648" s="5"/>
    </row>
    <row r="649" spans="1:10">
      <c r="A649" s="5"/>
      <c r="B649" s="5"/>
      <c r="C649" s="5"/>
      <c r="D649" s="5"/>
      <c r="E649" s="5"/>
      <c r="F649" s="5"/>
      <c r="H649" s="5"/>
      <c r="I649" s="5"/>
      <c r="J649" s="5"/>
    </row>
    <row r="650" spans="1:10">
      <c r="A650" s="5"/>
      <c r="B650" s="5"/>
      <c r="C650" s="5"/>
      <c r="D650" s="5"/>
      <c r="E650" s="5"/>
      <c r="F650" s="5"/>
      <c r="H650" s="5"/>
      <c r="I650" s="5"/>
      <c r="J650" s="5"/>
    </row>
    <row r="651" spans="1:10">
      <c r="A651" s="5"/>
      <c r="B651" s="5"/>
      <c r="C651" s="5"/>
      <c r="D651" s="5"/>
      <c r="E651" s="5"/>
      <c r="F651" s="5"/>
      <c r="H651" s="5"/>
      <c r="I651" s="5"/>
      <c r="J651" s="5"/>
    </row>
    <row r="652" spans="1:10">
      <c r="A652" s="5"/>
      <c r="B652" s="5"/>
      <c r="C652" s="5"/>
      <c r="D652" s="5"/>
      <c r="E652" s="5"/>
      <c r="F652" s="5"/>
      <c r="H652" s="5"/>
      <c r="I652" s="5"/>
      <c r="J652" s="5"/>
    </row>
    <row r="653" spans="1:10">
      <c r="A653" s="5"/>
      <c r="B653" s="5"/>
      <c r="C653" s="5"/>
      <c r="D653" s="5"/>
      <c r="E653" s="5"/>
      <c r="F653" s="5"/>
      <c r="H653" s="5"/>
      <c r="I653" s="5"/>
      <c r="J653" s="5"/>
    </row>
    <row r="654" spans="1:10">
      <c r="A654" s="5"/>
      <c r="B654" s="5"/>
      <c r="C654" s="5"/>
      <c r="D654" s="5"/>
      <c r="E654" s="5"/>
      <c r="F654" s="5"/>
      <c r="H654" s="5"/>
      <c r="I654" s="5"/>
      <c r="J654" s="5"/>
    </row>
    <row r="655" spans="1:10">
      <c r="A655" s="5"/>
      <c r="B655" s="5"/>
      <c r="C655" s="5"/>
      <c r="D655" s="5"/>
      <c r="E655" s="5"/>
      <c r="F655" s="5"/>
      <c r="H655" s="5"/>
      <c r="I655" s="5"/>
      <c r="J655" s="5"/>
    </row>
    <row r="656" spans="1:10">
      <c r="A656" s="5"/>
      <c r="B656" s="5"/>
      <c r="C656" s="5"/>
      <c r="D656" s="5"/>
      <c r="E656" s="5"/>
      <c r="F656" s="5"/>
      <c r="H656" s="5"/>
      <c r="I656" s="5"/>
      <c r="J656" s="5"/>
    </row>
    <row r="657" spans="1:10">
      <c r="A657" s="5"/>
      <c r="B657" s="5"/>
      <c r="C657" s="5"/>
      <c r="D657" s="5"/>
      <c r="E657" s="5"/>
      <c r="F657" s="5"/>
      <c r="H657" s="5"/>
      <c r="I657" s="5"/>
      <c r="J657" s="5"/>
    </row>
    <row r="658" spans="1:10">
      <c r="A658" s="5"/>
      <c r="B658" s="5"/>
      <c r="C658" s="5"/>
      <c r="D658" s="5"/>
      <c r="E658" s="5"/>
      <c r="F658" s="5"/>
      <c r="H658" s="5"/>
      <c r="I658" s="5"/>
      <c r="J658" s="5"/>
    </row>
    <row r="659" spans="1:10">
      <c r="A659" s="5"/>
      <c r="B659" s="5"/>
      <c r="C659" s="5"/>
      <c r="D659" s="5"/>
      <c r="E659" s="5"/>
      <c r="F659" s="5"/>
      <c r="H659" s="5"/>
      <c r="I659" s="5"/>
      <c r="J659" s="5"/>
    </row>
    <row r="660" spans="1:10">
      <c r="A660" s="5"/>
      <c r="B660" s="5"/>
      <c r="C660" s="5"/>
      <c r="D660" s="5"/>
      <c r="E660" s="5"/>
      <c r="F660" s="5"/>
      <c r="H660" s="5"/>
      <c r="I660" s="5"/>
      <c r="J660" s="5"/>
    </row>
    <row r="661" spans="1:10">
      <c r="A661" s="5"/>
      <c r="B661" s="5"/>
      <c r="C661" s="5"/>
      <c r="D661" s="5"/>
      <c r="E661" s="5"/>
      <c r="F661" s="5"/>
      <c r="H661" s="5"/>
      <c r="I661" s="5"/>
      <c r="J661" s="5"/>
    </row>
    <row r="662" spans="1:10">
      <c r="A662" s="5"/>
      <c r="B662" s="5"/>
      <c r="C662" s="5"/>
      <c r="D662" s="5"/>
      <c r="E662" s="5"/>
      <c r="F662" s="5"/>
      <c r="H662" s="5"/>
      <c r="I662" s="5"/>
      <c r="J662" s="5"/>
    </row>
    <row r="663" spans="1:10">
      <c r="A663" s="5"/>
      <c r="B663" s="5"/>
      <c r="C663" s="5"/>
      <c r="D663" s="5"/>
      <c r="E663" s="5"/>
      <c r="F663" s="5"/>
      <c r="H663" s="5"/>
      <c r="I663" s="5"/>
      <c r="J663" s="5"/>
    </row>
    <row r="664" spans="1:10">
      <c r="A664" s="5"/>
      <c r="B664" s="5"/>
      <c r="C664" s="5"/>
      <c r="D664" s="5"/>
      <c r="E664" s="5"/>
      <c r="F664" s="5"/>
      <c r="H664" s="5"/>
      <c r="I664" s="5"/>
      <c r="J664" s="5"/>
    </row>
    <row r="665" spans="1:10">
      <c r="A665" s="5"/>
      <c r="B665" s="5"/>
      <c r="C665" s="5"/>
      <c r="D665" s="5"/>
      <c r="E665" s="5"/>
      <c r="F665" s="5"/>
      <c r="H665" s="5"/>
      <c r="I665" s="5"/>
      <c r="J665" s="5"/>
    </row>
    <row r="666" spans="1:10">
      <c r="A666" s="5"/>
      <c r="B666" s="5"/>
      <c r="C666" s="5"/>
      <c r="D666" s="5"/>
      <c r="E666" s="5"/>
      <c r="F666" s="5"/>
      <c r="H666" s="5"/>
      <c r="I666" s="5"/>
      <c r="J666" s="5"/>
    </row>
    <row r="667" spans="1:10">
      <c r="A667" s="5"/>
      <c r="B667" s="5"/>
      <c r="C667" s="5"/>
      <c r="D667" s="5"/>
      <c r="E667" s="5"/>
      <c r="F667" s="5"/>
      <c r="H667" s="5"/>
      <c r="I667" s="5"/>
      <c r="J667" s="5"/>
    </row>
    <row r="668" spans="1:10">
      <c r="A668" s="5"/>
      <c r="B668" s="5"/>
      <c r="C668" s="5"/>
      <c r="D668" s="5"/>
      <c r="E668" s="5"/>
      <c r="F668" s="5"/>
      <c r="H668" s="5"/>
      <c r="I668" s="5"/>
      <c r="J668" s="5"/>
    </row>
    <row r="669" spans="1:10">
      <c r="A669" s="5"/>
      <c r="B669" s="5"/>
      <c r="C669" s="5"/>
      <c r="D669" s="5"/>
      <c r="E669" s="5"/>
      <c r="F669" s="5"/>
      <c r="H669" s="5"/>
      <c r="I669" s="5"/>
      <c r="J669" s="5"/>
    </row>
    <row r="670" spans="1:10">
      <c r="A670" s="5"/>
      <c r="B670" s="5"/>
      <c r="C670" s="5"/>
      <c r="D670" s="5"/>
      <c r="E670" s="5"/>
      <c r="F670" s="5"/>
      <c r="H670" s="5"/>
      <c r="I670" s="5"/>
      <c r="J670" s="5"/>
    </row>
    <row r="671" spans="1:10">
      <c r="A671" s="5"/>
      <c r="B671" s="5"/>
      <c r="C671" s="5"/>
      <c r="D671" s="5"/>
      <c r="E671" s="5"/>
      <c r="F671" s="5"/>
      <c r="H671" s="5"/>
      <c r="I671" s="5"/>
      <c r="J671" s="5"/>
    </row>
    <row r="672" spans="1:10">
      <c r="A672" s="5"/>
      <c r="B672" s="5"/>
      <c r="C672" s="5"/>
      <c r="D672" s="5"/>
      <c r="E672" s="5"/>
      <c r="F672" s="5"/>
      <c r="H672" s="5"/>
      <c r="I672" s="5"/>
      <c r="J672" s="5"/>
    </row>
    <row r="673" spans="1:10">
      <c r="A673" s="5"/>
      <c r="B673" s="5"/>
      <c r="C673" s="5"/>
      <c r="D673" s="5"/>
      <c r="E673" s="5"/>
      <c r="F673" s="5"/>
      <c r="H673" s="5"/>
      <c r="I673" s="5"/>
      <c r="J673" s="5"/>
    </row>
    <row r="674" spans="1:10">
      <c r="A674" s="5"/>
      <c r="B674" s="5"/>
      <c r="C674" s="5"/>
      <c r="D674" s="5"/>
      <c r="E674" s="5"/>
      <c r="F674" s="5"/>
      <c r="H674" s="5"/>
      <c r="I674" s="5"/>
      <c r="J674" s="5"/>
    </row>
    <row r="675" spans="1:10">
      <c r="A675" s="5"/>
      <c r="B675" s="5"/>
      <c r="C675" s="5"/>
      <c r="D675" s="5"/>
      <c r="E675" s="5"/>
      <c r="F675" s="5"/>
      <c r="H675" s="5"/>
      <c r="I675" s="5"/>
      <c r="J675" s="5"/>
    </row>
    <row r="676" spans="1:10">
      <c r="A676" s="5"/>
      <c r="B676" s="5"/>
      <c r="C676" s="5"/>
      <c r="D676" s="5"/>
      <c r="E676" s="5"/>
      <c r="F676" s="5"/>
      <c r="H676" s="5"/>
      <c r="I676" s="5"/>
      <c r="J676" s="5"/>
    </row>
    <row r="677" spans="1:10">
      <c r="A677" s="5"/>
      <c r="B677" s="5"/>
      <c r="C677" s="5"/>
      <c r="D677" s="5"/>
      <c r="E677" s="5"/>
      <c r="F677" s="5"/>
      <c r="H677" s="5"/>
      <c r="I677" s="5"/>
      <c r="J677" s="5"/>
    </row>
    <row r="678" spans="1:10">
      <c r="A678" s="5"/>
      <c r="B678" s="5"/>
      <c r="C678" s="5"/>
      <c r="D678" s="5"/>
      <c r="E678" s="5"/>
      <c r="F678" s="5"/>
      <c r="H678" s="5"/>
      <c r="I678" s="5"/>
      <c r="J678" s="5"/>
    </row>
    <row r="679" spans="1:10">
      <c r="A679" s="5"/>
      <c r="B679" s="5"/>
      <c r="C679" s="5"/>
      <c r="D679" s="5"/>
      <c r="E679" s="5"/>
      <c r="F679" s="5"/>
      <c r="H679" s="5"/>
      <c r="I679" s="5"/>
      <c r="J679" s="5"/>
    </row>
    <row r="680" spans="1:10">
      <c r="A680" s="5"/>
      <c r="B680" s="5"/>
      <c r="C680" s="5"/>
      <c r="D680" s="5"/>
      <c r="E680" s="5"/>
      <c r="F680" s="5"/>
      <c r="H680" s="5"/>
      <c r="I680" s="5"/>
      <c r="J680" s="5"/>
    </row>
    <row r="681" spans="1:10">
      <c r="A681" s="5"/>
      <c r="B681" s="5"/>
      <c r="C681" s="5"/>
      <c r="D681" s="5"/>
      <c r="E681" s="5"/>
      <c r="F681" s="5"/>
      <c r="H681" s="5"/>
      <c r="I681" s="5"/>
      <c r="J681" s="5"/>
    </row>
    <row r="682" spans="1:10">
      <c r="A682" s="5"/>
      <c r="B682" s="5"/>
      <c r="C682" s="5"/>
      <c r="D682" s="5"/>
      <c r="E682" s="5"/>
      <c r="F682" s="5"/>
      <c r="H682" s="5"/>
      <c r="I682" s="5"/>
      <c r="J682" s="5"/>
    </row>
    <row r="683" spans="1:10">
      <c r="A683" s="5"/>
      <c r="B683" s="5"/>
      <c r="C683" s="5"/>
      <c r="D683" s="5"/>
      <c r="E683" s="5"/>
      <c r="F683" s="5"/>
      <c r="H683" s="5"/>
      <c r="I683" s="5"/>
      <c r="J683" s="5"/>
    </row>
    <row r="684" spans="1:10">
      <c r="A684" s="5"/>
      <c r="B684" s="5"/>
      <c r="C684" s="5"/>
      <c r="D684" s="5"/>
      <c r="E684" s="5"/>
      <c r="F684" s="5"/>
      <c r="H684" s="5"/>
      <c r="I684" s="5"/>
      <c r="J684" s="5"/>
    </row>
    <row r="685" spans="1:10">
      <c r="A685" s="5"/>
      <c r="B685" s="5"/>
      <c r="C685" s="5"/>
      <c r="D685" s="5"/>
      <c r="E685" s="5"/>
      <c r="F685" s="5"/>
      <c r="H685" s="5"/>
      <c r="I685" s="5"/>
      <c r="J685" s="5"/>
    </row>
    <row r="686" spans="1:10">
      <c r="A686" s="5"/>
      <c r="B686" s="5"/>
      <c r="C686" s="5"/>
      <c r="D686" s="5"/>
      <c r="E686" s="5"/>
      <c r="F686" s="5"/>
      <c r="H686" s="5"/>
      <c r="I686" s="5"/>
      <c r="J686" s="5"/>
    </row>
    <row r="687" spans="1:10">
      <c r="A687" s="5"/>
      <c r="B687" s="5"/>
      <c r="C687" s="5"/>
      <c r="D687" s="5"/>
      <c r="E687" s="5"/>
      <c r="F687" s="5"/>
      <c r="H687" s="5"/>
      <c r="I687" s="5"/>
      <c r="J687" s="5"/>
    </row>
    <row r="688" spans="1:10">
      <c r="A688" s="5"/>
      <c r="B688" s="5"/>
      <c r="C688" s="5"/>
      <c r="D688" s="5"/>
      <c r="E688" s="5"/>
      <c r="F688" s="5"/>
      <c r="H688" s="5"/>
      <c r="I688" s="5"/>
      <c r="J688" s="5"/>
    </row>
    <row r="689" spans="1:10">
      <c r="A689" s="5"/>
      <c r="B689" s="5"/>
      <c r="C689" s="5"/>
      <c r="D689" s="5"/>
      <c r="E689" s="5"/>
      <c r="F689" s="5"/>
      <c r="H689" s="5"/>
      <c r="I689" s="5"/>
      <c r="J689" s="5"/>
    </row>
    <row r="690" spans="1:10">
      <c r="A690" s="5"/>
      <c r="B690" s="5"/>
      <c r="C690" s="5"/>
      <c r="D690" s="5"/>
      <c r="E690" s="5"/>
      <c r="F690" s="5"/>
      <c r="H690" s="5"/>
      <c r="I690" s="5"/>
      <c r="J690" s="5"/>
    </row>
    <row r="691" spans="1:10">
      <c r="A691" s="5"/>
      <c r="B691" s="5"/>
      <c r="C691" s="5"/>
      <c r="D691" s="5"/>
      <c r="E691" s="5"/>
      <c r="F691" s="5"/>
      <c r="H691" s="5"/>
      <c r="I691" s="5"/>
      <c r="J691" s="5"/>
    </row>
    <row r="692" spans="1:10">
      <c r="A692" s="5"/>
      <c r="B692" s="5"/>
      <c r="C692" s="5"/>
      <c r="D692" s="5"/>
      <c r="E692" s="5"/>
      <c r="F692" s="5"/>
      <c r="H692" s="5"/>
      <c r="I692" s="5"/>
      <c r="J692" s="5"/>
    </row>
    <row r="693" spans="1:10">
      <c r="A693" s="5"/>
      <c r="B693" s="5"/>
      <c r="C693" s="5"/>
      <c r="D693" s="5"/>
      <c r="E693" s="5"/>
      <c r="F693" s="5"/>
      <c r="H693" s="5"/>
      <c r="I693" s="5"/>
      <c r="J693" s="5"/>
    </row>
    <row r="694" spans="1:10">
      <c r="A694" s="5"/>
      <c r="B694" s="5"/>
      <c r="C694" s="5"/>
      <c r="D694" s="5"/>
      <c r="E694" s="5"/>
      <c r="F694" s="5"/>
      <c r="H694" s="5"/>
      <c r="I694" s="5"/>
      <c r="J694" s="5"/>
    </row>
    <row r="695" spans="1:10">
      <c r="A695" s="5"/>
      <c r="B695" s="5"/>
      <c r="C695" s="5"/>
      <c r="D695" s="5"/>
      <c r="E695" s="5"/>
      <c r="F695" s="5"/>
      <c r="H695" s="5"/>
      <c r="I695" s="5"/>
      <c r="J695" s="5"/>
    </row>
    <row r="696" spans="1:10">
      <c r="A696" s="5"/>
      <c r="B696" s="5"/>
      <c r="C696" s="5"/>
      <c r="D696" s="5"/>
      <c r="E696" s="5"/>
      <c r="F696" s="5"/>
      <c r="H696" s="5"/>
      <c r="I696" s="5"/>
      <c r="J696" s="5"/>
    </row>
    <row r="697" spans="1:10">
      <c r="A697" s="5"/>
      <c r="B697" s="5"/>
      <c r="C697" s="5"/>
      <c r="D697" s="5"/>
      <c r="E697" s="5"/>
      <c r="F697" s="5"/>
      <c r="H697" s="5"/>
      <c r="I697" s="5"/>
      <c r="J697" s="5"/>
    </row>
    <row r="698" spans="1:10">
      <c r="A698" s="5"/>
      <c r="B698" s="5"/>
      <c r="C698" s="5"/>
      <c r="D698" s="5"/>
      <c r="E698" s="5"/>
      <c r="F698" s="5"/>
      <c r="H698" s="5"/>
      <c r="I698" s="5"/>
      <c r="J698" s="5"/>
    </row>
    <row r="699" spans="1:10">
      <c r="A699" s="5"/>
      <c r="B699" s="5"/>
      <c r="C699" s="5"/>
      <c r="D699" s="5"/>
      <c r="E699" s="5"/>
      <c r="F699" s="5"/>
      <c r="H699" s="5"/>
      <c r="I699" s="5"/>
      <c r="J699" s="5"/>
    </row>
    <row r="700" spans="1:10">
      <c r="A700" s="5"/>
      <c r="B700" s="5"/>
      <c r="C700" s="5"/>
      <c r="D700" s="5"/>
      <c r="E700" s="5"/>
      <c r="F700" s="5"/>
      <c r="H700" s="5"/>
      <c r="I700" s="5"/>
      <c r="J700" s="5"/>
    </row>
    <row r="701" spans="1:10">
      <c r="A701" s="5"/>
      <c r="B701" s="5"/>
      <c r="C701" s="5"/>
      <c r="D701" s="5"/>
      <c r="E701" s="5"/>
      <c r="F701" s="5"/>
      <c r="H701" s="5"/>
      <c r="I701" s="5"/>
      <c r="J701" s="5"/>
    </row>
    <row r="702" spans="1:10">
      <c r="A702" s="5"/>
      <c r="B702" s="5"/>
      <c r="C702" s="5"/>
      <c r="D702" s="5"/>
      <c r="E702" s="5"/>
      <c r="F702" s="5"/>
      <c r="H702" s="5"/>
      <c r="I702" s="5"/>
      <c r="J702" s="5"/>
    </row>
    <row r="703" spans="1:10">
      <c r="A703" s="5"/>
      <c r="B703" s="5"/>
      <c r="C703" s="5"/>
      <c r="D703" s="5"/>
      <c r="E703" s="5"/>
      <c r="F703" s="5"/>
      <c r="H703" s="5"/>
      <c r="I703" s="5"/>
      <c r="J703" s="5"/>
    </row>
    <row r="704" spans="1:10">
      <c r="A704" s="5"/>
      <c r="B704" s="5"/>
      <c r="C704" s="5"/>
      <c r="D704" s="5"/>
      <c r="E704" s="5"/>
      <c r="F704" s="5"/>
      <c r="H704" s="5"/>
      <c r="I704" s="5"/>
      <c r="J704" s="5"/>
    </row>
    <row r="705" spans="1:10">
      <c r="A705" s="5"/>
      <c r="B705" s="5"/>
      <c r="C705" s="5"/>
      <c r="D705" s="5"/>
      <c r="E705" s="5"/>
      <c r="F705" s="5"/>
      <c r="H705" s="5"/>
      <c r="I705" s="5"/>
      <c r="J705" s="5"/>
    </row>
    <row r="706" spans="1:10">
      <c r="A706" s="5"/>
      <c r="B706" s="5"/>
      <c r="C706" s="5"/>
      <c r="D706" s="5"/>
      <c r="E706" s="5"/>
      <c r="F706" s="5"/>
      <c r="H706" s="5"/>
      <c r="I706" s="5"/>
      <c r="J706" s="5"/>
    </row>
    <row r="707" spans="1:10">
      <c r="A707" s="5"/>
      <c r="B707" s="5"/>
      <c r="C707" s="5"/>
      <c r="D707" s="5"/>
      <c r="E707" s="5"/>
      <c r="F707" s="5"/>
      <c r="H707" s="5"/>
      <c r="I707" s="5"/>
      <c r="J707" s="5"/>
    </row>
    <row r="708" spans="1:10">
      <c r="A708" s="5"/>
      <c r="B708" s="5"/>
      <c r="C708" s="5"/>
      <c r="D708" s="5"/>
      <c r="E708" s="5"/>
      <c r="F708" s="5"/>
      <c r="H708" s="5"/>
      <c r="I708" s="5"/>
      <c r="J708" s="5"/>
    </row>
    <row r="709" spans="1:10">
      <c r="A709" s="5"/>
      <c r="B709" s="5"/>
      <c r="C709" s="5"/>
      <c r="D709" s="5"/>
      <c r="E709" s="5"/>
      <c r="F709" s="5"/>
      <c r="H709" s="5"/>
      <c r="I709" s="5"/>
      <c r="J709" s="5"/>
    </row>
    <row r="710" spans="1:10">
      <c r="A710" s="5"/>
      <c r="B710" s="5"/>
      <c r="C710" s="5"/>
      <c r="D710" s="5"/>
      <c r="E710" s="5"/>
      <c r="F710" s="5"/>
      <c r="H710" s="5"/>
      <c r="I710" s="5"/>
      <c r="J710" s="5"/>
    </row>
    <row r="711" spans="1:10">
      <c r="A711" s="5"/>
      <c r="B711" s="5"/>
      <c r="C711" s="5"/>
      <c r="D711" s="5"/>
      <c r="E711" s="5"/>
      <c r="F711" s="5"/>
      <c r="H711" s="5"/>
      <c r="I711" s="5"/>
      <c r="J711" s="5"/>
    </row>
    <row r="712" spans="1:10">
      <c r="A712" s="5"/>
      <c r="B712" s="5"/>
      <c r="C712" s="5"/>
      <c r="D712" s="5"/>
      <c r="E712" s="5"/>
      <c r="F712" s="5"/>
      <c r="H712" s="5"/>
      <c r="I712" s="5"/>
      <c r="J712" s="5"/>
    </row>
    <row r="713" spans="1:10">
      <c r="A713" s="5"/>
      <c r="B713" s="5"/>
      <c r="C713" s="5"/>
      <c r="D713" s="5"/>
      <c r="E713" s="5"/>
      <c r="F713" s="5"/>
      <c r="H713" s="5"/>
      <c r="I713" s="5"/>
      <c r="J713" s="5"/>
    </row>
    <row r="714" spans="1:10">
      <c r="A714" s="5"/>
      <c r="B714" s="5"/>
      <c r="C714" s="5"/>
      <c r="D714" s="5"/>
      <c r="E714" s="5"/>
      <c r="F714" s="5"/>
      <c r="H714" s="5"/>
      <c r="I714" s="5"/>
      <c r="J714" s="5"/>
    </row>
    <row r="715" spans="1:10">
      <c r="A715" s="5"/>
      <c r="B715" s="5"/>
      <c r="C715" s="5"/>
      <c r="D715" s="5"/>
      <c r="E715" s="5"/>
      <c r="F715" s="5"/>
      <c r="H715" s="5"/>
      <c r="I715" s="5"/>
      <c r="J715" s="5"/>
    </row>
    <row r="716" spans="1:10">
      <c r="A716" s="5"/>
      <c r="B716" s="5"/>
      <c r="C716" s="5"/>
      <c r="D716" s="5"/>
      <c r="E716" s="5"/>
      <c r="F716" s="5"/>
      <c r="H716" s="5"/>
      <c r="I716" s="5"/>
      <c r="J716" s="5"/>
    </row>
    <row r="717" spans="1:10">
      <c r="A717" s="5"/>
      <c r="B717" s="5"/>
      <c r="C717" s="5"/>
      <c r="D717" s="5"/>
      <c r="E717" s="5"/>
      <c r="F717" s="5"/>
      <c r="H717" s="5"/>
      <c r="I717" s="5"/>
      <c r="J717" s="5"/>
    </row>
    <row r="718" spans="1:10">
      <c r="A718" s="5"/>
      <c r="B718" s="5"/>
      <c r="C718" s="5"/>
      <c r="D718" s="5"/>
      <c r="E718" s="5"/>
      <c r="F718" s="5"/>
      <c r="H718" s="5"/>
      <c r="I718" s="5"/>
      <c r="J718" s="5"/>
    </row>
    <row r="719" spans="1:10">
      <c r="A719" s="5"/>
      <c r="B719" s="5"/>
      <c r="C719" s="5"/>
      <c r="D719" s="5"/>
      <c r="E719" s="5"/>
      <c r="F719" s="5"/>
      <c r="H719" s="5"/>
      <c r="I719" s="5"/>
      <c r="J719" s="5"/>
    </row>
    <row r="720" spans="1:10">
      <c r="A720" s="5"/>
      <c r="B720" s="5"/>
      <c r="C720" s="5"/>
      <c r="D720" s="5"/>
      <c r="E720" s="5"/>
      <c r="F720" s="5"/>
      <c r="H720" s="5"/>
      <c r="I720" s="5"/>
      <c r="J720" s="5"/>
    </row>
    <row r="721" spans="1:10">
      <c r="A721" s="5"/>
      <c r="B721" s="5"/>
      <c r="C721" s="5"/>
      <c r="D721" s="5"/>
      <c r="E721" s="5"/>
      <c r="F721" s="5"/>
      <c r="H721" s="5"/>
      <c r="I721" s="5"/>
      <c r="J721" s="5"/>
    </row>
    <row r="722" spans="1:10">
      <c r="A722" s="5"/>
      <c r="B722" s="5"/>
      <c r="C722" s="5"/>
      <c r="D722" s="5"/>
      <c r="E722" s="5"/>
      <c r="F722" s="5"/>
      <c r="H722" s="5"/>
      <c r="I722" s="5"/>
      <c r="J722" s="5"/>
    </row>
    <row r="723" spans="1:10">
      <c r="A723" s="5"/>
      <c r="B723" s="5"/>
      <c r="C723" s="5"/>
      <c r="D723" s="5"/>
      <c r="E723" s="5"/>
      <c r="F723" s="5"/>
      <c r="H723" s="5"/>
      <c r="I723" s="5"/>
      <c r="J723" s="5"/>
    </row>
    <row r="724" spans="1:10">
      <c r="A724" s="5"/>
      <c r="B724" s="5"/>
      <c r="C724" s="5"/>
      <c r="D724" s="5"/>
      <c r="E724" s="5"/>
      <c r="F724" s="5"/>
      <c r="H724" s="5"/>
      <c r="I724" s="5"/>
      <c r="J724" s="5"/>
    </row>
    <row r="725" spans="1:10">
      <c r="A725" s="5"/>
      <c r="B725" s="5"/>
      <c r="C725" s="5"/>
      <c r="D725" s="5"/>
      <c r="E725" s="5"/>
      <c r="F725" s="5"/>
      <c r="H725" s="5"/>
      <c r="I725" s="5"/>
      <c r="J725" s="5"/>
    </row>
    <row r="726" spans="1:10">
      <c r="A726" s="5"/>
      <c r="B726" s="5"/>
      <c r="C726" s="5"/>
      <c r="D726" s="5"/>
      <c r="E726" s="5"/>
      <c r="F726" s="5"/>
      <c r="H726" s="5"/>
      <c r="I726" s="5"/>
      <c r="J726" s="5"/>
    </row>
    <row r="727" spans="1:10">
      <c r="A727" s="5"/>
      <c r="B727" s="5"/>
      <c r="C727" s="5"/>
      <c r="D727" s="5"/>
      <c r="E727" s="5"/>
      <c r="F727" s="5"/>
      <c r="H727" s="5"/>
      <c r="I727" s="5"/>
      <c r="J727" s="5"/>
    </row>
    <row r="728" spans="1:10">
      <c r="A728" s="5"/>
      <c r="B728" s="5"/>
      <c r="C728" s="5"/>
      <c r="D728" s="5"/>
      <c r="E728" s="5"/>
      <c r="F728" s="5"/>
      <c r="H728" s="5"/>
      <c r="I728" s="5"/>
      <c r="J728" s="5"/>
    </row>
    <row r="729" spans="1:10">
      <c r="A729" s="5"/>
      <c r="B729" s="5"/>
      <c r="C729" s="5"/>
      <c r="D729" s="5"/>
      <c r="E729" s="5"/>
      <c r="F729" s="5"/>
      <c r="H729" s="5"/>
      <c r="I729" s="5"/>
      <c r="J729" s="5"/>
    </row>
    <row r="730" spans="1:10">
      <c r="A730" s="5"/>
      <c r="B730" s="5"/>
      <c r="C730" s="5"/>
      <c r="D730" s="5"/>
      <c r="E730" s="5"/>
      <c r="F730" s="5"/>
      <c r="H730" s="5"/>
      <c r="I730" s="5"/>
      <c r="J730" s="5"/>
    </row>
    <row r="731" spans="1:10">
      <c r="A731" s="5"/>
      <c r="B731" s="5"/>
      <c r="C731" s="5"/>
      <c r="D731" s="5"/>
      <c r="E731" s="5"/>
      <c r="F731" s="5"/>
      <c r="H731" s="5"/>
      <c r="I731" s="5"/>
      <c r="J731" s="5"/>
    </row>
    <row r="732" spans="1:10">
      <c r="A732" s="5"/>
      <c r="B732" s="5"/>
      <c r="C732" s="5"/>
      <c r="D732" s="5"/>
      <c r="E732" s="5"/>
      <c r="F732" s="5"/>
      <c r="H732" s="5"/>
      <c r="I732" s="5"/>
      <c r="J732" s="5"/>
    </row>
    <row r="733" spans="1:10">
      <c r="A733" s="5"/>
      <c r="B733" s="5"/>
      <c r="C733" s="5"/>
      <c r="D733" s="5"/>
      <c r="E733" s="5"/>
      <c r="F733" s="5"/>
      <c r="H733" s="5"/>
      <c r="I733" s="5"/>
      <c r="J733" s="5"/>
    </row>
    <row r="734" spans="1:10">
      <c r="A734" s="5"/>
      <c r="B734" s="5"/>
      <c r="C734" s="5"/>
      <c r="D734" s="5"/>
      <c r="E734" s="5"/>
      <c r="F734" s="5"/>
      <c r="H734" s="5"/>
      <c r="I734" s="5"/>
      <c r="J734" s="5"/>
    </row>
    <row r="735" spans="1:10">
      <c r="A735" s="5"/>
      <c r="B735" s="5"/>
      <c r="C735" s="5"/>
      <c r="D735" s="5"/>
      <c r="E735" s="5"/>
      <c r="F735" s="5"/>
      <c r="H735" s="5"/>
      <c r="I735" s="5"/>
      <c r="J735" s="5"/>
    </row>
    <row r="736" spans="1:10">
      <c r="A736" s="5"/>
      <c r="B736" s="5"/>
      <c r="C736" s="5"/>
      <c r="D736" s="5"/>
      <c r="E736" s="5"/>
      <c r="F736" s="5"/>
      <c r="H736" s="5"/>
      <c r="I736" s="5"/>
      <c r="J736" s="5"/>
    </row>
    <row r="737" spans="1:10">
      <c r="A737" s="5"/>
      <c r="B737" s="5"/>
      <c r="C737" s="5"/>
      <c r="D737" s="5"/>
      <c r="E737" s="5"/>
      <c r="F737" s="5"/>
      <c r="H737" s="5"/>
      <c r="I737" s="5"/>
      <c r="J737" s="5"/>
    </row>
    <row r="738" spans="1:10">
      <c r="A738" s="5"/>
      <c r="B738" s="5"/>
      <c r="C738" s="5"/>
      <c r="D738" s="5"/>
      <c r="E738" s="5"/>
      <c r="F738" s="5"/>
      <c r="H738" s="5"/>
      <c r="I738" s="5"/>
      <c r="J738" s="5"/>
    </row>
    <row r="739" spans="1:10">
      <c r="A739" s="5"/>
      <c r="B739" s="5"/>
      <c r="C739" s="5"/>
      <c r="D739" s="5"/>
      <c r="E739" s="5"/>
      <c r="F739" s="5"/>
      <c r="H739" s="5"/>
      <c r="I739" s="5"/>
      <c r="J739" s="5"/>
    </row>
    <row r="740" spans="1:10">
      <c r="A740" s="5"/>
      <c r="B740" s="5"/>
      <c r="C740" s="5"/>
      <c r="D740" s="5"/>
      <c r="E740" s="5"/>
      <c r="F740" s="5"/>
      <c r="H740" s="5"/>
      <c r="I740" s="5"/>
      <c r="J740" s="5"/>
    </row>
    <row r="741" spans="1:10">
      <c r="A741" s="5"/>
      <c r="B741" s="5"/>
      <c r="C741" s="5"/>
      <c r="D741" s="5"/>
      <c r="E741" s="5"/>
      <c r="F741" s="5"/>
      <c r="H741" s="5"/>
      <c r="I741" s="5"/>
      <c r="J741" s="5"/>
    </row>
    <row r="742" spans="1:10">
      <c r="A742" s="5"/>
      <c r="B742" s="5"/>
      <c r="C742" s="5"/>
      <c r="D742" s="5"/>
      <c r="E742" s="5"/>
      <c r="F742" s="5"/>
      <c r="H742" s="5"/>
      <c r="I742" s="5"/>
      <c r="J742" s="5"/>
    </row>
    <row r="743" spans="1:10">
      <c r="A743" s="5"/>
      <c r="B743" s="5"/>
      <c r="C743" s="5"/>
      <c r="D743" s="5"/>
      <c r="E743" s="5"/>
      <c r="F743" s="5"/>
      <c r="H743" s="5"/>
      <c r="I743" s="5"/>
      <c r="J743" s="5"/>
    </row>
    <row r="744" spans="1:10">
      <c r="A744" s="5"/>
      <c r="B744" s="5"/>
      <c r="C744" s="5"/>
      <c r="D744" s="5"/>
      <c r="E744" s="5"/>
      <c r="F744" s="5"/>
      <c r="H744" s="5"/>
      <c r="I744" s="5"/>
      <c r="J744" s="5"/>
    </row>
    <row r="745" spans="1:10">
      <c r="A745" s="5"/>
      <c r="B745" s="5"/>
      <c r="C745" s="5"/>
      <c r="D745" s="5"/>
      <c r="E745" s="5"/>
      <c r="F745" s="5"/>
      <c r="H745" s="5"/>
      <c r="I745" s="5"/>
      <c r="J745" s="5"/>
    </row>
    <row r="746" spans="1:10">
      <c r="A746" s="5"/>
      <c r="B746" s="5"/>
      <c r="C746" s="5"/>
      <c r="D746" s="5"/>
      <c r="E746" s="5"/>
      <c r="F746" s="5"/>
      <c r="H746" s="5"/>
      <c r="I746" s="5"/>
      <c r="J746" s="5"/>
    </row>
    <row r="747" spans="1:10">
      <c r="A747" s="5"/>
      <c r="B747" s="5"/>
      <c r="C747" s="5"/>
      <c r="D747" s="5"/>
      <c r="E747" s="5"/>
      <c r="F747" s="5"/>
      <c r="H747" s="5"/>
      <c r="I747" s="5"/>
      <c r="J747" s="5"/>
    </row>
    <row r="748" spans="1:10">
      <c r="A748" s="5"/>
      <c r="B748" s="5"/>
      <c r="C748" s="5"/>
      <c r="D748" s="5"/>
      <c r="E748" s="5"/>
      <c r="F748" s="5"/>
      <c r="H748" s="5"/>
      <c r="I748" s="5"/>
      <c r="J748" s="5"/>
    </row>
    <row r="749" spans="1:10">
      <c r="A749" s="5"/>
      <c r="B749" s="5"/>
      <c r="C749" s="5"/>
      <c r="D749" s="5"/>
      <c r="E749" s="5"/>
      <c r="F749" s="5"/>
      <c r="H749" s="5"/>
      <c r="I749" s="5"/>
      <c r="J749" s="5"/>
    </row>
    <row r="750" spans="1:10">
      <c r="A750" s="5"/>
      <c r="B750" s="5"/>
      <c r="C750" s="5"/>
      <c r="D750" s="5"/>
      <c r="E750" s="5"/>
      <c r="F750" s="5"/>
      <c r="H750" s="5"/>
      <c r="I750" s="5"/>
      <c r="J750" s="5"/>
    </row>
    <row r="751" spans="1:10">
      <c r="A751" s="5"/>
      <c r="B751" s="5"/>
      <c r="C751" s="5"/>
      <c r="D751" s="5"/>
      <c r="E751" s="5"/>
      <c r="F751" s="5"/>
      <c r="H751" s="5"/>
      <c r="I751" s="5"/>
      <c r="J751" s="5"/>
    </row>
    <row r="752" spans="1:10">
      <c r="A752" s="5"/>
      <c r="B752" s="5"/>
      <c r="C752" s="5"/>
      <c r="D752" s="5"/>
      <c r="E752" s="5"/>
      <c r="F752" s="5"/>
      <c r="H752" s="5"/>
      <c r="I752" s="5"/>
      <c r="J752" s="5"/>
    </row>
    <row r="753" spans="1:10">
      <c r="A753" s="5"/>
      <c r="B753" s="5"/>
      <c r="C753" s="5"/>
      <c r="D753" s="5"/>
      <c r="E753" s="5"/>
      <c r="F753" s="5"/>
      <c r="H753" s="5"/>
      <c r="I753" s="5"/>
      <c r="J753" s="5"/>
    </row>
    <row r="754" spans="1:10">
      <c r="A754" s="5"/>
      <c r="B754" s="5"/>
      <c r="C754" s="5"/>
      <c r="D754" s="5"/>
      <c r="E754" s="5"/>
      <c r="F754" s="5"/>
      <c r="H754" s="5"/>
      <c r="I754" s="5"/>
      <c r="J754" s="5"/>
    </row>
    <row r="755" spans="1:10">
      <c r="A755" s="5"/>
      <c r="B755" s="5"/>
      <c r="C755" s="5"/>
      <c r="D755" s="5"/>
      <c r="E755" s="5"/>
      <c r="F755" s="5"/>
      <c r="H755" s="5"/>
      <c r="I755" s="5"/>
      <c r="J755" s="5"/>
    </row>
    <row r="756" spans="1:10">
      <c r="A756" s="5"/>
      <c r="B756" s="5"/>
      <c r="C756" s="5"/>
      <c r="D756" s="5"/>
      <c r="E756" s="5"/>
      <c r="F756" s="5"/>
      <c r="H756" s="5"/>
      <c r="I756" s="5"/>
      <c r="J756" s="5"/>
    </row>
    <row r="757" spans="1:10">
      <c r="A757" s="5"/>
      <c r="B757" s="5"/>
      <c r="C757" s="5"/>
      <c r="D757" s="5"/>
      <c r="E757" s="5"/>
      <c r="F757" s="5"/>
      <c r="H757" s="5"/>
      <c r="I757" s="5"/>
      <c r="J757" s="5"/>
    </row>
    <row r="758" spans="1:10">
      <c r="A758" s="5"/>
      <c r="B758" s="5"/>
      <c r="C758" s="5"/>
      <c r="D758" s="5"/>
      <c r="E758" s="5"/>
      <c r="F758" s="5"/>
      <c r="H758" s="5"/>
      <c r="I758" s="5"/>
      <c r="J758" s="5"/>
    </row>
    <row r="759" spans="1:10">
      <c r="A759" s="5"/>
      <c r="B759" s="5"/>
      <c r="C759" s="5"/>
      <c r="D759" s="5"/>
      <c r="E759" s="5"/>
      <c r="F759" s="5"/>
      <c r="H759" s="5"/>
      <c r="I759" s="5"/>
      <c r="J759" s="5"/>
    </row>
    <row r="760" spans="1:10">
      <c r="A760" s="5"/>
      <c r="B760" s="5"/>
      <c r="C760" s="5"/>
      <c r="D760" s="5"/>
      <c r="E760" s="5"/>
      <c r="F760" s="5"/>
      <c r="H760" s="5"/>
      <c r="I760" s="5"/>
      <c r="J760" s="5"/>
    </row>
    <row r="761" spans="1:10">
      <c r="A761" s="5"/>
      <c r="B761" s="5"/>
      <c r="C761" s="5"/>
      <c r="D761" s="5"/>
      <c r="E761" s="5"/>
      <c r="F761" s="5"/>
      <c r="H761" s="5"/>
      <c r="I761" s="5"/>
      <c r="J761" s="5"/>
    </row>
    <row r="762" spans="1:10">
      <c r="A762" s="5"/>
      <c r="B762" s="5"/>
      <c r="C762" s="5"/>
      <c r="D762" s="5"/>
      <c r="E762" s="5"/>
      <c r="F762" s="5"/>
      <c r="H762" s="5"/>
      <c r="I762" s="5"/>
      <c r="J762" s="5"/>
    </row>
    <row r="763" spans="1:10">
      <c r="A763" s="5"/>
      <c r="B763" s="5"/>
      <c r="C763" s="5"/>
      <c r="D763" s="5"/>
      <c r="E763" s="5"/>
      <c r="F763" s="5"/>
      <c r="H763" s="5"/>
      <c r="I763" s="5"/>
      <c r="J763" s="5"/>
    </row>
    <row r="764" spans="1:10">
      <c r="A764" s="5"/>
      <c r="B764" s="5"/>
      <c r="C764" s="5"/>
      <c r="D764" s="5"/>
      <c r="E764" s="5"/>
      <c r="F764" s="5"/>
      <c r="H764" s="5"/>
      <c r="I764" s="5"/>
      <c r="J764" s="5"/>
    </row>
    <row r="765" spans="1:10">
      <c r="A765" s="5"/>
      <c r="B765" s="5"/>
      <c r="C765" s="5"/>
      <c r="D765" s="5"/>
      <c r="E765" s="5"/>
      <c r="F765" s="5"/>
      <c r="H765" s="5"/>
      <c r="I765" s="5"/>
      <c r="J765" s="5"/>
    </row>
    <row r="766" spans="1:10">
      <c r="A766" s="5"/>
      <c r="B766" s="5"/>
      <c r="C766" s="5"/>
      <c r="D766" s="5"/>
      <c r="E766" s="5"/>
      <c r="F766" s="5"/>
      <c r="H766" s="5"/>
      <c r="I766" s="5"/>
      <c r="J766" s="5"/>
    </row>
    <row r="767" spans="1:10">
      <c r="A767" s="5"/>
      <c r="B767" s="5"/>
      <c r="C767" s="5"/>
      <c r="D767" s="5"/>
      <c r="E767" s="5"/>
      <c r="F767" s="5"/>
      <c r="H767" s="5"/>
      <c r="I767" s="5"/>
      <c r="J767" s="5"/>
    </row>
    <row r="768" spans="1:10">
      <c r="A768" s="5"/>
      <c r="B768" s="5"/>
      <c r="C768" s="5"/>
      <c r="D768" s="5"/>
      <c r="E768" s="5"/>
      <c r="F768" s="5"/>
      <c r="H768" s="5"/>
      <c r="I768" s="5"/>
      <c r="J768" s="5"/>
    </row>
    <row r="769" spans="1:10">
      <c r="A769" s="5"/>
      <c r="B769" s="5"/>
      <c r="C769" s="5"/>
      <c r="D769" s="5"/>
      <c r="E769" s="5"/>
      <c r="F769" s="5"/>
      <c r="H769" s="5"/>
      <c r="I769" s="5"/>
      <c r="J769" s="5"/>
    </row>
    <row r="770" spans="1:10">
      <c r="A770" s="5"/>
      <c r="B770" s="5"/>
      <c r="C770" s="5"/>
      <c r="D770" s="5"/>
      <c r="E770" s="5"/>
      <c r="F770" s="5"/>
      <c r="H770" s="5"/>
      <c r="I770" s="5"/>
      <c r="J770" s="5"/>
    </row>
    <row r="771" spans="1:10">
      <c r="A771" s="5"/>
      <c r="B771" s="5"/>
      <c r="C771" s="5"/>
      <c r="D771" s="5"/>
      <c r="E771" s="5"/>
      <c r="F771" s="5"/>
      <c r="H771" s="5"/>
      <c r="I771" s="5"/>
      <c r="J771" s="5"/>
    </row>
    <row r="772" spans="1:10">
      <c r="A772" s="5"/>
      <c r="B772" s="5"/>
      <c r="C772" s="5"/>
      <c r="D772" s="5"/>
      <c r="E772" s="5"/>
      <c r="F772" s="5"/>
      <c r="H772" s="5"/>
      <c r="I772" s="5"/>
      <c r="J772" s="5"/>
    </row>
    <row r="773" spans="1:10">
      <c r="A773" s="5"/>
      <c r="B773" s="5"/>
      <c r="C773" s="5"/>
      <c r="D773" s="5"/>
      <c r="E773" s="5"/>
      <c r="F773" s="5"/>
      <c r="H773" s="5"/>
      <c r="I773" s="5"/>
      <c r="J773" s="5"/>
    </row>
    <row r="774" spans="1:10">
      <c r="A774" s="5"/>
      <c r="B774" s="5"/>
      <c r="C774" s="5"/>
      <c r="D774" s="5"/>
      <c r="E774" s="5"/>
      <c r="F774" s="5"/>
      <c r="H774" s="5"/>
      <c r="I774" s="5"/>
      <c r="J774" s="5"/>
    </row>
    <row r="775" spans="1:10">
      <c r="A775" s="5"/>
      <c r="B775" s="5"/>
      <c r="C775" s="5"/>
      <c r="D775" s="5"/>
      <c r="E775" s="5"/>
      <c r="F775" s="5"/>
      <c r="H775" s="5"/>
      <c r="I775" s="5"/>
      <c r="J775" s="5"/>
    </row>
    <row r="776" spans="1:10">
      <c r="A776" s="5"/>
      <c r="B776" s="5"/>
      <c r="C776" s="5"/>
      <c r="D776" s="5"/>
      <c r="E776" s="5"/>
      <c r="F776" s="5"/>
      <c r="H776" s="5"/>
      <c r="I776" s="5"/>
      <c r="J776" s="5"/>
    </row>
    <row r="777" spans="1:10">
      <c r="A777" s="5"/>
      <c r="B777" s="5"/>
      <c r="C777" s="5"/>
      <c r="D777" s="5"/>
      <c r="E777" s="5"/>
      <c r="F777" s="5"/>
      <c r="H777" s="5"/>
      <c r="I777" s="5"/>
      <c r="J777" s="5"/>
    </row>
    <row r="778" spans="1:10">
      <c r="A778" s="5"/>
      <c r="B778" s="5"/>
      <c r="C778" s="5"/>
      <c r="D778" s="5"/>
      <c r="E778" s="5"/>
      <c r="F778" s="5"/>
      <c r="H778" s="5"/>
      <c r="I778" s="5"/>
      <c r="J778" s="5"/>
    </row>
    <row r="779" spans="1:10">
      <c r="A779" s="5"/>
      <c r="B779" s="5"/>
      <c r="C779" s="5"/>
      <c r="D779" s="5"/>
      <c r="E779" s="5"/>
      <c r="F779" s="5"/>
      <c r="H779" s="5"/>
      <c r="I779" s="5"/>
      <c r="J779" s="5"/>
    </row>
    <row r="780" spans="1:10">
      <c r="A780" s="5"/>
      <c r="B780" s="5"/>
      <c r="C780" s="5"/>
      <c r="D780" s="5"/>
      <c r="E780" s="5"/>
      <c r="F780" s="5"/>
      <c r="H780" s="5"/>
      <c r="I780" s="5"/>
      <c r="J780" s="5"/>
    </row>
    <row r="781" spans="1:10">
      <c r="A781" s="5"/>
      <c r="B781" s="5"/>
      <c r="C781" s="5"/>
      <c r="D781" s="5"/>
      <c r="E781" s="5"/>
      <c r="F781" s="5"/>
      <c r="H781" s="5"/>
      <c r="I781" s="5"/>
      <c r="J781" s="5"/>
    </row>
    <row r="782" spans="1:10">
      <c r="A782" s="5"/>
      <c r="B782" s="5"/>
      <c r="C782" s="5"/>
      <c r="D782" s="5"/>
      <c r="E782" s="5"/>
      <c r="F782" s="5"/>
      <c r="H782" s="5"/>
      <c r="I782" s="5"/>
      <c r="J782" s="5"/>
    </row>
    <row r="783" spans="1:10">
      <c r="A783" s="5"/>
      <c r="B783" s="5"/>
      <c r="C783" s="5"/>
      <c r="D783" s="5"/>
      <c r="E783" s="5"/>
      <c r="F783" s="5"/>
      <c r="H783" s="5"/>
      <c r="I783" s="5"/>
      <c r="J783" s="5"/>
    </row>
    <row r="784" spans="1:10">
      <c r="A784" s="5"/>
      <c r="B784" s="5"/>
      <c r="C784" s="5"/>
      <c r="D784" s="5"/>
      <c r="E784" s="5"/>
      <c r="F784" s="5"/>
      <c r="H784" s="5"/>
      <c r="I784" s="5"/>
      <c r="J784" s="5"/>
    </row>
    <row r="785" spans="1:10">
      <c r="A785" s="5"/>
      <c r="B785" s="5"/>
      <c r="C785" s="5"/>
      <c r="D785" s="5"/>
      <c r="E785" s="5"/>
      <c r="F785" s="5"/>
      <c r="H785" s="5"/>
      <c r="I785" s="5"/>
      <c r="J785" s="5"/>
    </row>
    <row r="786" spans="1:10">
      <c r="A786" s="5"/>
      <c r="B786" s="5"/>
      <c r="C786" s="5"/>
      <c r="D786" s="5"/>
      <c r="E786" s="5"/>
      <c r="F786" s="5"/>
      <c r="H786" s="5"/>
      <c r="I786" s="5"/>
      <c r="J786" s="5"/>
    </row>
    <row r="787" spans="1:10">
      <c r="A787" s="5"/>
      <c r="B787" s="5"/>
      <c r="C787" s="5"/>
      <c r="D787" s="5"/>
      <c r="E787" s="5"/>
      <c r="F787" s="5"/>
      <c r="H787" s="5"/>
      <c r="I787" s="5"/>
      <c r="J787" s="5"/>
    </row>
    <row r="788" spans="1:10">
      <c r="A788" s="5"/>
      <c r="B788" s="5"/>
      <c r="C788" s="5"/>
      <c r="D788" s="5"/>
      <c r="E788" s="5"/>
      <c r="F788" s="5"/>
      <c r="H788" s="5"/>
      <c r="I788" s="5"/>
      <c r="J788" s="5"/>
    </row>
    <row r="789" spans="1:10">
      <c r="A789" s="5"/>
      <c r="B789" s="5"/>
      <c r="C789" s="5"/>
      <c r="D789" s="5"/>
      <c r="E789" s="5"/>
      <c r="F789" s="5"/>
      <c r="H789" s="5"/>
      <c r="I789" s="5"/>
      <c r="J789" s="5"/>
    </row>
    <row r="790" spans="1:10">
      <c r="A790" s="5"/>
      <c r="B790" s="5"/>
      <c r="C790" s="5"/>
      <c r="D790" s="5"/>
      <c r="E790" s="5"/>
      <c r="F790" s="5"/>
      <c r="H790" s="5"/>
      <c r="I790" s="5"/>
      <c r="J790" s="5"/>
    </row>
    <row r="791" spans="1:10">
      <c r="A791" s="5"/>
      <c r="B791" s="5"/>
      <c r="C791" s="5"/>
      <c r="D791" s="5"/>
      <c r="E791" s="5"/>
      <c r="F791" s="5"/>
      <c r="H791" s="5"/>
      <c r="I791" s="5"/>
      <c r="J791" s="5"/>
    </row>
    <row r="792" spans="1:10">
      <c r="A792" s="5"/>
      <c r="B792" s="5"/>
      <c r="C792" s="5"/>
      <c r="D792" s="5"/>
      <c r="E792" s="5"/>
      <c r="F792" s="5"/>
      <c r="H792" s="5"/>
      <c r="I792" s="5"/>
      <c r="J792" s="5"/>
    </row>
    <row r="793" spans="1:10">
      <c r="A793" s="5"/>
      <c r="B793" s="5"/>
      <c r="C793" s="5"/>
      <c r="D793" s="5"/>
      <c r="E793" s="5"/>
      <c r="F793" s="5"/>
      <c r="H793" s="5"/>
      <c r="I793" s="5"/>
      <c r="J793" s="5"/>
    </row>
    <row r="794" spans="1:10">
      <c r="A794" s="5"/>
      <c r="B794" s="5"/>
      <c r="C794" s="5"/>
      <c r="D794" s="5"/>
      <c r="E794" s="5"/>
      <c r="F794" s="5"/>
      <c r="H794" s="5"/>
      <c r="I794" s="5"/>
      <c r="J794" s="5"/>
    </row>
    <row r="795" spans="1:10">
      <c r="A795" s="5"/>
      <c r="B795" s="5"/>
      <c r="C795" s="5"/>
      <c r="D795" s="5"/>
      <c r="E795" s="5"/>
      <c r="F795" s="5"/>
      <c r="H795" s="5"/>
      <c r="I795" s="5"/>
      <c r="J795" s="5"/>
    </row>
    <row r="796" spans="1:10">
      <c r="A796" s="5"/>
      <c r="B796" s="5"/>
      <c r="C796" s="5"/>
      <c r="D796" s="5"/>
      <c r="E796" s="5"/>
      <c r="F796" s="5"/>
      <c r="H796" s="5"/>
      <c r="I796" s="5"/>
      <c r="J796" s="5"/>
    </row>
    <row r="797" spans="1:10">
      <c r="A797" s="5"/>
      <c r="B797" s="5"/>
      <c r="C797" s="5"/>
      <c r="D797" s="5"/>
      <c r="E797" s="5"/>
      <c r="F797" s="5"/>
      <c r="H797" s="5"/>
      <c r="I797" s="5"/>
      <c r="J797" s="5"/>
    </row>
    <row r="798" spans="1:10">
      <c r="A798" s="5"/>
      <c r="B798" s="5"/>
      <c r="C798" s="5"/>
      <c r="D798" s="5"/>
      <c r="E798" s="5"/>
      <c r="F798" s="5"/>
      <c r="H798" s="5"/>
      <c r="I798" s="5"/>
      <c r="J798" s="5"/>
    </row>
    <row r="799" spans="1:10">
      <c r="A799" s="5"/>
      <c r="B799" s="5"/>
      <c r="C799" s="5"/>
      <c r="D799" s="5"/>
      <c r="E799" s="5"/>
      <c r="F799" s="5"/>
      <c r="H799" s="5"/>
      <c r="I799" s="5"/>
      <c r="J799" s="5"/>
    </row>
    <row r="800" spans="1:10">
      <c r="A800" s="5"/>
      <c r="B800" s="5"/>
      <c r="C800" s="5"/>
      <c r="D800" s="5"/>
      <c r="E800" s="5"/>
      <c r="F800" s="5"/>
      <c r="H800" s="5"/>
      <c r="I800" s="5"/>
      <c r="J800" s="5"/>
    </row>
    <row r="801" spans="1:10">
      <c r="A801" s="5"/>
      <c r="B801" s="5"/>
      <c r="C801" s="5"/>
      <c r="D801" s="5"/>
      <c r="E801" s="5"/>
      <c r="F801" s="5"/>
      <c r="H801" s="5"/>
      <c r="I801" s="5"/>
      <c r="J801" s="5"/>
    </row>
    <row r="802" spans="1:10">
      <c r="A802" s="5"/>
      <c r="B802" s="5"/>
      <c r="C802" s="5"/>
      <c r="D802" s="5"/>
      <c r="E802" s="5"/>
      <c r="F802" s="5"/>
      <c r="H802" s="5"/>
      <c r="I802" s="5"/>
      <c r="J802" s="5"/>
    </row>
    <row r="803" spans="1:10">
      <c r="A803" s="5"/>
      <c r="B803" s="5"/>
      <c r="C803" s="5"/>
      <c r="D803" s="5"/>
      <c r="E803" s="5"/>
      <c r="F803" s="5"/>
      <c r="H803" s="5"/>
      <c r="I803" s="5"/>
      <c r="J803" s="5"/>
    </row>
    <row r="804" spans="1:10">
      <c r="A804" s="5"/>
      <c r="B804" s="5"/>
      <c r="C804" s="5"/>
      <c r="D804" s="5"/>
      <c r="E804" s="5"/>
      <c r="F804" s="5"/>
      <c r="H804" s="5"/>
      <c r="I804" s="5"/>
      <c r="J804" s="5"/>
    </row>
    <row r="805" spans="1:10">
      <c r="A805" s="5"/>
      <c r="B805" s="5"/>
      <c r="C805" s="5"/>
      <c r="D805" s="5"/>
      <c r="E805" s="5"/>
      <c r="F805" s="5"/>
      <c r="H805" s="5"/>
      <c r="I805" s="5"/>
      <c r="J805" s="5"/>
    </row>
    <row r="806" spans="1:10">
      <c r="A806" s="5"/>
      <c r="B806" s="5"/>
      <c r="C806" s="5"/>
      <c r="D806" s="5"/>
      <c r="E806" s="5"/>
      <c r="F806" s="5"/>
      <c r="H806" s="5"/>
      <c r="I806" s="5"/>
      <c r="J806" s="5"/>
    </row>
    <row r="807" spans="1:10">
      <c r="A807" s="5"/>
      <c r="B807" s="5"/>
      <c r="C807" s="5"/>
      <c r="D807" s="5"/>
      <c r="E807" s="5"/>
      <c r="F807" s="5"/>
      <c r="H807" s="5"/>
      <c r="I807" s="5"/>
      <c r="J807" s="5"/>
    </row>
    <row r="808" spans="1:10">
      <c r="A808" s="5"/>
      <c r="B808" s="5"/>
      <c r="C808" s="5"/>
      <c r="D808" s="5"/>
      <c r="E808" s="5"/>
      <c r="F808" s="5"/>
      <c r="H808" s="5"/>
      <c r="I808" s="5"/>
      <c r="J808" s="5"/>
    </row>
    <row r="809" spans="1:10">
      <c r="A809" s="5"/>
      <c r="B809" s="5"/>
      <c r="C809" s="5"/>
      <c r="D809" s="5"/>
      <c r="E809" s="5"/>
      <c r="F809" s="5"/>
      <c r="H809" s="5"/>
      <c r="I809" s="5"/>
      <c r="J809" s="5"/>
    </row>
    <row r="810" spans="1:10">
      <c r="A810" s="5"/>
      <c r="B810" s="5"/>
      <c r="C810" s="5"/>
      <c r="D810" s="5"/>
      <c r="E810" s="5"/>
      <c r="F810" s="5"/>
      <c r="H810" s="5"/>
      <c r="I810" s="5"/>
      <c r="J810" s="5"/>
    </row>
    <row r="811" spans="1:10">
      <c r="A811" s="5"/>
      <c r="B811" s="5"/>
      <c r="C811" s="5"/>
      <c r="D811" s="5"/>
      <c r="E811" s="5"/>
      <c r="F811" s="5"/>
      <c r="H811" s="5"/>
      <c r="I811" s="5"/>
      <c r="J811" s="5"/>
    </row>
    <row r="812" spans="1:10">
      <c r="A812" s="5"/>
      <c r="B812" s="5"/>
      <c r="C812" s="5"/>
      <c r="D812" s="5"/>
      <c r="E812" s="5"/>
      <c r="F812" s="5"/>
      <c r="H812" s="5"/>
      <c r="I812" s="5"/>
      <c r="J812" s="5"/>
    </row>
    <row r="813" spans="1:10">
      <c r="A813" s="5"/>
      <c r="B813" s="5"/>
      <c r="C813" s="5"/>
      <c r="D813" s="5"/>
      <c r="E813" s="5"/>
      <c r="F813" s="5"/>
      <c r="H813" s="5"/>
      <c r="I813" s="5"/>
      <c r="J813" s="5"/>
    </row>
    <row r="814" spans="1:10">
      <c r="A814" s="5"/>
      <c r="B814" s="5"/>
      <c r="C814" s="5"/>
      <c r="D814" s="5"/>
      <c r="E814" s="5"/>
      <c r="F814" s="5"/>
      <c r="H814" s="5"/>
      <c r="I814" s="5"/>
      <c r="J814" s="5"/>
    </row>
    <row r="815" spans="1:10">
      <c r="A815" s="5"/>
      <c r="B815" s="5"/>
      <c r="C815" s="5"/>
      <c r="D815" s="5"/>
      <c r="E815" s="5"/>
      <c r="F815" s="5"/>
      <c r="H815" s="5"/>
      <c r="I815" s="5"/>
      <c r="J815" s="5"/>
    </row>
    <row r="816" spans="1:10">
      <c r="A816" s="5"/>
      <c r="B816" s="5"/>
      <c r="C816" s="5"/>
      <c r="D816" s="5"/>
      <c r="E816" s="5"/>
      <c r="F816" s="5"/>
      <c r="H816" s="5"/>
      <c r="I816" s="5"/>
      <c r="J816" s="5"/>
    </row>
    <row r="817" spans="1:10">
      <c r="A817" s="5"/>
      <c r="B817" s="5"/>
      <c r="C817" s="5"/>
      <c r="D817" s="5"/>
      <c r="E817" s="5"/>
      <c r="F817" s="5"/>
      <c r="H817" s="5"/>
      <c r="I817" s="5"/>
      <c r="J817" s="5"/>
    </row>
    <row r="818" spans="1:10">
      <c r="A818" s="5"/>
      <c r="B818" s="5"/>
      <c r="C818" s="5"/>
      <c r="D818" s="5"/>
      <c r="E818" s="5"/>
      <c r="F818" s="5"/>
      <c r="H818" s="5"/>
      <c r="I818" s="5"/>
      <c r="J818" s="5"/>
    </row>
    <row r="819" spans="1:10">
      <c r="A819" s="5"/>
      <c r="B819" s="5"/>
      <c r="C819" s="5"/>
      <c r="D819" s="5"/>
      <c r="E819" s="5"/>
      <c r="F819" s="5"/>
      <c r="H819" s="5"/>
      <c r="I819" s="5"/>
      <c r="J819" s="5"/>
    </row>
    <row r="820" spans="1:10">
      <c r="A820" s="5"/>
      <c r="B820" s="5"/>
      <c r="C820" s="5"/>
      <c r="D820" s="5"/>
      <c r="E820" s="5"/>
      <c r="F820" s="5"/>
      <c r="H820" s="5"/>
      <c r="I820" s="5"/>
      <c r="J820" s="5"/>
    </row>
    <row r="821" spans="1:10">
      <c r="A821" s="5"/>
      <c r="B821" s="5"/>
      <c r="C821" s="5"/>
      <c r="D821" s="5"/>
      <c r="E821" s="5"/>
      <c r="F821" s="5"/>
      <c r="H821" s="5"/>
      <c r="I821" s="5"/>
      <c r="J821" s="5"/>
    </row>
    <row r="822" spans="1:10">
      <c r="A822" s="5"/>
      <c r="B822" s="5"/>
      <c r="C822" s="5"/>
      <c r="D822" s="5"/>
      <c r="E822" s="5"/>
      <c r="F822" s="5"/>
      <c r="H822" s="5"/>
      <c r="I822" s="5"/>
      <c r="J822" s="5"/>
    </row>
    <row r="823" spans="1:10">
      <c r="A823" s="5"/>
      <c r="B823" s="5"/>
      <c r="C823" s="5"/>
      <c r="D823" s="5"/>
      <c r="E823" s="5"/>
      <c r="F823" s="5"/>
      <c r="H823" s="5"/>
      <c r="I823" s="5"/>
      <c r="J823" s="5"/>
    </row>
    <row r="824" spans="1:10">
      <c r="A824" s="5"/>
      <c r="B824" s="5"/>
      <c r="C824" s="5"/>
      <c r="D824" s="5"/>
      <c r="E824" s="5"/>
      <c r="F824" s="5"/>
      <c r="H824" s="5"/>
      <c r="I824" s="5"/>
      <c r="J824" s="5"/>
    </row>
    <row r="825" spans="1:10">
      <c r="A825" s="5"/>
      <c r="B825" s="5"/>
      <c r="C825" s="5"/>
      <c r="D825" s="5"/>
      <c r="E825" s="5"/>
      <c r="F825" s="5"/>
      <c r="H825" s="5"/>
      <c r="I825" s="5"/>
      <c r="J825" s="5"/>
    </row>
    <row r="826" spans="1:10">
      <c r="A826" s="5"/>
      <c r="B826" s="5"/>
      <c r="C826" s="5"/>
      <c r="D826" s="5"/>
      <c r="E826" s="5"/>
      <c r="F826" s="5"/>
      <c r="H826" s="5"/>
      <c r="I826" s="5"/>
      <c r="J826" s="5"/>
    </row>
    <row r="827" spans="1:10">
      <c r="A827" s="5"/>
      <c r="B827" s="5"/>
      <c r="C827" s="5"/>
      <c r="D827" s="5"/>
      <c r="E827" s="5"/>
      <c r="F827" s="5"/>
      <c r="H827" s="5"/>
      <c r="I827" s="5"/>
      <c r="J827" s="5"/>
    </row>
    <row r="828" spans="1:10">
      <c r="A828" s="5"/>
      <c r="B828" s="5"/>
      <c r="C828" s="5"/>
      <c r="D828" s="5"/>
      <c r="E828" s="5"/>
      <c r="F828" s="5"/>
      <c r="H828" s="5"/>
      <c r="I828" s="5"/>
      <c r="J828" s="5"/>
    </row>
    <row r="829" spans="1:10">
      <c r="A829" s="5"/>
      <c r="B829" s="5"/>
      <c r="C829" s="5"/>
      <c r="D829" s="5"/>
      <c r="E829" s="5"/>
      <c r="F829" s="5"/>
      <c r="H829" s="5"/>
      <c r="I829" s="5"/>
      <c r="J829" s="5"/>
    </row>
    <row r="830" spans="1:10">
      <c r="A830" s="5"/>
      <c r="B830" s="5"/>
      <c r="C830" s="5"/>
      <c r="D830" s="5"/>
      <c r="E830" s="5"/>
      <c r="F830" s="5"/>
      <c r="H830" s="5"/>
      <c r="I830" s="5"/>
      <c r="J830" s="5"/>
    </row>
    <row r="831" spans="1:10">
      <c r="A831" s="5"/>
      <c r="B831" s="5"/>
      <c r="C831" s="5"/>
      <c r="D831" s="5"/>
      <c r="E831" s="5"/>
      <c r="F831" s="5"/>
      <c r="H831" s="5"/>
      <c r="I831" s="5"/>
      <c r="J831" s="5"/>
    </row>
    <row r="832" spans="1:10">
      <c r="A832" s="5"/>
      <c r="B832" s="5"/>
      <c r="C832" s="5"/>
      <c r="D832" s="5"/>
      <c r="E832" s="5"/>
      <c r="F832" s="5"/>
      <c r="H832" s="5"/>
      <c r="I832" s="5"/>
      <c r="J832" s="5"/>
    </row>
    <row r="833" spans="1:10">
      <c r="A833" s="5"/>
      <c r="B833" s="5"/>
      <c r="C833" s="5"/>
      <c r="D833" s="5"/>
      <c r="E833" s="5"/>
      <c r="F833" s="5"/>
      <c r="H833" s="5"/>
      <c r="I833" s="5"/>
      <c r="J833" s="5"/>
    </row>
    <row r="834" spans="1:10">
      <c r="A834" s="5"/>
      <c r="B834" s="5"/>
      <c r="C834" s="5"/>
      <c r="D834" s="5"/>
      <c r="E834" s="5"/>
      <c r="F834" s="5"/>
      <c r="H834" s="5"/>
      <c r="I834" s="5"/>
      <c r="J834" s="5"/>
    </row>
    <row r="835" spans="1:10">
      <c r="A835" s="5"/>
      <c r="B835" s="5"/>
      <c r="C835" s="5"/>
      <c r="D835" s="5"/>
      <c r="E835" s="5"/>
      <c r="F835" s="5"/>
      <c r="H835" s="5"/>
      <c r="I835" s="5"/>
      <c r="J835" s="5"/>
    </row>
    <row r="836" spans="1:10">
      <c r="A836" s="5"/>
      <c r="B836" s="5"/>
      <c r="C836" s="5"/>
      <c r="D836" s="5"/>
      <c r="E836" s="5"/>
      <c r="F836" s="5"/>
      <c r="H836" s="5"/>
      <c r="I836" s="5"/>
      <c r="J836" s="5"/>
    </row>
    <row r="837" spans="1:10">
      <c r="A837" s="5"/>
      <c r="B837" s="5"/>
      <c r="C837" s="5"/>
      <c r="D837" s="5"/>
      <c r="E837" s="5"/>
      <c r="F837" s="5"/>
      <c r="H837" s="5"/>
      <c r="I837" s="5"/>
      <c r="J837" s="5"/>
    </row>
    <row r="838" spans="1:10">
      <c r="A838" s="5"/>
      <c r="B838" s="5"/>
      <c r="C838" s="5"/>
      <c r="D838" s="5"/>
      <c r="E838" s="5"/>
      <c r="F838" s="5"/>
      <c r="H838" s="5"/>
      <c r="I838" s="5"/>
      <c r="J838" s="5"/>
    </row>
    <row r="839" spans="1:10">
      <c r="A839" s="5"/>
      <c r="B839" s="5"/>
      <c r="C839" s="5"/>
      <c r="D839" s="5"/>
      <c r="E839" s="5"/>
      <c r="F839" s="5"/>
      <c r="H839" s="5"/>
      <c r="I839" s="5"/>
      <c r="J839" s="5"/>
    </row>
    <row r="840" spans="1:10">
      <c r="A840" s="5"/>
      <c r="B840" s="5"/>
      <c r="C840" s="5"/>
      <c r="D840" s="5"/>
      <c r="E840" s="5"/>
      <c r="F840" s="5"/>
      <c r="H840" s="5"/>
      <c r="I840" s="5"/>
      <c r="J840" s="5"/>
    </row>
    <row r="841" spans="1:10">
      <c r="A841" s="5"/>
      <c r="B841" s="5"/>
      <c r="C841" s="5"/>
      <c r="D841" s="5"/>
      <c r="E841" s="5"/>
      <c r="F841" s="5"/>
      <c r="H841" s="5"/>
      <c r="I841" s="5"/>
      <c r="J841" s="5"/>
    </row>
    <row r="842" spans="1:10">
      <c r="A842" s="5"/>
      <c r="B842" s="5"/>
      <c r="C842" s="5"/>
      <c r="D842" s="5"/>
      <c r="E842" s="5"/>
      <c r="F842" s="5"/>
      <c r="H842" s="5"/>
      <c r="I842" s="5"/>
      <c r="J842" s="5"/>
    </row>
    <row r="843" spans="1:10">
      <c r="A843" s="5"/>
      <c r="B843" s="5"/>
      <c r="C843" s="5"/>
      <c r="D843" s="5"/>
      <c r="E843" s="5"/>
      <c r="F843" s="5"/>
      <c r="H843" s="5"/>
      <c r="I843" s="5"/>
      <c r="J843" s="5"/>
    </row>
    <row r="844" spans="1:10">
      <c r="A844" s="5"/>
      <c r="B844" s="5"/>
      <c r="C844" s="5"/>
      <c r="D844" s="5"/>
      <c r="E844" s="5"/>
      <c r="F844" s="5"/>
      <c r="H844" s="5"/>
      <c r="I844" s="5"/>
      <c r="J844" s="5"/>
    </row>
    <row r="845" spans="1:10">
      <c r="A845" s="5"/>
      <c r="B845" s="5"/>
      <c r="C845" s="5"/>
      <c r="D845" s="5"/>
      <c r="E845" s="5"/>
      <c r="F845" s="5"/>
      <c r="H845" s="5"/>
      <c r="I845" s="5"/>
      <c r="J845" s="5"/>
    </row>
    <row r="846" spans="1:10">
      <c r="A846" s="5"/>
      <c r="B846" s="5"/>
      <c r="C846" s="5"/>
      <c r="D846" s="5"/>
      <c r="E846" s="5"/>
      <c r="F846" s="5"/>
      <c r="H846" s="5"/>
      <c r="I846" s="5"/>
      <c r="J846" s="5"/>
    </row>
    <row r="847" spans="1:10">
      <c r="A847" s="5"/>
      <c r="B847" s="5"/>
      <c r="C847" s="5"/>
      <c r="D847" s="5"/>
      <c r="E847" s="5"/>
      <c r="F847" s="5"/>
      <c r="H847" s="5"/>
      <c r="I847" s="5"/>
      <c r="J847" s="5"/>
    </row>
    <row r="848" spans="1:10">
      <c r="A848" s="5"/>
      <c r="B848" s="5"/>
      <c r="C848" s="5"/>
      <c r="D848" s="5"/>
      <c r="E848" s="5"/>
      <c r="F848" s="5"/>
      <c r="H848" s="5"/>
      <c r="I848" s="5"/>
      <c r="J848" s="5"/>
    </row>
    <row r="849" spans="1:10">
      <c r="A849" s="5"/>
      <c r="B849" s="5"/>
      <c r="C849" s="5"/>
      <c r="D849" s="5"/>
      <c r="E849" s="5"/>
      <c r="F849" s="5"/>
      <c r="H849" s="5"/>
      <c r="I849" s="5"/>
      <c r="J849" s="5"/>
    </row>
    <row r="850" spans="1:10">
      <c r="A850" s="5"/>
      <c r="B850" s="5"/>
      <c r="C850" s="5"/>
      <c r="D850" s="5"/>
      <c r="E850" s="5"/>
      <c r="F850" s="5"/>
      <c r="H850" s="5"/>
      <c r="I850" s="5"/>
      <c r="J850" s="5"/>
    </row>
    <row r="851" spans="1:10">
      <c r="A851" s="5"/>
      <c r="B851" s="5"/>
      <c r="C851" s="5"/>
      <c r="D851" s="5"/>
      <c r="E851" s="5"/>
      <c r="F851" s="5"/>
      <c r="H851" s="5"/>
      <c r="I851" s="5"/>
      <c r="J851" s="5"/>
    </row>
    <row r="852" spans="1:10">
      <c r="A852" s="5"/>
      <c r="B852" s="5"/>
      <c r="C852" s="5"/>
      <c r="D852" s="5"/>
      <c r="E852" s="5"/>
      <c r="F852" s="5"/>
      <c r="H852" s="5"/>
      <c r="I852" s="5"/>
      <c r="J852" s="5"/>
    </row>
    <row r="853" spans="1:10">
      <c r="A853" s="5"/>
      <c r="B853" s="5"/>
      <c r="C853" s="5"/>
      <c r="D853" s="5"/>
      <c r="E853" s="5"/>
      <c r="F853" s="5"/>
      <c r="H853" s="5"/>
      <c r="I853" s="5"/>
      <c r="J853" s="5"/>
    </row>
    <row r="854" spans="1:10">
      <c r="A854" s="5"/>
      <c r="B854" s="5"/>
      <c r="C854" s="5"/>
      <c r="D854" s="5"/>
      <c r="E854" s="5"/>
      <c r="F854" s="5"/>
      <c r="H854" s="5"/>
      <c r="I854" s="5"/>
      <c r="J854" s="5"/>
    </row>
    <row r="855" spans="1:10">
      <c r="A855" s="5"/>
      <c r="B855" s="5"/>
      <c r="C855" s="5"/>
      <c r="D855" s="5"/>
      <c r="E855" s="5"/>
      <c r="F855" s="5"/>
      <c r="H855" s="5"/>
      <c r="I855" s="5"/>
      <c r="J855" s="5"/>
    </row>
    <row r="856" spans="1:10">
      <c r="A856" s="5"/>
      <c r="B856" s="5"/>
      <c r="C856" s="5"/>
      <c r="D856" s="5"/>
      <c r="E856" s="5"/>
      <c r="F856" s="5"/>
      <c r="H856" s="5"/>
      <c r="I856" s="5"/>
      <c r="J856" s="5"/>
    </row>
    <row r="857" spans="1:10">
      <c r="A857" s="5"/>
      <c r="B857" s="5"/>
      <c r="C857" s="5"/>
      <c r="D857" s="5"/>
      <c r="E857" s="5"/>
      <c r="F857" s="5"/>
      <c r="H857" s="5"/>
      <c r="I857" s="5"/>
      <c r="J857" s="5"/>
    </row>
    <row r="858" spans="1:10">
      <c r="A858" s="5"/>
      <c r="B858" s="5"/>
      <c r="C858" s="5"/>
      <c r="D858" s="5"/>
      <c r="E858" s="5"/>
      <c r="F858" s="5"/>
      <c r="H858" s="5"/>
      <c r="I858" s="5"/>
      <c r="J858" s="5"/>
    </row>
    <row r="859" spans="1:10">
      <c r="A859" s="5"/>
      <c r="B859" s="5"/>
      <c r="C859" s="5"/>
      <c r="D859" s="5"/>
      <c r="E859" s="5"/>
      <c r="F859" s="5"/>
      <c r="H859" s="5"/>
      <c r="I859" s="5"/>
      <c r="J859" s="5"/>
    </row>
    <row r="860" spans="1:10">
      <c r="A860" s="5"/>
      <c r="B860" s="5"/>
      <c r="C860" s="5"/>
      <c r="D860" s="5"/>
      <c r="E860" s="5"/>
      <c r="F860" s="5"/>
      <c r="H860" s="5"/>
      <c r="I860" s="5"/>
      <c r="J860" s="5"/>
    </row>
    <row r="861" spans="1:10">
      <c r="A861" s="5"/>
      <c r="B861" s="5"/>
      <c r="C861" s="5"/>
      <c r="D861" s="5"/>
      <c r="E861" s="5"/>
      <c r="F861" s="5"/>
      <c r="H861" s="5"/>
      <c r="I861" s="5"/>
      <c r="J861" s="5"/>
    </row>
    <row r="862" spans="1:10">
      <c r="A862" s="5"/>
      <c r="B862" s="5"/>
      <c r="C862" s="5"/>
      <c r="D862" s="5"/>
      <c r="E862" s="5"/>
      <c r="F862" s="5"/>
      <c r="H862" s="5"/>
      <c r="I862" s="5"/>
      <c r="J862" s="5"/>
    </row>
    <row r="863" spans="1:10">
      <c r="A863" s="5"/>
      <c r="B863" s="5"/>
      <c r="C863" s="5"/>
      <c r="D863" s="5"/>
      <c r="E863" s="5"/>
      <c r="F863" s="5"/>
      <c r="H863" s="5"/>
      <c r="I863" s="5"/>
      <c r="J863" s="5"/>
    </row>
    <row r="864" spans="1:10">
      <c r="A864" s="5"/>
      <c r="B864" s="5"/>
      <c r="C864" s="5"/>
      <c r="D864" s="5"/>
      <c r="E864" s="5"/>
      <c r="F864" s="5"/>
      <c r="H864" s="5"/>
      <c r="I864" s="5"/>
      <c r="J864" s="5"/>
    </row>
    <row r="865" spans="1:10">
      <c r="A865" s="5"/>
      <c r="B865" s="5"/>
      <c r="C865" s="5"/>
      <c r="D865" s="5"/>
      <c r="E865" s="5"/>
      <c r="F865" s="5"/>
      <c r="H865" s="5"/>
      <c r="I865" s="5"/>
      <c r="J865" s="5"/>
    </row>
    <row r="866" spans="1:10">
      <c r="A866" s="5"/>
      <c r="B866" s="5"/>
      <c r="C866" s="5"/>
      <c r="D866" s="5"/>
      <c r="E866" s="5"/>
      <c r="F866" s="5"/>
      <c r="H866" s="5"/>
      <c r="I866" s="5"/>
      <c r="J866" s="5"/>
    </row>
    <row r="867" spans="1:10">
      <c r="A867" s="5"/>
      <c r="B867" s="5"/>
      <c r="C867" s="5"/>
      <c r="D867" s="5"/>
      <c r="E867" s="5"/>
      <c r="F867" s="5"/>
      <c r="H867" s="5"/>
      <c r="I867" s="5"/>
      <c r="J867" s="5"/>
    </row>
    <row r="868" spans="1:10">
      <c r="A868" s="5"/>
      <c r="B868" s="5"/>
      <c r="C868" s="5"/>
      <c r="D868" s="5"/>
      <c r="E868" s="5"/>
      <c r="F868" s="5"/>
      <c r="H868" s="5"/>
      <c r="I868" s="5"/>
      <c r="J868" s="5"/>
    </row>
    <row r="869" spans="1:10">
      <c r="A869" s="5"/>
      <c r="B869" s="5"/>
      <c r="C869" s="5"/>
      <c r="D869" s="5"/>
      <c r="E869" s="5"/>
      <c r="F869" s="5"/>
      <c r="H869" s="5"/>
      <c r="I869" s="5"/>
      <c r="J869" s="5"/>
    </row>
    <row r="870" spans="1:10">
      <c r="A870" s="5"/>
      <c r="B870" s="5"/>
      <c r="C870" s="5"/>
      <c r="D870" s="5"/>
      <c r="E870" s="5"/>
      <c r="F870" s="5"/>
      <c r="H870" s="5"/>
      <c r="I870" s="5"/>
      <c r="J870" s="5"/>
    </row>
    <row r="871" spans="1:10">
      <c r="A871" s="5"/>
      <c r="B871" s="5"/>
      <c r="C871" s="5"/>
      <c r="D871" s="5"/>
      <c r="E871" s="5"/>
      <c r="F871" s="5"/>
      <c r="H871" s="5"/>
      <c r="I871" s="5"/>
      <c r="J871" s="5"/>
    </row>
    <row r="872" spans="1:10">
      <c r="A872" s="5"/>
      <c r="B872" s="5"/>
      <c r="C872" s="5"/>
      <c r="D872" s="5"/>
      <c r="E872" s="5"/>
      <c r="F872" s="5"/>
      <c r="H872" s="5"/>
      <c r="I872" s="5"/>
      <c r="J872" s="5"/>
    </row>
    <row r="873" spans="1:10">
      <c r="A873" s="5"/>
      <c r="B873" s="5"/>
      <c r="C873" s="5"/>
      <c r="D873" s="5"/>
      <c r="E873" s="5"/>
      <c r="F873" s="5"/>
      <c r="H873" s="5"/>
      <c r="I873" s="5"/>
      <c r="J873" s="5"/>
    </row>
    <row r="874" spans="1:10">
      <c r="A874" s="5"/>
      <c r="B874" s="5"/>
      <c r="C874" s="5"/>
      <c r="D874" s="5"/>
      <c r="E874" s="5"/>
      <c r="F874" s="5"/>
      <c r="H874" s="5"/>
      <c r="I874" s="5"/>
      <c r="J874" s="5"/>
    </row>
    <row r="875" spans="1:10">
      <c r="A875" s="5"/>
      <c r="B875" s="5"/>
      <c r="C875" s="5"/>
      <c r="D875" s="5"/>
      <c r="E875" s="5"/>
      <c r="F875" s="5"/>
      <c r="H875" s="5"/>
      <c r="I875" s="5"/>
      <c r="J875" s="5"/>
    </row>
    <row r="876" spans="1:10">
      <c r="A876" s="5"/>
      <c r="B876" s="5"/>
      <c r="C876" s="5"/>
      <c r="D876" s="5"/>
      <c r="E876" s="5"/>
      <c r="F876" s="5"/>
      <c r="H876" s="5"/>
      <c r="I876" s="5"/>
      <c r="J876" s="5"/>
    </row>
    <row r="877" spans="1:10">
      <c r="A877" s="5"/>
      <c r="B877" s="5"/>
      <c r="C877" s="5"/>
      <c r="D877" s="5"/>
      <c r="E877" s="5"/>
      <c r="F877" s="5"/>
      <c r="H877" s="5"/>
      <c r="I877" s="5"/>
      <c r="J877" s="5"/>
    </row>
    <row r="878" spans="1:10">
      <c r="A878" s="5"/>
      <c r="B878" s="5"/>
      <c r="C878" s="5"/>
      <c r="D878" s="5"/>
      <c r="E878" s="5"/>
      <c r="F878" s="5"/>
      <c r="H878" s="5"/>
      <c r="I878" s="5"/>
      <c r="J878" s="5"/>
    </row>
    <row r="879" spans="1:10">
      <c r="A879" s="5"/>
      <c r="B879" s="5"/>
      <c r="C879" s="5"/>
      <c r="D879" s="5"/>
      <c r="E879" s="5"/>
      <c r="F879" s="5"/>
      <c r="H879" s="5"/>
      <c r="I879" s="5"/>
      <c r="J879" s="5"/>
    </row>
    <row r="880" spans="1:10">
      <c r="A880" s="5"/>
      <c r="B880" s="5"/>
      <c r="C880" s="5"/>
      <c r="D880" s="5"/>
      <c r="E880" s="5"/>
      <c r="F880" s="5"/>
      <c r="H880" s="5"/>
      <c r="I880" s="5"/>
      <c r="J880" s="5"/>
    </row>
    <row r="881" spans="1:10">
      <c r="A881" s="5"/>
      <c r="B881" s="5"/>
      <c r="C881" s="5"/>
      <c r="D881" s="5"/>
      <c r="E881" s="5"/>
      <c r="F881" s="5"/>
      <c r="H881" s="5"/>
      <c r="I881" s="5"/>
      <c r="J881" s="5"/>
    </row>
    <row r="882" spans="1:10">
      <c r="A882" s="5"/>
      <c r="B882" s="5"/>
      <c r="C882" s="5"/>
      <c r="D882" s="5"/>
      <c r="E882" s="5"/>
      <c r="F882" s="5"/>
      <c r="H882" s="5"/>
      <c r="I882" s="5"/>
      <c r="J882" s="5"/>
    </row>
    <row r="883" spans="1:10">
      <c r="A883" s="5"/>
      <c r="B883" s="5"/>
      <c r="C883" s="5"/>
      <c r="D883" s="5"/>
      <c r="E883" s="5"/>
      <c r="F883" s="5"/>
      <c r="H883" s="5"/>
      <c r="I883" s="5"/>
      <c r="J883" s="5"/>
    </row>
    <row r="884" spans="1:10">
      <c r="A884" s="5"/>
      <c r="B884" s="5"/>
      <c r="C884" s="5"/>
      <c r="D884" s="5"/>
      <c r="E884" s="5"/>
      <c r="F884" s="5"/>
      <c r="H884" s="5"/>
      <c r="I884" s="5"/>
      <c r="J884" s="5"/>
    </row>
    <row r="885" spans="1:10">
      <c r="A885" s="5"/>
      <c r="B885" s="5"/>
      <c r="C885" s="5"/>
      <c r="D885" s="5"/>
      <c r="E885" s="5"/>
      <c r="F885" s="5"/>
      <c r="H885" s="5"/>
      <c r="I885" s="5"/>
      <c r="J885" s="5"/>
    </row>
    <row r="886" spans="1:10">
      <c r="A886" s="5"/>
      <c r="B886" s="5"/>
      <c r="C886" s="5"/>
      <c r="D886" s="5"/>
      <c r="E886" s="5"/>
      <c r="F886" s="5"/>
      <c r="H886" s="5"/>
      <c r="I886" s="5"/>
      <c r="J886" s="5"/>
    </row>
    <row r="887" spans="1:10">
      <c r="A887" s="5"/>
      <c r="B887" s="5"/>
      <c r="C887" s="5"/>
      <c r="D887" s="5"/>
      <c r="E887" s="5"/>
      <c r="F887" s="5"/>
      <c r="H887" s="5"/>
      <c r="I887" s="5"/>
      <c r="J887" s="5"/>
    </row>
    <row r="888" spans="1:10">
      <c r="A888" s="5"/>
      <c r="B888" s="5"/>
      <c r="C888" s="5"/>
      <c r="D888" s="5"/>
      <c r="E888" s="5"/>
      <c r="F888" s="5"/>
      <c r="H888" s="5"/>
      <c r="I888" s="5"/>
      <c r="J888" s="5"/>
    </row>
    <row r="889" spans="1:10">
      <c r="A889" s="5"/>
      <c r="B889" s="5"/>
      <c r="C889" s="5"/>
      <c r="D889" s="5"/>
      <c r="E889" s="5"/>
      <c r="F889" s="5"/>
      <c r="H889" s="5"/>
      <c r="I889" s="5"/>
      <c r="J889" s="5"/>
    </row>
    <row r="890" spans="1:10">
      <c r="A890" s="5"/>
      <c r="B890" s="5"/>
      <c r="C890" s="5"/>
      <c r="D890" s="5"/>
      <c r="E890" s="5"/>
      <c r="F890" s="5"/>
      <c r="H890" s="5"/>
      <c r="I890" s="5"/>
      <c r="J890" s="5"/>
    </row>
    <row r="891" spans="1:10">
      <c r="A891" s="5"/>
      <c r="B891" s="5"/>
      <c r="C891" s="5"/>
      <c r="D891" s="5"/>
      <c r="E891" s="5"/>
      <c r="F891" s="5"/>
      <c r="H891" s="5"/>
      <c r="I891" s="5"/>
      <c r="J891" s="5"/>
    </row>
    <row r="892" spans="1:10">
      <c r="A892" s="5"/>
      <c r="B892" s="5"/>
      <c r="C892" s="5"/>
      <c r="D892" s="5"/>
      <c r="E892" s="5"/>
      <c r="F892" s="5"/>
      <c r="H892" s="5"/>
      <c r="I892" s="5"/>
      <c r="J892" s="5"/>
    </row>
    <row r="893" spans="1:10">
      <c r="A893" s="5"/>
      <c r="B893" s="5"/>
      <c r="C893" s="5"/>
      <c r="D893" s="5"/>
      <c r="E893" s="5"/>
      <c r="F893" s="5"/>
      <c r="H893" s="5"/>
      <c r="I893" s="5"/>
      <c r="J893" s="5"/>
    </row>
    <row r="894" spans="1:10">
      <c r="A894" s="5"/>
      <c r="B894" s="5"/>
      <c r="C894" s="5"/>
      <c r="D894" s="5"/>
      <c r="E894" s="5"/>
      <c r="F894" s="5"/>
      <c r="H894" s="5"/>
      <c r="I894" s="5"/>
      <c r="J894" s="5"/>
    </row>
    <row r="895" spans="1:10">
      <c r="A895" s="5"/>
      <c r="B895" s="5"/>
      <c r="C895" s="5"/>
      <c r="D895" s="5"/>
      <c r="E895" s="5"/>
      <c r="F895" s="5"/>
      <c r="H895" s="5"/>
      <c r="I895" s="5"/>
      <c r="J895" s="5"/>
    </row>
    <row r="896" spans="1:10">
      <c r="A896" s="5"/>
      <c r="B896" s="5"/>
      <c r="C896" s="5"/>
      <c r="D896" s="5"/>
      <c r="E896" s="5"/>
      <c r="F896" s="5"/>
      <c r="H896" s="5"/>
      <c r="I896" s="5"/>
      <c r="J896" s="5"/>
    </row>
    <row r="897" spans="1:10">
      <c r="A897" s="5"/>
      <c r="B897" s="5"/>
      <c r="C897" s="5"/>
      <c r="D897" s="5"/>
      <c r="E897" s="5"/>
      <c r="F897" s="5"/>
      <c r="H897" s="5"/>
      <c r="I897" s="5"/>
      <c r="J897" s="5"/>
    </row>
    <row r="898" spans="1:10">
      <c r="A898" s="5"/>
      <c r="B898" s="5"/>
      <c r="C898" s="5"/>
      <c r="D898" s="5"/>
      <c r="E898" s="5"/>
      <c r="F898" s="5"/>
      <c r="H898" s="5"/>
      <c r="I898" s="5"/>
      <c r="J898" s="5"/>
    </row>
    <row r="899" spans="1:10">
      <c r="A899" s="5"/>
      <c r="B899" s="5"/>
      <c r="C899" s="5"/>
      <c r="D899" s="5"/>
      <c r="E899" s="5"/>
      <c r="F899" s="5"/>
      <c r="H899" s="5"/>
      <c r="I899" s="5"/>
      <c r="J899" s="5"/>
    </row>
    <row r="900" spans="1:10">
      <c r="A900" s="5"/>
      <c r="B900" s="5"/>
      <c r="C900" s="5"/>
      <c r="D900" s="5"/>
      <c r="E900" s="5"/>
      <c r="F900" s="5"/>
      <c r="H900" s="5"/>
      <c r="I900" s="5"/>
      <c r="J900" s="5"/>
    </row>
    <row r="901" spans="1:10">
      <c r="A901" s="5"/>
      <c r="B901" s="5"/>
      <c r="C901" s="5"/>
      <c r="D901" s="5"/>
      <c r="E901" s="5"/>
      <c r="F901" s="5"/>
      <c r="H901" s="5"/>
      <c r="I901" s="5"/>
      <c r="J901" s="5"/>
    </row>
    <row r="902" spans="1:10">
      <c r="A902" s="5"/>
      <c r="B902" s="5"/>
      <c r="C902" s="5"/>
      <c r="D902" s="5"/>
      <c r="E902" s="5"/>
      <c r="F902" s="5"/>
      <c r="H902" s="5"/>
      <c r="I902" s="5"/>
      <c r="J902" s="5"/>
    </row>
    <row r="903" spans="1:10">
      <c r="A903" s="5"/>
      <c r="B903" s="5"/>
      <c r="C903" s="5"/>
      <c r="D903" s="5"/>
      <c r="E903" s="5"/>
      <c r="F903" s="5"/>
      <c r="H903" s="5"/>
      <c r="I903" s="5"/>
      <c r="J903" s="5"/>
    </row>
    <row r="904" spans="1:10">
      <c r="A904" s="5"/>
      <c r="B904" s="5"/>
      <c r="C904" s="5"/>
      <c r="D904" s="5"/>
      <c r="E904" s="5"/>
      <c r="F904" s="5"/>
      <c r="H904" s="5"/>
      <c r="I904" s="5"/>
      <c r="J904" s="5"/>
    </row>
    <row r="905" spans="1:10">
      <c r="A905" s="5"/>
      <c r="B905" s="5"/>
      <c r="C905" s="5"/>
      <c r="D905" s="5"/>
      <c r="E905" s="5"/>
      <c r="F905" s="5"/>
      <c r="H905" s="5"/>
      <c r="I905" s="5"/>
      <c r="J905" s="5"/>
    </row>
    <row r="906" spans="1:10">
      <c r="A906" s="5"/>
      <c r="B906" s="5"/>
      <c r="C906" s="5"/>
      <c r="D906" s="5"/>
      <c r="E906" s="5"/>
      <c r="F906" s="5"/>
      <c r="H906" s="5"/>
      <c r="I906" s="5"/>
      <c r="J906" s="5"/>
    </row>
    <row r="907" spans="1:10">
      <c r="A907" s="5"/>
      <c r="B907" s="5"/>
      <c r="C907" s="5"/>
      <c r="D907" s="5"/>
      <c r="E907" s="5"/>
      <c r="F907" s="5"/>
      <c r="H907" s="5"/>
      <c r="I907" s="5"/>
      <c r="J907" s="5"/>
    </row>
    <row r="908" spans="1:10">
      <c r="A908" s="5"/>
      <c r="B908" s="5"/>
      <c r="C908" s="5"/>
      <c r="D908" s="5"/>
      <c r="E908" s="5"/>
      <c r="F908" s="5"/>
      <c r="H908" s="5"/>
      <c r="I908" s="5"/>
      <c r="J908" s="5"/>
    </row>
    <row r="909" spans="1:10">
      <c r="A909" s="5"/>
      <c r="B909" s="5"/>
      <c r="C909" s="5"/>
      <c r="D909" s="5"/>
      <c r="E909" s="5"/>
      <c r="F909" s="5"/>
      <c r="H909" s="5"/>
      <c r="I909" s="5"/>
      <c r="J909" s="5"/>
    </row>
    <row r="910" spans="1:10">
      <c r="A910" s="5"/>
      <c r="B910" s="5"/>
      <c r="C910" s="5"/>
      <c r="D910" s="5"/>
      <c r="E910" s="5"/>
      <c r="F910" s="5"/>
      <c r="H910" s="5"/>
      <c r="I910" s="5"/>
      <c r="J910" s="5"/>
    </row>
    <row r="911" spans="1:10">
      <c r="A911" s="5"/>
      <c r="B911" s="5"/>
      <c r="C911" s="5"/>
      <c r="D911" s="5"/>
      <c r="E911" s="5"/>
      <c r="F911" s="5"/>
      <c r="H911" s="5"/>
      <c r="I911" s="5"/>
      <c r="J911" s="5"/>
    </row>
    <row r="912" spans="1:10">
      <c r="A912" s="5"/>
      <c r="B912" s="5"/>
      <c r="C912" s="5"/>
      <c r="D912" s="5"/>
      <c r="E912" s="5"/>
      <c r="F912" s="5"/>
      <c r="H912" s="5"/>
      <c r="I912" s="5"/>
      <c r="J912" s="5"/>
    </row>
    <row r="913" spans="1:10">
      <c r="A913" s="5"/>
      <c r="B913" s="5"/>
      <c r="C913" s="5"/>
      <c r="D913" s="5"/>
      <c r="E913" s="5"/>
      <c r="F913" s="5"/>
      <c r="H913" s="5"/>
      <c r="I913" s="5"/>
      <c r="J913" s="5"/>
    </row>
    <row r="914" spans="1:10">
      <c r="A914" s="5"/>
      <c r="B914" s="5"/>
      <c r="C914" s="5"/>
      <c r="D914" s="5"/>
      <c r="E914" s="5"/>
      <c r="F914" s="5"/>
      <c r="H914" s="5"/>
      <c r="I914" s="5"/>
      <c r="J914" s="5"/>
    </row>
    <row r="915" spans="1:10">
      <c r="A915" s="5"/>
      <c r="B915" s="5"/>
      <c r="C915" s="5"/>
      <c r="D915" s="5"/>
      <c r="E915" s="5"/>
      <c r="F915" s="5"/>
      <c r="H915" s="5"/>
      <c r="I915" s="5"/>
      <c r="J915" s="5"/>
    </row>
    <row r="916" spans="1:10">
      <c r="A916" s="5"/>
      <c r="B916" s="5"/>
      <c r="C916" s="5"/>
      <c r="D916" s="5"/>
      <c r="E916" s="5"/>
      <c r="F916" s="5"/>
      <c r="H916" s="5"/>
      <c r="I916" s="5"/>
      <c r="J916" s="5"/>
    </row>
    <row r="917" spans="1:10">
      <c r="A917" s="5"/>
      <c r="B917" s="5"/>
      <c r="C917" s="5"/>
      <c r="D917" s="5"/>
      <c r="E917" s="5"/>
      <c r="F917" s="5"/>
      <c r="H917" s="5"/>
      <c r="I917" s="5"/>
      <c r="J917" s="5"/>
    </row>
    <row r="918" spans="1:10">
      <c r="A918" s="5"/>
      <c r="B918" s="5"/>
      <c r="C918" s="5"/>
      <c r="D918" s="5"/>
      <c r="E918" s="5"/>
      <c r="F918" s="5"/>
      <c r="H918" s="5"/>
      <c r="I918" s="5"/>
      <c r="J918" s="5"/>
    </row>
    <row r="919" spans="1:10">
      <c r="A919" s="5"/>
      <c r="B919" s="5"/>
      <c r="C919" s="5"/>
      <c r="D919" s="5"/>
      <c r="E919" s="5"/>
      <c r="F919" s="5"/>
      <c r="H919" s="5"/>
      <c r="I919" s="5"/>
      <c r="J919" s="5"/>
    </row>
    <row r="920" spans="1:10">
      <c r="A920" s="5"/>
      <c r="B920" s="5"/>
      <c r="C920" s="5"/>
      <c r="D920" s="5"/>
      <c r="E920" s="5"/>
      <c r="F920" s="5"/>
      <c r="H920" s="5"/>
      <c r="I920" s="5"/>
      <c r="J920" s="5"/>
    </row>
    <row r="921" spans="1:10">
      <c r="A921" s="5"/>
      <c r="B921" s="5"/>
      <c r="C921" s="5"/>
      <c r="D921" s="5"/>
      <c r="E921" s="5"/>
      <c r="F921" s="5"/>
      <c r="H921" s="5"/>
      <c r="I921" s="5"/>
      <c r="J921" s="5"/>
    </row>
    <row r="922" spans="1:10">
      <c r="A922" s="5"/>
      <c r="B922" s="5"/>
      <c r="C922" s="5"/>
      <c r="D922" s="5"/>
      <c r="E922" s="5"/>
      <c r="F922" s="5"/>
      <c r="H922" s="5"/>
      <c r="I922" s="5"/>
      <c r="J922" s="5"/>
    </row>
    <row r="923" spans="1:10">
      <c r="A923" s="5"/>
      <c r="B923" s="5"/>
      <c r="C923" s="5"/>
      <c r="D923" s="5"/>
      <c r="E923" s="5"/>
      <c r="F923" s="5"/>
      <c r="H923" s="5"/>
      <c r="I923" s="5"/>
      <c r="J923" s="5"/>
    </row>
    <row r="924" spans="1:10">
      <c r="A924" s="5"/>
      <c r="B924" s="5"/>
      <c r="C924" s="5"/>
      <c r="D924" s="5"/>
      <c r="E924" s="5"/>
      <c r="F924" s="5"/>
      <c r="H924" s="5"/>
      <c r="I924" s="5"/>
      <c r="J924" s="5"/>
    </row>
    <row r="925" spans="1:10">
      <c r="A925" s="5"/>
      <c r="B925" s="5"/>
      <c r="C925" s="5"/>
      <c r="D925" s="5"/>
      <c r="E925" s="5"/>
      <c r="F925" s="5"/>
      <c r="H925" s="5"/>
      <c r="I925" s="5"/>
      <c r="J925" s="5"/>
    </row>
    <row r="926" spans="1:10">
      <c r="A926" s="5"/>
      <c r="B926" s="5"/>
      <c r="C926" s="5"/>
      <c r="D926" s="5"/>
      <c r="E926" s="5"/>
      <c r="F926" s="5"/>
      <c r="H926" s="5"/>
      <c r="I926" s="5"/>
      <c r="J926" s="5"/>
    </row>
    <row r="927" spans="1:10">
      <c r="A927" s="5"/>
      <c r="B927" s="5"/>
      <c r="C927" s="5"/>
      <c r="D927" s="5"/>
      <c r="E927" s="5"/>
      <c r="F927" s="5"/>
      <c r="H927" s="5"/>
      <c r="I927" s="5"/>
      <c r="J927" s="5"/>
    </row>
    <row r="928" spans="1:10">
      <c r="A928" s="5"/>
      <c r="B928" s="5"/>
      <c r="C928" s="5"/>
      <c r="D928" s="5"/>
      <c r="E928" s="5"/>
      <c r="F928" s="5"/>
      <c r="H928" s="5"/>
      <c r="I928" s="5"/>
      <c r="J928" s="5"/>
    </row>
    <row r="929" spans="1:10">
      <c r="A929" s="5"/>
      <c r="B929" s="5"/>
      <c r="C929" s="5"/>
      <c r="D929" s="5"/>
      <c r="E929" s="5"/>
      <c r="F929" s="5"/>
      <c r="H929" s="5"/>
      <c r="I929" s="5"/>
      <c r="J929" s="5"/>
    </row>
    <row r="930" spans="1:10">
      <c r="A930" s="5"/>
      <c r="B930" s="5"/>
      <c r="C930" s="5"/>
      <c r="D930" s="5"/>
      <c r="E930" s="5"/>
      <c r="F930" s="5"/>
      <c r="H930" s="5"/>
      <c r="I930" s="5"/>
      <c r="J930" s="5"/>
    </row>
    <row r="931" spans="1:10">
      <c r="A931" s="5"/>
      <c r="B931" s="5"/>
      <c r="C931" s="5"/>
      <c r="D931" s="5"/>
      <c r="E931" s="5"/>
      <c r="F931" s="5"/>
      <c r="H931" s="5"/>
      <c r="I931" s="5"/>
      <c r="J931" s="5"/>
    </row>
    <row r="932" spans="1:10">
      <c r="A932" s="5"/>
      <c r="B932" s="5"/>
      <c r="C932" s="5"/>
      <c r="D932" s="5"/>
      <c r="E932" s="5"/>
      <c r="F932" s="5"/>
      <c r="H932" s="5"/>
      <c r="I932" s="5"/>
      <c r="J932" s="5"/>
    </row>
    <row r="933" spans="1:10">
      <c r="A933" s="5"/>
      <c r="B933" s="5"/>
      <c r="C933" s="5"/>
      <c r="D933" s="5"/>
      <c r="E933" s="5"/>
      <c r="F933" s="5"/>
      <c r="H933" s="5"/>
      <c r="I933" s="5"/>
      <c r="J933" s="5"/>
    </row>
    <row r="934" spans="1:10">
      <c r="A934" s="5"/>
      <c r="B934" s="5"/>
      <c r="C934" s="5"/>
      <c r="D934" s="5"/>
      <c r="E934" s="5"/>
      <c r="F934" s="5"/>
      <c r="H934" s="5"/>
      <c r="I934" s="5"/>
      <c r="J934" s="5"/>
    </row>
    <row r="935" spans="1:10">
      <c r="A935" s="5"/>
      <c r="B935" s="5"/>
      <c r="C935" s="5"/>
      <c r="D935" s="5"/>
      <c r="E935" s="5"/>
      <c r="F935" s="5"/>
      <c r="H935" s="5"/>
      <c r="I935" s="5"/>
      <c r="J935" s="5"/>
    </row>
    <row r="936" spans="1:10">
      <c r="A936" s="5"/>
      <c r="B936" s="5"/>
      <c r="C936" s="5"/>
      <c r="D936" s="5"/>
      <c r="E936" s="5"/>
      <c r="F936" s="5"/>
      <c r="H936" s="5"/>
      <c r="I936" s="5"/>
      <c r="J936" s="5"/>
    </row>
    <row r="937" spans="1:10">
      <c r="A937" s="5"/>
      <c r="B937" s="5"/>
      <c r="C937" s="5"/>
      <c r="D937" s="5"/>
      <c r="E937" s="5"/>
      <c r="F937" s="5"/>
      <c r="H937" s="5"/>
      <c r="I937" s="5"/>
      <c r="J937" s="5"/>
    </row>
    <row r="938" spans="1:10">
      <c r="A938" s="5"/>
      <c r="B938" s="5"/>
      <c r="C938" s="5"/>
      <c r="D938" s="5"/>
      <c r="E938" s="5"/>
      <c r="F938" s="5"/>
      <c r="H938" s="5"/>
      <c r="I938" s="5"/>
      <c r="J938" s="5"/>
    </row>
    <row r="939" spans="1:10">
      <c r="A939" s="5"/>
      <c r="B939" s="5"/>
      <c r="C939" s="5"/>
      <c r="D939" s="5"/>
      <c r="E939" s="5"/>
      <c r="F939" s="5"/>
      <c r="H939" s="5"/>
      <c r="I939" s="5"/>
      <c r="J939" s="5"/>
    </row>
    <row r="940" spans="1:10">
      <c r="A940" s="5"/>
      <c r="B940" s="5"/>
      <c r="C940" s="5"/>
      <c r="D940" s="5"/>
      <c r="E940" s="5"/>
      <c r="F940" s="5"/>
      <c r="H940" s="5"/>
      <c r="I940" s="5"/>
      <c r="J940" s="5"/>
    </row>
    <row r="941" spans="1:10">
      <c r="A941" s="5"/>
      <c r="B941" s="5"/>
      <c r="C941" s="5"/>
      <c r="D941" s="5"/>
      <c r="E941" s="5"/>
      <c r="F941" s="5"/>
      <c r="H941" s="5"/>
      <c r="I941" s="5"/>
      <c r="J941" s="5"/>
    </row>
    <row r="942" spans="1:10">
      <c r="A942" s="5"/>
      <c r="B942" s="5"/>
      <c r="C942" s="5"/>
      <c r="D942" s="5"/>
      <c r="E942" s="5"/>
      <c r="F942" s="5"/>
      <c r="H942" s="5"/>
      <c r="I942" s="5"/>
      <c r="J942" s="5"/>
    </row>
    <row r="943" spans="1:10">
      <c r="A943" s="5"/>
      <c r="B943" s="5"/>
      <c r="C943" s="5"/>
      <c r="D943" s="5"/>
      <c r="E943" s="5"/>
      <c r="F943" s="5"/>
      <c r="H943" s="5"/>
      <c r="I943" s="5"/>
      <c r="J943" s="5"/>
    </row>
    <row r="944" spans="1:10">
      <c r="A944" s="5"/>
      <c r="B944" s="5"/>
      <c r="C944" s="5"/>
      <c r="D944" s="5"/>
      <c r="E944" s="5"/>
      <c r="F944" s="5"/>
      <c r="H944" s="5"/>
      <c r="I944" s="5"/>
      <c r="J944" s="5"/>
    </row>
    <row r="945" spans="1:10">
      <c r="A945" s="5"/>
      <c r="B945" s="5"/>
      <c r="C945" s="5"/>
      <c r="D945" s="5"/>
      <c r="E945" s="5"/>
      <c r="F945" s="5"/>
      <c r="H945" s="5"/>
      <c r="I945" s="5"/>
      <c r="J945" s="5"/>
    </row>
    <row r="946" spans="1:10">
      <c r="A946" s="5"/>
      <c r="B946" s="5"/>
      <c r="C946" s="5"/>
      <c r="D946" s="5"/>
      <c r="E946" s="5"/>
      <c r="F946" s="5"/>
      <c r="H946" s="5"/>
      <c r="I946" s="5"/>
      <c r="J946" s="5"/>
    </row>
    <row r="947" spans="1:10">
      <c r="A947" s="5"/>
      <c r="B947" s="5"/>
      <c r="C947" s="5"/>
      <c r="D947" s="5"/>
      <c r="E947" s="5"/>
      <c r="F947" s="5"/>
      <c r="H947" s="5"/>
      <c r="I947" s="5"/>
      <c r="J947" s="5"/>
    </row>
    <row r="948" spans="1:10">
      <c r="A948" s="5"/>
      <c r="B948" s="5"/>
      <c r="C948" s="5"/>
      <c r="D948" s="5"/>
      <c r="E948" s="5"/>
      <c r="F948" s="5"/>
      <c r="H948" s="5"/>
      <c r="I948" s="5"/>
      <c r="J948" s="5"/>
    </row>
    <row r="949" spans="1:10">
      <c r="A949" s="5"/>
      <c r="B949" s="5"/>
      <c r="C949" s="5"/>
      <c r="D949" s="5"/>
      <c r="E949" s="5"/>
      <c r="F949" s="5"/>
      <c r="H949" s="5"/>
      <c r="I949" s="5"/>
      <c r="J949" s="5"/>
    </row>
    <row r="950" spans="1:10">
      <c r="A950" s="5"/>
      <c r="B950" s="5"/>
      <c r="C950" s="5"/>
      <c r="D950" s="5"/>
      <c r="E950" s="5"/>
      <c r="F950" s="5"/>
      <c r="H950" s="5"/>
      <c r="I950" s="5"/>
      <c r="J950" s="5"/>
    </row>
    <row r="951" spans="1:10">
      <c r="A951" s="5"/>
      <c r="B951" s="5"/>
      <c r="C951" s="5"/>
      <c r="D951" s="5"/>
      <c r="E951" s="5"/>
      <c r="F951" s="5"/>
      <c r="H951" s="5"/>
      <c r="I951" s="5"/>
      <c r="J951" s="5"/>
    </row>
    <row r="952" spans="1:10">
      <c r="A952" s="5"/>
      <c r="B952" s="5"/>
      <c r="C952" s="5"/>
      <c r="D952" s="5"/>
      <c r="E952" s="5"/>
      <c r="F952" s="5"/>
      <c r="H952" s="5"/>
      <c r="I952" s="5"/>
      <c r="J952" s="5"/>
    </row>
    <row r="953" spans="1:10">
      <c r="A953" s="5"/>
      <c r="B953" s="5"/>
      <c r="C953" s="5"/>
      <c r="D953" s="5"/>
      <c r="E953" s="5"/>
      <c r="F953" s="5"/>
      <c r="H953" s="5"/>
      <c r="I953" s="5"/>
      <c r="J953" s="5"/>
    </row>
    <row r="954" spans="1:10">
      <c r="A954" s="5"/>
      <c r="B954" s="5"/>
      <c r="C954" s="5"/>
      <c r="D954" s="5"/>
      <c r="E954" s="5"/>
      <c r="F954" s="5"/>
      <c r="H954" s="5"/>
      <c r="I954" s="5"/>
      <c r="J954" s="5"/>
    </row>
    <row r="955" spans="1:10">
      <c r="A955" s="5"/>
      <c r="B955" s="5"/>
      <c r="C955" s="5"/>
      <c r="D955" s="5"/>
      <c r="E955" s="5"/>
      <c r="F955" s="5"/>
      <c r="H955" s="5"/>
      <c r="I955" s="5"/>
      <c r="J955" s="5"/>
    </row>
    <row r="956" spans="1:10">
      <c r="A956" s="5"/>
      <c r="B956" s="5"/>
      <c r="C956" s="5"/>
      <c r="D956" s="5"/>
      <c r="E956" s="5"/>
      <c r="F956" s="5"/>
      <c r="H956" s="5"/>
      <c r="I956" s="5"/>
      <c r="J956" s="5"/>
    </row>
    <row r="957" spans="1:10">
      <c r="A957" s="5"/>
      <c r="B957" s="5"/>
      <c r="C957" s="5"/>
      <c r="D957" s="5"/>
      <c r="E957" s="5"/>
      <c r="F957" s="5"/>
      <c r="H957" s="5"/>
      <c r="I957" s="5"/>
      <c r="J957" s="5"/>
    </row>
    <row r="958" spans="1:10">
      <c r="A958" s="5"/>
      <c r="B958" s="5"/>
      <c r="C958" s="5"/>
      <c r="D958" s="5"/>
      <c r="E958" s="5"/>
      <c r="F958" s="5"/>
      <c r="H958" s="5"/>
      <c r="I958" s="5"/>
      <c r="J958" s="5"/>
    </row>
    <row r="959" spans="1:10">
      <c r="A959" s="5"/>
      <c r="B959" s="5"/>
      <c r="C959" s="5"/>
      <c r="D959" s="5"/>
      <c r="E959" s="5"/>
      <c r="F959" s="5"/>
      <c r="H959" s="5"/>
      <c r="I959" s="5"/>
      <c r="J959" s="5"/>
    </row>
    <row r="960" spans="1:10">
      <c r="A960" s="5"/>
      <c r="B960" s="5"/>
      <c r="C960" s="5"/>
      <c r="D960" s="5"/>
      <c r="E960" s="5"/>
      <c r="F960" s="5"/>
      <c r="H960" s="5"/>
      <c r="I960" s="5"/>
      <c r="J960" s="5"/>
    </row>
    <row r="961" spans="1:10">
      <c r="A961" s="5"/>
      <c r="B961" s="5"/>
      <c r="C961" s="5"/>
      <c r="D961" s="5"/>
      <c r="E961" s="5"/>
      <c r="F961" s="5"/>
      <c r="H961" s="5"/>
      <c r="I961" s="5"/>
      <c r="J961" s="5"/>
    </row>
    <row r="962" spans="1:10">
      <c r="A962" s="5"/>
      <c r="B962" s="5"/>
      <c r="C962" s="5"/>
      <c r="D962" s="5"/>
      <c r="E962" s="5"/>
      <c r="F962" s="5"/>
      <c r="H962" s="5"/>
      <c r="I962" s="5"/>
      <c r="J962" s="5"/>
    </row>
    <row r="963" spans="1:10">
      <c r="A963" s="5"/>
      <c r="B963" s="5"/>
      <c r="C963" s="5"/>
      <c r="D963" s="5"/>
      <c r="E963" s="5"/>
      <c r="F963" s="5"/>
      <c r="H963" s="5"/>
      <c r="I963" s="5"/>
      <c r="J963" s="5"/>
    </row>
    <row r="964" spans="1:10">
      <c r="A964" s="5"/>
      <c r="B964" s="5"/>
      <c r="C964" s="5"/>
      <c r="D964" s="5"/>
      <c r="E964" s="5"/>
      <c r="F964" s="5"/>
      <c r="H964" s="5"/>
      <c r="I964" s="5"/>
      <c r="J964" s="5"/>
    </row>
    <row r="965" spans="1:10">
      <c r="A965" s="5"/>
      <c r="B965" s="5"/>
      <c r="C965" s="5"/>
      <c r="D965" s="5"/>
      <c r="E965" s="5"/>
      <c r="F965" s="5"/>
      <c r="H965" s="5"/>
      <c r="I965" s="5"/>
      <c r="J965" s="5"/>
    </row>
    <row r="966" spans="1:10">
      <c r="A966" s="5"/>
      <c r="B966" s="5"/>
      <c r="C966" s="5"/>
      <c r="D966" s="5"/>
      <c r="E966" s="5"/>
      <c r="F966" s="5"/>
      <c r="H966" s="5"/>
      <c r="I966" s="5"/>
      <c r="J966" s="5"/>
    </row>
    <row r="967" spans="1:10">
      <c r="A967" s="5"/>
      <c r="B967" s="5"/>
      <c r="C967" s="5"/>
      <c r="D967" s="5"/>
      <c r="E967" s="5"/>
      <c r="F967" s="5"/>
      <c r="H967" s="5"/>
      <c r="I967" s="5"/>
      <c r="J967" s="5"/>
    </row>
    <row r="968" spans="1:10">
      <c r="A968" s="5"/>
      <c r="B968" s="5"/>
      <c r="C968" s="5"/>
      <c r="D968" s="5"/>
      <c r="E968" s="5"/>
      <c r="F968" s="5"/>
      <c r="H968" s="5"/>
      <c r="I968" s="5"/>
      <c r="J968" s="5"/>
    </row>
    <row r="969" spans="1:10">
      <c r="A969" s="5"/>
      <c r="B969" s="5"/>
      <c r="C969" s="5"/>
      <c r="D969" s="5"/>
      <c r="E969" s="5"/>
      <c r="F969" s="5"/>
      <c r="H969" s="5"/>
      <c r="I969" s="5"/>
      <c r="J969" s="5"/>
    </row>
    <row r="970" spans="1:10">
      <c r="A970" s="5"/>
      <c r="B970" s="5"/>
      <c r="C970" s="5"/>
      <c r="D970" s="5"/>
      <c r="E970" s="5"/>
      <c r="F970" s="5"/>
      <c r="H970" s="5"/>
      <c r="I970" s="5"/>
      <c r="J970" s="5"/>
    </row>
    <row r="971" spans="1:10">
      <c r="A971" s="5"/>
      <c r="B971" s="5"/>
      <c r="C971" s="5"/>
      <c r="D971" s="5"/>
      <c r="E971" s="5"/>
      <c r="F971" s="5"/>
      <c r="H971" s="5"/>
      <c r="I971" s="5"/>
      <c r="J971" s="5"/>
    </row>
    <row r="972" spans="1:10">
      <c r="A972" s="5"/>
      <c r="B972" s="5"/>
      <c r="C972" s="5"/>
      <c r="D972" s="5"/>
      <c r="E972" s="5"/>
      <c r="F972" s="5"/>
      <c r="H972" s="5"/>
      <c r="I972" s="5"/>
      <c r="J972" s="5"/>
    </row>
    <row r="973" spans="1:10">
      <c r="A973" s="5"/>
      <c r="B973" s="5"/>
      <c r="C973" s="5"/>
      <c r="D973" s="5"/>
      <c r="E973" s="5"/>
      <c r="F973" s="5"/>
      <c r="H973" s="5"/>
      <c r="I973" s="5"/>
      <c r="J973" s="5"/>
    </row>
    <row r="974" spans="1:10">
      <c r="A974" s="5"/>
      <c r="B974" s="5"/>
      <c r="C974" s="5"/>
      <c r="D974" s="5"/>
      <c r="E974" s="5"/>
      <c r="F974" s="5"/>
      <c r="H974" s="5"/>
      <c r="I974" s="5"/>
      <c r="J974" s="5"/>
    </row>
    <row r="975" spans="1:10">
      <c r="A975" s="5"/>
      <c r="B975" s="5"/>
      <c r="C975" s="5"/>
      <c r="D975" s="5"/>
      <c r="E975" s="5"/>
      <c r="F975" s="5"/>
      <c r="H975" s="5"/>
      <c r="I975" s="5"/>
      <c r="J975" s="5"/>
    </row>
    <row r="976" spans="1:10">
      <c r="A976" s="5"/>
      <c r="B976" s="5"/>
      <c r="C976" s="5"/>
      <c r="D976" s="5"/>
      <c r="E976" s="5"/>
      <c r="F976" s="5"/>
      <c r="H976" s="5"/>
      <c r="I976" s="5"/>
      <c r="J976" s="5"/>
    </row>
    <row r="977" spans="1:10">
      <c r="A977" s="5"/>
      <c r="B977" s="5"/>
      <c r="C977" s="5"/>
      <c r="D977" s="5"/>
      <c r="E977" s="5"/>
      <c r="F977" s="5"/>
      <c r="H977" s="5"/>
      <c r="I977" s="5"/>
      <c r="J977" s="5"/>
    </row>
    <row r="978" spans="1:10">
      <c r="A978" s="5"/>
      <c r="B978" s="5"/>
      <c r="C978" s="5"/>
      <c r="D978" s="5"/>
      <c r="E978" s="5"/>
      <c r="F978" s="5"/>
      <c r="H978" s="5"/>
      <c r="I978" s="5"/>
      <c r="J978" s="5"/>
    </row>
    <row r="979" spans="1:10">
      <c r="A979" s="5"/>
      <c r="B979" s="5"/>
      <c r="C979" s="5"/>
      <c r="D979" s="5"/>
      <c r="E979" s="5"/>
      <c r="F979" s="5"/>
      <c r="H979" s="5"/>
      <c r="I979" s="5"/>
      <c r="J979" s="5"/>
    </row>
    <row r="980" spans="1:10">
      <c r="A980" s="5"/>
      <c r="B980" s="5"/>
      <c r="C980" s="5"/>
      <c r="D980" s="5"/>
      <c r="E980" s="5"/>
      <c r="F980" s="5"/>
      <c r="H980" s="5"/>
      <c r="I980" s="5"/>
      <c r="J980" s="5"/>
    </row>
    <row r="981" spans="1:10">
      <c r="A981" s="5"/>
      <c r="B981" s="5"/>
      <c r="C981" s="5"/>
      <c r="D981" s="5"/>
      <c r="E981" s="5"/>
      <c r="F981" s="5"/>
      <c r="H981" s="5"/>
      <c r="I981" s="5"/>
      <c r="J981" s="5"/>
    </row>
    <row r="982" spans="1:10">
      <c r="A982" s="5"/>
      <c r="B982" s="5"/>
      <c r="C982" s="5"/>
      <c r="D982" s="5"/>
      <c r="E982" s="5"/>
      <c r="F982" s="5"/>
      <c r="H982" s="5"/>
      <c r="I982" s="5"/>
      <c r="J982" s="5"/>
    </row>
    <row r="983" spans="1:10">
      <c r="A983" s="5"/>
      <c r="B983" s="5"/>
      <c r="C983" s="5"/>
      <c r="D983" s="5"/>
      <c r="E983" s="5"/>
      <c r="F983" s="5"/>
      <c r="H983" s="5"/>
      <c r="I983" s="5"/>
      <c r="J983" s="5"/>
    </row>
    <row r="984" spans="1:10">
      <c r="A984" s="5"/>
      <c r="B984" s="5"/>
      <c r="C984" s="5"/>
      <c r="D984" s="5"/>
      <c r="E984" s="5"/>
      <c r="F984" s="5"/>
      <c r="H984" s="5"/>
      <c r="I984" s="5"/>
      <c r="J984" s="5"/>
    </row>
    <row r="985" spans="1:10">
      <c r="A985" s="5"/>
      <c r="B985" s="5"/>
      <c r="C985" s="5"/>
      <c r="D985" s="5"/>
      <c r="E985" s="5"/>
      <c r="F985" s="5"/>
      <c r="H985" s="5"/>
      <c r="I985" s="5"/>
      <c r="J985" s="5"/>
    </row>
    <row r="986" spans="1:10">
      <c r="A986" s="5"/>
      <c r="B986" s="5"/>
      <c r="C986" s="5"/>
      <c r="D986" s="5"/>
      <c r="E986" s="5"/>
      <c r="F986" s="5"/>
      <c r="H986" s="5"/>
      <c r="I986" s="5"/>
      <c r="J986" s="5"/>
    </row>
    <row r="987" spans="1:10">
      <c r="A987" s="5"/>
      <c r="B987" s="5"/>
      <c r="C987" s="5"/>
      <c r="D987" s="5"/>
      <c r="E987" s="5"/>
      <c r="F987" s="5"/>
      <c r="H987" s="5"/>
      <c r="I987" s="5"/>
      <c r="J987" s="5"/>
    </row>
    <row r="988" spans="1:10">
      <c r="A988" s="5"/>
      <c r="B988" s="5"/>
      <c r="C988" s="5"/>
      <c r="D988" s="5"/>
      <c r="E988" s="5"/>
      <c r="F988" s="5"/>
      <c r="H988" s="5"/>
      <c r="I988" s="5"/>
      <c r="J988" s="5"/>
    </row>
    <row r="989" spans="1:10">
      <c r="A989" s="5"/>
      <c r="B989" s="5"/>
      <c r="C989" s="5"/>
      <c r="D989" s="5"/>
      <c r="E989" s="5"/>
      <c r="F989" s="5"/>
      <c r="H989" s="5"/>
      <c r="I989" s="5"/>
      <c r="J989" s="5"/>
    </row>
    <row r="990" spans="1:10">
      <c r="A990" s="5"/>
      <c r="B990" s="5"/>
      <c r="C990" s="5"/>
      <c r="D990" s="5"/>
      <c r="E990" s="5"/>
      <c r="F990" s="5"/>
      <c r="H990" s="5"/>
      <c r="I990" s="5"/>
      <c r="J990" s="5"/>
    </row>
    <row r="991" spans="1:10">
      <c r="A991" s="5"/>
      <c r="B991" s="5"/>
      <c r="C991" s="5"/>
      <c r="D991" s="5"/>
      <c r="E991" s="5"/>
      <c r="F991" s="5"/>
      <c r="H991" s="5"/>
      <c r="I991" s="5"/>
      <c r="J991" s="5"/>
    </row>
    <row r="992" spans="1:10">
      <c r="A992" s="5"/>
      <c r="B992" s="5"/>
      <c r="C992" s="5"/>
      <c r="D992" s="5"/>
      <c r="E992" s="5"/>
      <c r="F992" s="5"/>
      <c r="H992" s="5"/>
      <c r="I992" s="5"/>
      <c r="J992" s="5"/>
    </row>
    <row r="993" spans="1:10">
      <c r="A993" s="5"/>
      <c r="B993" s="5"/>
      <c r="C993" s="5"/>
      <c r="D993" s="5"/>
      <c r="E993" s="5"/>
      <c r="F993" s="5"/>
      <c r="H993" s="5"/>
      <c r="I993" s="5"/>
      <c r="J993" s="5"/>
    </row>
    <row r="994" spans="1:10">
      <c r="A994" s="5"/>
      <c r="B994" s="5"/>
      <c r="C994" s="5"/>
      <c r="D994" s="5"/>
      <c r="E994" s="5"/>
      <c r="F994" s="5"/>
      <c r="H994" s="5"/>
      <c r="I994" s="5"/>
      <c r="J994" s="5"/>
    </row>
    <row r="995" spans="1:10">
      <c r="A995" s="5"/>
      <c r="B995" s="5"/>
      <c r="C995" s="5"/>
      <c r="D995" s="5"/>
      <c r="E995" s="5"/>
      <c r="F995" s="5"/>
      <c r="H995" s="5"/>
      <c r="I995" s="5"/>
      <c r="J995" s="5"/>
    </row>
    <row r="996" spans="1:10">
      <c r="A996" s="5"/>
      <c r="B996" s="5"/>
      <c r="C996" s="5"/>
      <c r="D996" s="5"/>
      <c r="E996" s="5"/>
      <c r="F996" s="5"/>
      <c r="H996" s="5"/>
      <c r="I996" s="5"/>
      <c r="J996" s="5"/>
    </row>
    <row r="997" spans="1:10">
      <c r="A997" s="5"/>
      <c r="B997" s="5"/>
      <c r="C997" s="5"/>
      <c r="D997" s="5"/>
      <c r="E997" s="5"/>
      <c r="F997" s="5"/>
      <c r="H997" s="5"/>
      <c r="I997" s="5"/>
      <c r="J997" s="5"/>
    </row>
    <row r="998" spans="1:10">
      <c r="A998" s="5"/>
      <c r="B998" s="5"/>
      <c r="C998" s="5"/>
      <c r="D998" s="5"/>
      <c r="E998" s="5"/>
      <c r="F998" s="5"/>
      <c r="H998" s="5"/>
      <c r="I998" s="5"/>
      <c r="J998" s="5"/>
    </row>
    <row r="999" spans="1:10">
      <c r="A999" s="5"/>
      <c r="B999" s="5"/>
      <c r="C999" s="5"/>
      <c r="D999" s="5"/>
      <c r="E999" s="5"/>
      <c r="F999" s="5"/>
      <c r="H999" s="5"/>
      <c r="I999" s="5"/>
      <c r="J999" s="5"/>
    </row>
    <row r="1000" spans="1:10">
      <c r="A1000" s="5"/>
      <c r="B1000" s="5"/>
      <c r="C1000" s="5"/>
      <c r="D1000" s="5"/>
      <c r="E1000" s="5"/>
      <c r="F1000" s="5"/>
      <c r="H1000" s="5"/>
      <c r="I1000" s="5"/>
      <c r="J1000" s="5"/>
    </row>
    <row r="1001" spans="1:10">
      <c r="A1001" s="5"/>
      <c r="B1001" s="5"/>
      <c r="C1001" s="5"/>
      <c r="D1001" s="5"/>
      <c r="E1001" s="5"/>
      <c r="F1001" s="5"/>
      <c r="H1001" s="5"/>
      <c r="I1001" s="5"/>
      <c r="J1001" s="5"/>
    </row>
    <row r="1002" spans="1:10">
      <c r="A1002" s="5"/>
      <c r="B1002" s="5"/>
      <c r="C1002" s="5"/>
      <c r="D1002" s="5"/>
      <c r="E1002" s="5"/>
      <c r="F1002" s="5"/>
      <c r="H1002" s="5"/>
      <c r="I1002" s="5"/>
      <c r="J1002" s="5"/>
    </row>
  </sheetData>
  <mergeCells count="6">
    <mergeCell ref="A2:I2"/>
    <mergeCell ref="J47:P51"/>
    <mergeCell ref="C4:I4"/>
    <mergeCell ref="C3:I3"/>
    <mergeCell ref="J11:J13"/>
    <mergeCell ref="J5:L5"/>
  </mergeCells>
  <conditionalFormatting sqref="B48:I50">
    <cfRule type="cellIs" dxfId="2" priority="1" operator="lessThan">
      <formula>182</formula>
    </cfRule>
  </conditionalFormatting>
  <dataValidations count="8">
    <dataValidation type="list" allowBlank="1" showErrorMessage="1" sqref="D19">
      <formula1>trash_1a_2c</formula1>
    </dataValidation>
    <dataValidation type="list" allowBlank="1" showErrorMessage="1" sqref="F19">
      <formula1>trash_2a</formula1>
    </dataValidation>
    <dataValidation type="list" allowBlank="1" showErrorMessage="1" sqref="C19">
      <formula1>trash_1a_1c</formula1>
    </dataValidation>
    <dataValidation type="list" allowBlank="1" showErrorMessage="1" sqref="E19">
      <formula1>trash_1a_3c</formula1>
    </dataValidation>
    <dataValidation type="list" allowBlank="1" showErrorMessage="1" sqref="G19">
      <formula1>trash_2a_1c</formula1>
    </dataValidation>
    <dataValidation type="list" allowBlank="1" showErrorMessage="1" sqref="B19">
      <formula1>one_adult_trash</formula1>
    </dataValidation>
    <dataValidation type="list" allowBlank="1" showErrorMessage="1" sqref="I19">
      <formula1>trash_2a_3c</formula1>
    </dataValidation>
    <dataValidation type="list" allowBlank="1" showErrorMessage="1" sqref="H19">
      <formula1>trash_2a_2c</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sheetPr>
    <tabColor rgb="FFE36C09"/>
  </sheetPr>
  <dimension ref="A1:L1003"/>
  <sheetViews>
    <sheetView topLeftCell="C1" workbookViewId="0">
      <selection activeCell="K5" sqref="K5"/>
    </sheetView>
  </sheetViews>
  <sheetFormatPr defaultColWidth="15.140625" defaultRowHeight="15" customHeight="1"/>
  <cols>
    <col min="1" max="1" width="30.5703125" customWidth="1"/>
    <col min="2" max="3" width="7.5703125" customWidth="1"/>
    <col min="4" max="4" width="10.7109375" customWidth="1"/>
    <col min="5" max="5" width="9.7109375" customWidth="1"/>
    <col min="6" max="6" width="8.28515625" customWidth="1"/>
    <col min="7" max="7" width="8.7109375" customWidth="1"/>
    <col min="8" max="8" width="9.85546875" customWidth="1"/>
    <col min="9" max="9" width="10.140625" customWidth="1"/>
    <col min="10" max="10" width="60.42578125" customWidth="1"/>
    <col min="11" max="11" width="61.42578125" customWidth="1"/>
    <col min="12" max="12" width="12.140625" customWidth="1"/>
    <col min="13" max="26" width="7.5703125" customWidth="1"/>
  </cols>
  <sheetData>
    <row r="1" spans="1:12">
      <c r="A1" s="4" t="s">
        <v>40</v>
      </c>
      <c r="B1" s="5"/>
      <c r="C1" s="5"/>
      <c r="J1" s="5"/>
      <c r="K1" s="5"/>
    </row>
    <row r="2" spans="1:12" ht="53.25" customHeight="1">
      <c r="A2" s="472" t="s">
        <v>487</v>
      </c>
      <c r="B2" s="472"/>
      <c r="C2" s="472"/>
      <c r="D2" s="472"/>
      <c r="E2" s="472"/>
      <c r="F2" s="472"/>
      <c r="G2" s="472"/>
      <c r="H2" s="472"/>
      <c r="I2" s="472"/>
      <c r="J2" s="5"/>
      <c r="K2" s="5"/>
    </row>
    <row r="3" spans="1:12">
      <c r="A3" s="5"/>
      <c r="B3" s="5"/>
      <c r="C3" s="5"/>
      <c r="J3" s="5"/>
      <c r="K3" s="5"/>
    </row>
    <row r="4" spans="1:12">
      <c r="A4" s="5" t="s">
        <v>488</v>
      </c>
      <c r="B4" s="5" t="s">
        <v>489</v>
      </c>
      <c r="C4" s="5" t="s">
        <v>490</v>
      </c>
      <c r="J4" s="5"/>
      <c r="K4" s="5" t="s">
        <v>491</v>
      </c>
    </row>
    <row r="5" spans="1:12" ht="15.75" customHeight="1">
      <c r="A5" s="5" t="s">
        <v>492</v>
      </c>
      <c r="B5" s="5">
        <v>6496</v>
      </c>
      <c r="C5" s="15">
        <f>B5/12</f>
        <v>541.33333333333337</v>
      </c>
      <c r="J5" s="5"/>
      <c r="K5" s="5" t="s">
        <v>494</v>
      </c>
    </row>
    <row r="6" spans="1:12" ht="91.5" customHeight="1">
      <c r="A6" s="5"/>
      <c r="B6" s="52" t="s">
        <v>60</v>
      </c>
      <c r="C6" s="52" t="s">
        <v>61</v>
      </c>
      <c r="D6" s="52" t="s">
        <v>62</v>
      </c>
      <c r="E6" s="52" t="s">
        <v>63</v>
      </c>
      <c r="F6" s="52" t="s">
        <v>64</v>
      </c>
      <c r="G6" s="52" t="s">
        <v>65</v>
      </c>
      <c r="H6" s="52" t="s">
        <v>66</v>
      </c>
      <c r="I6" s="52" t="s">
        <v>67</v>
      </c>
      <c r="J6" s="53" t="s">
        <v>134</v>
      </c>
      <c r="K6" s="270" t="s">
        <v>495</v>
      </c>
    </row>
    <row r="7" spans="1:12" ht="40.5" customHeight="1">
      <c r="A7" s="5" t="s">
        <v>136</v>
      </c>
      <c r="B7" s="272">
        <v>285</v>
      </c>
      <c r="C7" s="272">
        <v>555</v>
      </c>
      <c r="D7" s="272">
        <v>639</v>
      </c>
      <c r="E7" s="272">
        <v>686</v>
      </c>
      <c r="F7" s="272">
        <v>555</v>
      </c>
      <c r="G7" s="272">
        <v>639</v>
      </c>
      <c r="H7" s="272">
        <v>686</v>
      </c>
      <c r="I7" s="272">
        <v>698</v>
      </c>
      <c r="J7" s="46" t="str">
        <f>HYPERLINK("http://livingwage.mit.edu/places/5303363000","http://livingwage.mit.edu/places/5303363000")</f>
        <v>http://livingwage.mit.edu/places/5303363000</v>
      </c>
      <c r="K7" s="275" t="s">
        <v>509</v>
      </c>
      <c r="L7" s="276">
        <v>2</v>
      </c>
    </row>
    <row r="8" spans="1:12" ht="16.5" customHeight="1">
      <c r="A8" s="5" t="s">
        <v>205</v>
      </c>
      <c r="C8" s="95">
        <v>479.95527262500013</v>
      </c>
      <c r="D8" s="95">
        <v>479.95527262500013</v>
      </c>
      <c r="E8" s="95">
        <v>479.95527262500013</v>
      </c>
      <c r="F8" s="186"/>
      <c r="G8" s="186">
        <v>607.15814242500016</v>
      </c>
      <c r="H8" s="186">
        <v>607.15814242500016</v>
      </c>
      <c r="I8" s="186">
        <v>607.15814242500016</v>
      </c>
      <c r="J8" s="46" t="str">
        <f>HYPERLINK("http://www.epi.org/resources/budget/","http://www.epi.org/resources/budget/")</f>
        <v>http://www.epi.org/resources/budget/</v>
      </c>
      <c r="K8" s="278">
        <v>1</v>
      </c>
      <c r="L8" s="279">
        <v>23340</v>
      </c>
    </row>
    <row r="9" spans="1:12" ht="15.75" customHeight="1">
      <c r="A9" s="5" t="s">
        <v>228</v>
      </c>
      <c r="B9" s="5">
        <v>90</v>
      </c>
      <c r="C9" s="5">
        <v>90</v>
      </c>
      <c r="D9" s="5">
        <v>90</v>
      </c>
      <c r="E9" s="5">
        <v>90</v>
      </c>
      <c r="F9" s="5">
        <v>180</v>
      </c>
      <c r="G9" s="5">
        <v>180</v>
      </c>
      <c r="H9" s="5">
        <v>180</v>
      </c>
      <c r="I9" s="5">
        <v>180</v>
      </c>
      <c r="J9" s="46" t="str">
        <f>HYPERLINK("http://www.selfsufficiencystandard.org/docs/Washington2011.pdf","http://www.selfsufficiencystandard.org/docs/Washington2011.pdf")</f>
        <v>http://www.selfsufficiencystandard.org/docs/Washington2011.pdf</v>
      </c>
      <c r="K9" s="280">
        <v>2</v>
      </c>
      <c r="L9" s="281">
        <v>31460</v>
      </c>
    </row>
    <row r="10" spans="1:12" ht="15.75" customHeight="1">
      <c r="A10" s="5" t="s">
        <v>274</v>
      </c>
      <c r="B10" s="15">
        <f t="shared" ref="B10:I10" si="0">B9*1.05</f>
        <v>94.5</v>
      </c>
      <c r="C10" s="15">
        <f t="shared" si="0"/>
        <v>94.5</v>
      </c>
      <c r="D10" s="15">
        <f t="shared" si="0"/>
        <v>94.5</v>
      </c>
      <c r="E10" s="15">
        <f t="shared" si="0"/>
        <v>94.5</v>
      </c>
      <c r="F10" s="15">
        <f t="shared" si="0"/>
        <v>189</v>
      </c>
      <c r="G10" s="15">
        <f t="shared" si="0"/>
        <v>189</v>
      </c>
      <c r="H10" s="15">
        <f t="shared" si="0"/>
        <v>189</v>
      </c>
      <c r="I10" s="15">
        <f t="shared" si="0"/>
        <v>189</v>
      </c>
      <c r="J10" s="5"/>
      <c r="K10" s="278">
        <v>3</v>
      </c>
      <c r="L10" s="279">
        <v>39580</v>
      </c>
    </row>
    <row r="11" spans="1:12" ht="15.75" customHeight="1">
      <c r="A11" s="5" t="s">
        <v>532</v>
      </c>
      <c r="J11" s="5"/>
      <c r="K11" s="280">
        <v>4</v>
      </c>
      <c r="L11" s="281">
        <v>47700</v>
      </c>
    </row>
    <row r="12" spans="1:12" ht="15.75" customHeight="1">
      <c r="A12" s="5" t="s">
        <v>533</v>
      </c>
      <c r="B12" s="5">
        <v>99</v>
      </c>
      <c r="C12" s="5">
        <v>99</v>
      </c>
      <c r="D12" s="5">
        <v>99</v>
      </c>
      <c r="E12" s="5">
        <v>99</v>
      </c>
      <c r="F12" s="5">
        <v>198</v>
      </c>
      <c r="G12" s="5">
        <v>198</v>
      </c>
      <c r="H12" s="5">
        <v>198</v>
      </c>
      <c r="I12" s="5">
        <v>198</v>
      </c>
      <c r="J12" s="5"/>
      <c r="K12" s="278">
        <v>5</v>
      </c>
      <c r="L12" s="279">
        <v>55820</v>
      </c>
    </row>
    <row r="13" spans="1:12" ht="15.75" customHeight="1">
      <c r="A13" s="5" t="s">
        <v>534</v>
      </c>
      <c r="C13" s="5">
        <v>54</v>
      </c>
      <c r="D13" s="5">
        <v>54</v>
      </c>
      <c r="E13" s="5">
        <v>54</v>
      </c>
      <c r="J13" s="5"/>
      <c r="K13" s="280">
        <v>6</v>
      </c>
      <c r="L13" s="281">
        <v>63940</v>
      </c>
    </row>
    <row r="14" spans="1:12" ht="15.75" customHeight="1">
      <c r="A14" s="5" t="s">
        <v>535</v>
      </c>
      <c r="C14" s="5">
        <v>54</v>
      </c>
      <c r="D14" s="15">
        <f>C14*2</f>
        <v>108</v>
      </c>
      <c r="E14" s="15">
        <f>C14*3</f>
        <v>162</v>
      </c>
      <c r="G14" s="5">
        <v>54</v>
      </c>
      <c r="H14" s="15">
        <f>G14*2</f>
        <v>108</v>
      </c>
      <c r="I14" s="15">
        <f>G14*3</f>
        <v>162</v>
      </c>
      <c r="J14" s="5"/>
      <c r="K14" s="278">
        <v>7</v>
      </c>
      <c r="L14" s="279">
        <v>72060</v>
      </c>
    </row>
    <row r="15" spans="1:12" ht="15.75" customHeight="1">
      <c r="A15" s="5" t="s">
        <v>536</v>
      </c>
      <c r="C15" s="15">
        <f t="shared" ref="C15:E15" si="1">C14*12/18</f>
        <v>36</v>
      </c>
      <c r="D15" s="15">
        <f t="shared" si="1"/>
        <v>72</v>
      </c>
      <c r="E15" s="15">
        <f t="shared" si="1"/>
        <v>108</v>
      </c>
      <c r="G15" s="15">
        <f t="shared" ref="G15:I15" si="2">G14*12/18</f>
        <v>36</v>
      </c>
      <c r="H15" s="15">
        <f t="shared" si="2"/>
        <v>72</v>
      </c>
      <c r="I15" s="15">
        <f t="shared" si="2"/>
        <v>108</v>
      </c>
      <c r="J15" s="5"/>
      <c r="K15" s="292">
        <v>8</v>
      </c>
      <c r="L15" s="294">
        <v>80180</v>
      </c>
    </row>
    <row r="16" spans="1:12">
      <c r="A16" s="5"/>
      <c r="J16" s="5"/>
      <c r="K16" s="5"/>
    </row>
    <row r="17" spans="1:11" ht="15.75" customHeight="1">
      <c r="A17" s="5" t="s">
        <v>373</v>
      </c>
      <c r="B17" s="15">
        <f>B12</f>
        <v>99</v>
      </c>
      <c r="C17" s="15">
        <f t="shared" ref="C17:E17" si="3">C13+C15</f>
        <v>90</v>
      </c>
      <c r="D17" s="15">
        <f t="shared" si="3"/>
        <v>126</v>
      </c>
      <c r="E17" s="15">
        <f t="shared" si="3"/>
        <v>162</v>
      </c>
      <c r="F17" s="15">
        <f>F12</f>
        <v>198</v>
      </c>
      <c r="G17" s="15">
        <f t="shared" ref="G17:I17" si="4">G12+G15</f>
        <v>234</v>
      </c>
      <c r="H17" s="15">
        <f t="shared" si="4"/>
        <v>270</v>
      </c>
      <c r="I17" s="15">
        <f t="shared" si="4"/>
        <v>306</v>
      </c>
      <c r="J17" s="5"/>
      <c r="K17" s="5"/>
    </row>
    <row r="18" spans="1:11" ht="16.5" customHeight="1">
      <c r="A18" s="5" t="s">
        <v>537</v>
      </c>
      <c r="B18" s="267"/>
      <c r="C18" s="267"/>
      <c r="D18" s="267"/>
      <c r="E18" s="267"/>
      <c r="F18" s="269"/>
      <c r="G18" s="269"/>
      <c r="H18" s="269"/>
      <c r="I18" s="269"/>
      <c r="J18" s="5"/>
      <c r="K18" s="5"/>
    </row>
    <row r="19" spans="1:11" ht="15.75" customHeight="1">
      <c r="A19" s="5" t="s">
        <v>136</v>
      </c>
      <c r="B19" s="146">
        <f t="shared" ref="B19:I19" si="5">B7-B$17</f>
        <v>186</v>
      </c>
      <c r="C19" s="146">
        <f t="shared" si="5"/>
        <v>465</v>
      </c>
      <c r="D19" s="146">
        <f t="shared" si="5"/>
        <v>513</v>
      </c>
      <c r="E19" s="146">
        <f t="shared" si="5"/>
        <v>524</v>
      </c>
      <c r="F19" s="146">
        <f t="shared" si="5"/>
        <v>357</v>
      </c>
      <c r="G19" s="146">
        <f t="shared" si="5"/>
        <v>405</v>
      </c>
      <c r="H19" s="146">
        <f t="shared" si="5"/>
        <v>416</v>
      </c>
      <c r="I19" s="146">
        <f t="shared" si="5"/>
        <v>392</v>
      </c>
      <c r="J19" s="5"/>
      <c r="K19" s="5"/>
    </row>
    <row r="20" spans="1:11">
      <c r="A20" s="5" t="s">
        <v>205</v>
      </c>
      <c r="B20" s="146"/>
      <c r="C20" s="146">
        <f t="shared" ref="C20:E20" si="6">C8-C$17</f>
        <v>389.95527262500013</v>
      </c>
      <c r="D20" s="146">
        <f t="shared" si="6"/>
        <v>353.95527262500013</v>
      </c>
      <c r="E20" s="146">
        <f t="shared" si="6"/>
        <v>317.95527262500013</v>
      </c>
      <c r="F20" s="146"/>
      <c r="G20" s="146">
        <f t="shared" ref="G20:I20" si="7">G8-G$17</f>
        <v>373.15814242500016</v>
      </c>
      <c r="H20" s="146">
        <f t="shared" si="7"/>
        <v>337.15814242500016</v>
      </c>
      <c r="I20" s="146">
        <f t="shared" si="7"/>
        <v>301.15814242500016</v>
      </c>
      <c r="J20" s="5"/>
      <c r="K20" s="5"/>
    </row>
    <row r="21" spans="1:11">
      <c r="A21" s="5" t="s">
        <v>228</v>
      </c>
      <c r="B21" s="133">
        <f t="shared" ref="B21:I21" si="8">B9-B$17</f>
        <v>-9</v>
      </c>
      <c r="C21" s="146">
        <f t="shared" si="8"/>
        <v>0</v>
      </c>
      <c r="D21" s="133">
        <f t="shared" si="8"/>
        <v>-36</v>
      </c>
      <c r="E21" s="133">
        <f t="shared" si="8"/>
        <v>-72</v>
      </c>
      <c r="F21" s="133">
        <f t="shared" si="8"/>
        <v>-18</v>
      </c>
      <c r="G21" s="133">
        <f t="shared" si="8"/>
        <v>-54</v>
      </c>
      <c r="H21" s="133">
        <f t="shared" si="8"/>
        <v>-90</v>
      </c>
      <c r="I21" s="133">
        <f t="shared" si="8"/>
        <v>-126</v>
      </c>
      <c r="J21" s="5"/>
      <c r="K21" s="5"/>
    </row>
    <row r="22" spans="1:11">
      <c r="A22" s="5" t="s">
        <v>274</v>
      </c>
      <c r="B22" s="133">
        <f t="shared" ref="B22:I22" si="9">B10-B$17</f>
        <v>-4.5</v>
      </c>
      <c r="C22" s="146">
        <f t="shared" si="9"/>
        <v>4.5</v>
      </c>
      <c r="D22" s="133">
        <f t="shared" si="9"/>
        <v>-31.5</v>
      </c>
      <c r="E22" s="133">
        <f t="shared" si="9"/>
        <v>-67.5</v>
      </c>
      <c r="F22" s="133">
        <f t="shared" si="9"/>
        <v>-9</v>
      </c>
      <c r="G22" s="133">
        <f t="shared" si="9"/>
        <v>-45</v>
      </c>
      <c r="H22" s="133">
        <f t="shared" si="9"/>
        <v>-81</v>
      </c>
      <c r="I22" s="133">
        <f t="shared" si="9"/>
        <v>-117</v>
      </c>
      <c r="J22" s="5"/>
      <c r="K22" s="5"/>
    </row>
    <row r="23" spans="1:11">
      <c r="A23" s="5"/>
      <c r="J23" s="5"/>
      <c r="K23" s="5"/>
    </row>
    <row r="24" spans="1:11">
      <c r="A24" s="5"/>
      <c r="J24" s="5"/>
      <c r="K24" s="5"/>
    </row>
    <row r="25" spans="1:11">
      <c r="A25" s="5"/>
      <c r="J25" s="5"/>
      <c r="K25" s="5"/>
    </row>
    <row r="26" spans="1:11">
      <c r="A26" s="5"/>
      <c r="J26" s="5"/>
      <c r="K26" s="5"/>
    </row>
    <row r="27" spans="1:11">
      <c r="A27" s="5"/>
      <c r="J27" s="5"/>
      <c r="K27" s="5"/>
    </row>
    <row r="28" spans="1:11">
      <c r="A28" s="5"/>
      <c r="J28" s="5"/>
      <c r="K28" s="5"/>
    </row>
    <row r="29" spans="1:11">
      <c r="A29" s="5"/>
      <c r="J29" s="5"/>
      <c r="K29" s="5"/>
    </row>
    <row r="30" spans="1:11">
      <c r="A30" s="5"/>
      <c r="J30" s="5"/>
      <c r="K30" s="5"/>
    </row>
    <row r="31" spans="1:11">
      <c r="A31" s="5"/>
      <c r="J31" s="5"/>
      <c r="K31" s="5"/>
    </row>
    <row r="32" spans="1:11">
      <c r="A32" s="5"/>
      <c r="J32" s="5"/>
      <c r="K32" s="5"/>
    </row>
    <row r="33" spans="1:11">
      <c r="A33" s="5"/>
      <c r="J33" s="5"/>
      <c r="K33" s="5"/>
    </row>
    <row r="34" spans="1:11">
      <c r="A34" s="5"/>
      <c r="J34" s="5"/>
      <c r="K34" s="5"/>
    </row>
    <row r="35" spans="1:11">
      <c r="A35" s="5"/>
      <c r="J35" s="5"/>
      <c r="K35" s="5"/>
    </row>
    <row r="36" spans="1:11">
      <c r="A36" s="5"/>
      <c r="J36" s="5"/>
      <c r="K36" s="5"/>
    </row>
    <row r="37" spans="1:11">
      <c r="A37" s="5"/>
      <c r="J37" s="5"/>
      <c r="K37" s="5"/>
    </row>
    <row r="38" spans="1:11">
      <c r="A38" s="5"/>
      <c r="J38" s="5"/>
      <c r="K38" s="5"/>
    </row>
    <row r="39" spans="1:11">
      <c r="A39" s="5"/>
      <c r="J39" s="5"/>
      <c r="K39" s="5"/>
    </row>
    <row r="40" spans="1:11">
      <c r="A40" s="5"/>
      <c r="J40" s="5"/>
      <c r="K40" s="5"/>
    </row>
    <row r="41" spans="1:11">
      <c r="A41" s="5"/>
      <c r="J41" s="5"/>
      <c r="K41" s="5"/>
    </row>
    <row r="42" spans="1:11">
      <c r="A42" s="5"/>
      <c r="J42" s="5"/>
      <c r="K42" s="5"/>
    </row>
    <row r="43" spans="1:11">
      <c r="A43" s="5"/>
      <c r="J43" s="5"/>
      <c r="K43" s="5"/>
    </row>
    <row r="44" spans="1:11">
      <c r="A44" s="5"/>
      <c r="J44" s="5"/>
      <c r="K44" s="5"/>
    </row>
    <row r="45" spans="1:11">
      <c r="A45" s="5"/>
      <c r="J45" s="5"/>
      <c r="K45" s="5"/>
    </row>
    <row r="46" spans="1:11">
      <c r="A46" s="5"/>
      <c r="J46" s="5"/>
      <c r="K46" s="5"/>
    </row>
    <row r="47" spans="1:11">
      <c r="A47" s="5"/>
      <c r="J47" s="5"/>
      <c r="K47" s="5"/>
    </row>
    <row r="48" spans="1:11">
      <c r="A48" s="5"/>
      <c r="J48" s="5"/>
      <c r="K48" s="5"/>
    </row>
    <row r="49" spans="1:11">
      <c r="A49" s="5"/>
      <c r="J49" s="5"/>
      <c r="K49" s="5"/>
    </row>
    <row r="50" spans="1:11">
      <c r="A50" s="5"/>
      <c r="J50" s="5"/>
      <c r="K50" s="5"/>
    </row>
    <row r="51" spans="1:11">
      <c r="A51" s="5"/>
      <c r="J51" s="5"/>
      <c r="K51" s="5"/>
    </row>
    <row r="52" spans="1:11">
      <c r="A52" s="5"/>
      <c r="J52" s="5"/>
      <c r="K52" s="5"/>
    </row>
    <row r="53" spans="1:11">
      <c r="A53" s="5"/>
      <c r="J53" s="5"/>
      <c r="K53" s="5"/>
    </row>
    <row r="54" spans="1:11">
      <c r="A54" s="5"/>
      <c r="J54" s="5"/>
      <c r="K54" s="5"/>
    </row>
    <row r="55" spans="1:11">
      <c r="A55" s="5"/>
      <c r="J55" s="5"/>
      <c r="K55" s="5"/>
    </row>
    <row r="56" spans="1:11">
      <c r="A56" s="5"/>
      <c r="J56" s="5"/>
      <c r="K56" s="5"/>
    </row>
    <row r="57" spans="1:11">
      <c r="A57" s="5"/>
      <c r="J57" s="5"/>
      <c r="K57" s="5"/>
    </row>
    <row r="58" spans="1:11">
      <c r="A58" s="5"/>
      <c r="J58" s="5"/>
      <c r="K58" s="5"/>
    </row>
    <row r="59" spans="1:11">
      <c r="A59" s="5"/>
      <c r="J59" s="5"/>
      <c r="K59" s="5"/>
    </row>
    <row r="60" spans="1:11">
      <c r="A60" s="5"/>
      <c r="J60" s="5"/>
      <c r="K60" s="5"/>
    </row>
    <row r="61" spans="1:11">
      <c r="A61" s="5"/>
      <c r="J61" s="5"/>
      <c r="K61" s="5"/>
    </row>
    <row r="62" spans="1:11">
      <c r="A62" s="5"/>
      <c r="J62" s="5"/>
      <c r="K62" s="5"/>
    </row>
    <row r="63" spans="1:11">
      <c r="A63" s="5"/>
      <c r="J63" s="5"/>
      <c r="K63" s="5"/>
    </row>
    <row r="64" spans="1:11">
      <c r="A64" s="5"/>
      <c r="J64" s="5"/>
      <c r="K64" s="5"/>
    </row>
    <row r="65" spans="1:11">
      <c r="A65" s="5"/>
      <c r="J65" s="5"/>
      <c r="K65" s="5"/>
    </row>
    <row r="66" spans="1:11">
      <c r="A66" s="5"/>
      <c r="J66" s="5"/>
      <c r="K66" s="5"/>
    </row>
    <row r="67" spans="1:11">
      <c r="A67" s="5"/>
      <c r="J67" s="5"/>
      <c r="K67" s="5"/>
    </row>
    <row r="68" spans="1:11">
      <c r="A68" s="5"/>
      <c r="J68" s="5"/>
      <c r="K68" s="5"/>
    </row>
    <row r="69" spans="1:11">
      <c r="A69" s="5"/>
      <c r="J69" s="5"/>
      <c r="K69" s="5"/>
    </row>
    <row r="70" spans="1:11">
      <c r="A70" s="5"/>
      <c r="J70" s="5"/>
      <c r="K70" s="5"/>
    </row>
    <row r="71" spans="1:11">
      <c r="A71" s="5"/>
      <c r="J71" s="5"/>
      <c r="K71" s="5"/>
    </row>
    <row r="72" spans="1:11">
      <c r="A72" s="5"/>
      <c r="J72" s="5"/>
      <c r="K72" s="5"/>
    </row>
    <row r="73" spans="1:11">
      <c r="A73" s="5"/>
      <c r="J73" s="5"/>
      <c r="K73" s="5"/>
    </row>
    <row r="74" spans="1:11">
      <c r="A74" s="5"/>
      <c r="J74" s="5"/>
      <c r="K74" s="5"/>
    </row>
    <row r="75" spans="1:11">
      <c r="A75" s="5"/>
      <c r="J75" s="5"/>
      <c r="K75" s="5"/>
    </row>
    <row r="76" spans="1:11">
      <c r="A76" s="5"/>
      <c r="J76" s="5"/>
      <c r="K76" s="5"/>
    </row>
    <row r="77" spans="1:11">
      <c r="A77" s="5"/>
      <c r="J77" s="5"/>
      <c r="K77" s="5"/>
    </row>
    <row r="78" spans="1:11">
      <c r="A78" s="5"/>
      <c r="J78" s="5"/>
      <c r="K78" s="5"/>
    </row>
    <row r="79" spans="1:11">
      <c r="A79" s="5"/>
      <c r="J79" s="5"/>
      <c r="K79" s="5"/>
    </row>
    <row r="80" spans="1:11">
      <c r="A80" s="5"/>
      <c r="J80" s="5"/>
      <c r="K80" s="5"/>
    </row>
    <row r="81" spans="1:11">
      <c r="A81" s="5"/>
      <c r="J81" s="5"/>
      <c r="K81" s="5"/>
    </row>
    <row r="82" spans="1:11">
      <c r="A82" s="5"/>
      <c r="J82" s="5"/>
      <c r="K82" s="5"/>
    </row>
    <row r="83" spans="1:11">
      <c r="A83" s="5"/>
      <c r="J83" s="5"/>
      <c r="K83" s="5"/>
    </row>
    <row r="84" spans="1:11">
      <c r="A84" s="5"/>
      <c r="J84" s="5"/>
      <c r="K84" s="5"/>
    </row>
    <row r="85" spans="1:11">
      <c r="A85" s="5"/>
      <c r="J85" s="5"/>
      <c r="K85" s="5"/>
    </row>
    <row r="86" spans="1:11">
      <c r="A86" s="5"/>
      <c r="J86" s="5"/>
      <c r="K86" s="5"/>
    </row>
    <row r="87" spans="1:11">
      <c r="A87" s="5"/>
      <c r="J87" s="5"/>
      <c r="K87" s="5"/>
    </row>
    <row r="88" spans="1:11">
      <c r="A88" s="5"/>
      <c r="J88" s="5"/>
      <c r="K88" s="5"/>
    </row>
    <row r="89" spans="1:11">
      <c r="A89" s="5"/>
      <c r="J89" s="5"/>
      <c r="K89" s="5"/>
    </row>
    <row r="90" spans="1:11">
      <c r="A90" s="5"/>
      <c r="J90" s="5"/>
      <c r="K90" s="5"/>
    </row>
    <row r="91" spans="1:11">
      <c r="A91" s="5"/>
      <c r="J91" s="5"/>
      <c r="K91" s="5"/>
    </row>
    <row r="92" spans="1:11">
      <c r="A92" s="5"/>
      <c r="J92" s="5"/>
      <c r="K92" s="5"/>
    </row>
    <row r="93" spans="1:11">
      <c r="A93" s="5"/>
      <c r="J93" s="5"/>
      <c r="K93" s="5"/>
    </row>
    <row r="94" spans="1:11">
      <c r="A94" s="5"/>
      <c r="J94" s="5"/>
      <c r="K94" s="5"/>
    </row>
    <row r="95" spans="1:11">
      <c r="A95" s="5"/>
      <c r="J95" s="5"/>
      <c r="K95" s="5"/>
    </row>
    <row r="96" spans="1:11">
      <c r="A96" s="5"/>
      <c r="J96" s="5"/>
      <c r="K96" s="5"/>
    </row>
    <row r="97" spans="1:11">
      <c r="A97" s="5"/>
      <c r="J97" s="5"/>
      <c r="K97" s="5"/>
    </row>
    <row r="98" spans="1:11">
      <c r="A98" s="5"/>
      <c r="J98" s="5"/>
      <c r="K98" s="5"/>
    </row>
    <row r="99" spans="1:11">
      <c r="A99" s="5"/>
      <c r="J99" s="5"/>
      <c r="K99" s="5"/>
    </row>
    <row r="100" spans="1:11">
      <c r="A100" s="5"/>
      <c r="J100" s="5"/>
      <c r="K100" s="5"/>
    </row>
    <row r="101" spans="1:11">
      <c r="A101" s="5"/>
      <c r="J101" s="5"/>
      <c r="K101" s="5"/>
    </row>
    <row r="102" spans="1:11">
      <c r="A102" s="5"/>
      <c r="J102" s="5"/>
      <c r="K102" s="5"/>
    </row>
    <row r="103" spans="1:11">
      <c r="A103" s="5"/>
      <c r="J103" s="5"/>
      <c r="K103" s="5"/>
    </row>
    <row r="104" spans="1:11">
      <c r="A104" s="5"/>
      <c r="J104" s="5"/>
      <c r="K104" s="5"/>
    </row>
    <row r="105" spans="1:11">
      <c r="A105" s="5"/>
      <c r="J105" s="5"/>
      <c r="K105" s="5"/>
    </row>
    <row r="106" spans="1:11">
      <c r="A106" s="5"/>
      <c r="J106" s="5"/>
      <c r="K106" s="5"/>
    </row>
    <row r="107" spans="1:11">
      <c r="A107" s="5"/>
      <c r="J107" s="5"/>
      <c r="K107" s="5"/>
    </row>
    <row r="108" spans="1:11">
      <c r="A108" s="5"/>
      <c r="J108" s="5"/>
      <c r="K108" s="5"/>
    </row>
    <row r="109" spans="1:11">
      <c r="A109" s="5"/>
      <c r="J109" s="5"/>
      <c r="K109" s="5"/>
    </row>
    <row r="110" spans="1:11">
      <c r="A110" s="5"/>
      <c r="J110" s="5"/>
      <c r="K110" s="5"/>
    </row>
    <row r="111" spans="1:11">
      <c r="A111" s="5"/>
      <c r="J111" s="5"/>
      <c r="K111" s="5"/>
    </row>
    <row r="112" spans="1:11">
      <c r="A112" s="5"/>
      <c r="J112" s="5"/>
      <c r="K112" s="5"/>
    </row>
    <row r="113" spans="1:11">
      <c r="A113" s="5"/>
      <c r="J113" s="5"/>
      <c r="K113" s="5"/>
    </row>
    <row r="114" spans="1:11">
      <c r="A114" s="5"/>
      <c r="J114" s="5"/>
      <c r="K114" s="5"/>
    </row>
    <row r="115" spans="1:11">
      <c r="A115" s="5"/>
      <c r="J115" s="5"/>
      <c r="K115" s="5"/>
    </row>
    <row r="116" spans="1:11">
      <c r="A116" s="5"/>
      <c r="J116" s="5"/>
      <c r="K116" s="5"/>
    </row>
    <row r="117" spans="1:11">
      <c r="A117" s="5"/>
      <c r="J117" s="5"/>
      <c r="K117" s="5"/>
    </row>
    <row r="118" spans="1:11">
      <c r="A118" s="5"/>
      <c r="J118" s="5"/>
      <c r="K118" s="5"/>
    </row>
    <row r="119" spans="1:11">
      <c r="A119" s="5"/>
      <c r="J119" s="5"/>
      <c r="K119" s="5"/>
    </row>
    <row r="120" spans="1:11">
      <c r="A120" s="5"/>
      <c r="J120" s="5"/>
      <c r="K120" s="5"/>
    </row>
    <row r="121" spans="1:11">
      <c r="A121" s="5"/>
      <c r="J121" s="5"/>
      <c r="K121" s="5"/>
    </row>
    <row r="122" spans="1:11">
      <c r="A122" s="5"/>
      <c r="J122" s="5"/>
      <c r="K122" s="5"/>
    </row>
    <row r="123" spans="1:11">
      <c r="A123" s="5"/>
      <c r="J123" s="5"/>
      <c r="K123" s="5"/>
    </row>
    <row r="124" spans="1:11">
      <c r="A124" s="5"/>
      <c r="J124" s="5"/>
      <c r="K124" s="5"/>
    </row>
    <row r="125" spans="1:11">
      <c r="A125" s="5"/>
      <c r="J125" s="5"/>
      <c r="K125" s="5"/>
    </row>
    <row r="126" spans="1:11">
      <c r="A126" s="5"/>
      <c r="J126" s="5"/>
      <c r="K126" s="5"/>
    </row>
    <row r="127" spans="1:11">
      <c r="A127" s="5"/>
      <c r="J127" s="5"/>
      <c r="K127" s="5"/>
    </row>
    <row r="128" spans="1:11">
      <c r="A128" s="5"/>
      <c r="J128" s="5"/>
      <c r="K128" s="5"/>
    </row>
    <row r="129" spans="1:11">
      <c r="A129" s="5"/>
      <c r="J129" s="5"/>
      <c r="K129" s="5"/>
    </row>
    <row r="130" spans="1:11">
      <c r="A130" s="5"/>
      <c r="J130" s="5"/>
      <c r="K130" s="5"/>
    </row>
    <row r="131" spans="1:11">
      <c r="A131" s="5"/>
      <c r="J131" s="5"/>
      <c r="K131" s="5"/>
    </row>
    <row r="132" spans="1:11">
      <c r="A132" s="5"/>
      <c r="J132" s="5"/>
      <c r="K132" s="5"/>
    </row>
    <row r="133" spans="1:11">
      <c r="A133" s="5"/>
      <c r="J133" s="5"/>
      <c r="K133" s="5"/>
    </row>
    <row r="134" spans="1:11">
      <c r="A134" s="5"/>
      <c r="J134" s="5"/>
      <c r="K134" s="5"/>
    </row>
    <row r="135" spans="1:11">
      <c r="A135" s="5"/>
      <c r="J135" s="5"/>
      <c r="K135" s="5"/>
    </row>
    <row r="136" spans="1:11">
      <c r="A136" s="5"/>
      <c r="J136" s="5"/>
      <c r="K136" s="5"/>
    </row>
    <row r="137" spans="1:11">
      <c r="A137" s="5"/>
      <c r="J137" s="5"/>
      <c r="K137" s="5"/>
    </row>
    <row r="138" spans="1:11">
      <c r="A138" s="5"/>
      <c r="J138" s="5"/>
      <c r="K138" s="5"/>
    </row>
    <row r="139" spans="1:11">
      <c r="A139" s="5"/>
      <c r="J139" s="5"/>
      <c r="K139" s="5"/>
    </row>
    <row r="140" spans="1:11">
      <c r="A140" s="5"/>
      <c r="J140" s="5"/>
      <c r="K140" s="5"/>
    </row>
    <row r="141" spans="1:11">
      <c r="A141" s="5"/>
      <c r="J141" s="5"/>
      <c r="K141" s="5"/>
    </row>
    <row r="142" spans="1:11">
      <c r="A142" s="5"/>
      <c r="J142" s="5"/>
      <c r="K142" s="5"/>
    </row>
    <row r="143" spans="1:11">
      <c r="A143" s="5"/>
      <c r="J143" s="5"/>
      <c r="K143" s="5"/>
    </row>
    <row r="144" spans="1:11">
      <c r="A144" s="5"/>
      <c r="J144" s="5"/>
      <c r="K144" s="5"/>
    </row>
    <row r="145" spans="1:11">
      <c r="A145" s="5"/>
      <c r="J145" s="5"/>
      <c r="K145" s="5"/>
    </row>
    <row r="146" spans="1:11">
      <c r="A146" s="5"/>
      <c r="J146" s="5"/>
      <c r="K146" s="5"/>
    </row>
    <row r="147" spans="1:11">
      <c r="A147" s="5"/>
      <c r="J147" s="5"/>
      <c r="K147" s="5"/>
    </row>
    <row r="148" spans="1:11">
      <c r="A148" s="5"/>
      <c r="J148" s="5"/>
      <c r="K148" s="5"/>
    </row>
    <row r="149" spans="1:11">
      <c r="A149" s="5"/>
      <c r="J149" s="5"/>
      <c r="K149" s="5"/>
    </row>
    <row r="150" spans="1:11">
      <c r="A150" s="5"/>
      <c r="J150" s="5"/>
      <c r="K150" s="5"/>
    </row>
    <row r="151" spans="1:11">
      <c r="A151" s="5"/>
      <c r="J151" s="5"/>
      <c r="K151" s="5"/>
    </row>
    <row r="152" spans="1:11">
      <c r="A152" s="5"/>
      <c r="J152" s="5"/>
      <c r="K152" s="5"/>
    </row>
    <row r="153" spans="1:11">
      <c r="A153" s="5"/>
      <c r="J153" s="5"/>
      <c r="K153" s="5"/>
    </row>
    <row r="154" spans="1:11">
      <c r="A154" s="5"/>
      <c r="J154" s="5"/>
      <c r="K154" s="5"/>
    </row>
    <row r="155" spans="1:11">
      <c r="A155" s="5"/>
      <c r="J155" s="5"/>
      <c r="K155" s="5"/>
    </row>
    <row r="156" spans="1:11">
      <c r="A156" s="5"/>
      <c r="J156" s="5"/>
      <c r="K156" s="5"/>
    </row>
    <row r="157" spans="1:11">
      <c r="A157" s="5"/>
      <c r="J157" s="5"/>
      <c r="K157" s="5"/>
    </row>
    <row r="158" spans="1:11">
      <c r="A158" s="5"/>
      <c r="J158" s="5"/>
      <c r="K158" s="5"/>
    </row>
    <row r="159" spans="1:11">
      <c r="A159" s="5"/>
      <c r="J159" s="5"/>
      <c r="K159" s="5"/>
    </row>
    <row r="160" spans="1:11">
      <c r="A160" s="5"/>
      <c r="J160" s="5"/>
      <c r="K160" s="5"/>
    </row>
    <row r="161" spans="1:11">
      <c r="A161" s="5"/>
      <c r="J161" s="5"/>
      <c r="K161" s="5"/>
    </row>
    <row r="162" spans="1:11">
      <c r="A162" s="5"/>
      <c r="J162" s="5"/>
      <c r="K162" s="5"/>
    </row>
    <row r="163" spans="1:11">
      <c r="A163" s="5"/>
      <c r="J163" s="5"/>
      <c r="K163" s="5"/>
    </row>
    <row r="164" spans="1:11">
      <c r="A164" s="5"/>
      <c r="J164" s="5"/>
      <c r="K164" s="5"/>
    </row>
    <row r="165" spans="1:11">
      <c r="A165" s="5"/>
      <c r="J165" s="5"/>
      <c r="K165" s="5"/>
    </row>
    <row r="166" spans="1:11">
      <c r="A166" s="5"/>
      <c r="J166" s="5"/>
      <c r="K166" s="5"/>
    </row>
    <row r="167" spans="1:11">
      <c r="A167" s="5"/>
      <c r="J167" s="5"/>
      <c r="K167" s="5"/>
    </row>
    <row r="168" spans="1:11">
      <c r="A168" s="5"/>
      <c r="J168" s="5"/>
      <c r="K168" s="5"/>
    </row>
    <row r="169" spans="1:11">
      <c r="A169" s="5"/>
      <c r="J169" s="5"/>
      <c r="K169" s="5"/>
    </row>
    <row r="170" spans="1:11">
      <c r="A170" s="5"/>
      <c r="J170" s="5"/>
      <c r="K170" s="5"/>
    </row>
    <row r="171" spans="1:11">
      <c r="A171" s="5"/>
      <c r="J171" s="5"/>
      <c r="K171" s="5"/>
    </row>
    <row r="172" spans="1:11">
      <c r="A172" s="5"/>
      <c r="J172" s="5"/>
      <c r="K172" s="5"/>
    </row>
    <row r="173" spans="1:11">
      <c r="A173" s="5"/>
      <c r="J173" s="5"/>
      <c r="K173" s="5"/>
    </row>
    <row r="174" spans="1:11">
      <c r="A174" s="5"/>
      <c r="J174" s="5"/>
      <c r="K174" s="5"/>
    </row>
    <row r="175" spans="1:11">
      <c r="A175" s="5"/>
      <c r="J175" s="5"/>
      <c r="K175" s="5"/>
    </row>
    <row r="176" spans="1:11">
      <c r="A176" s="5"/>
      <c r="J176" s="5"/>
      <c r="K176" s="5"/>
    </row>
    <row r="177" spans="1:11">
      <c r="A177" s="5"/>
      <c r="J177" s="5"/>
      <c r="K177" s="5"/>
    </row>
    <row r="178" spans="1:11">
      <c r="A178" s="5"/>
      <c r="J178" s="5"/>
      <c r="K178" s="5"/>
    </row>
    <row r="179" spans="1:11">
      <c r="A179" s="5"/>
      <c r="J179" s="5"/>
      <c r="K179" s="5"/>
    </row>
    <row r="180" spans="1:11">
      <c r="A180" s="5"/>
      <c r="J180" s="5"/>
      <c r="K180" s="5"/>
    </row>
    <row r="181" spans="1:11">
      <c r="A181" s="5"/>
      <c r="J181" s="5"/>
      <c r="K181" s="5"/>
    </row>
    <row r="182" spans="1:11">
      <c r="A182" s="5"/>
      <c r="J182" s="5"/>
      <c r="K182" s="5"/>
    </row>
    <row r="183" spans="1:11">
      <c r="A183" s="5"/>
      <c r="J183" s="5"/>
      <c r="K183" s="5"/>
    </row>
    <row r="184" spans="1:11">
      <c r="A184" s="5"/>
      <c r="J184" s="5"/>
      <c r="K184" s="5"/>
    </row>
    <row r="185" spans="1:11">
      <c r="A185" s="5"/>
      <c r="J185" s="5"/>
      <c r="K185" s="5"/>
    </row>
    <row r="186" spans="1:11">
      <c r="A186" s="5"/>
      <c r="J186" s="5"/>
      <c r="K186" s="5"/>
    </row>
    <row r="187" spans="1:11">
      <c r="A187" s="5"/>
      <c r="J187" s="5"/>
      <c r="K187" s="5"/>
    </row>
    <row r="188" spans="1:11">
      <c r="A188" s="5"/>
      <c r="J188" s="5"/>
      <c r="K188" s="5"/>
    </row>
    <row r="189" spans="1:11">
      <c r="A189" s="5"/>
      <c r="J189" s="5"/>
      <c r="K189" s="5"/>
    </row>
    <row r="190" spans="1:11">
      <c r="A190" s="5"/>
      <c r="J190" s="5"/>
      <c r="K190" s="5"/>
    </row>
    <row r="191" spans="1:11">
      <c r="A191" s="5"/>
      <c r="J191" s="5"/>
      <c r="K191" s="5"/>
    </row>
    <row r="192" spans="1:11">
      <c r="A192" s="5"/>
      <c r="J192" s="5"/>
      <c r="K192" s="5"/>
    </row>
    <row r="193" spans="1:11">
      <c r="A193" s="5"/>
      <c r="J193" s="5"/>
      <c r="K193" s="5"/>
    </row>
    <row r="194" spans="1:11">
      <c r="A194" s="5"/>
      <c r="J194" s="5"/>
      <c r="K194" s="5"/>
    </row>
    <row r="195" spans="1:11">
      <c r="A195" s="5"/>
      <c r="J195" s="5"/>
      <c r="K195" s="5"/>
    </row>
    <row r="196" spans="1:11">
      <c r="A196" s="5"/>
      <c r="J196" s="5"/>
      <c r="K196" s="5"/>
    </row>
    <row r="197" spans="1:11">
      <c r="A197" s="5"/>
      <c r="J197" s="5"/>
      <c r="K197" s="5"/>
    </row>
    <row r="198" spans="1:11">
      <c r="A198" s="5"/>
      <c r="J198" s="5"/>
      <c r="K198" s="5"/>
    </row>
    <row r="199" spans="1:11">
      <c r="A199" s="5"/>
      <c r="J199" s="5"/>
      <c r="K199" s="5"/>
    </row>
    <row r="200" spans="1:11">
      <c r="A200" s="5"/>
      <c r="J200" s="5"/>
      <c r="K200" s="5"/>
    </row>
    <row r="201" spans="1:11">
      <c r="A201" s="5"/>
      <c r="J201" s="5"/>
      <c r="K201" s="5"/>
    </row>
    <row r="202" spans="1:11">
      <c r="A202" s="5"/>
      <c r="J202" s="5"/>
      <c r="K202" s="5"/>
    </row>
    <row r="203" spans="1:11">
      <c r="A203" s="5"/>
      <c r="J203" s="5"/>
      <c r="K203" s="5"/>
    </row>
    <row r="204" spans="1:11">
      <c r="A204" s="5"/>
      <c r="J204" s="5"/>
      <c r="K204" s="5"/>
    </row>
    <row r="205" spans="1:11">
      <c r="A205" s="5"/>
      <c r="J205" s="5"/>
      <c r="K205" s="5"/>
    </row>
    <row r="206" spans="1:11">
      <c r="A206" s="5"/>
      <c r="J206" s="5"/>
      <c r="K206" s="5"/>
    </row>
    <row r="207" spans="1:11">
      <c r="A207" s="5"/>
      <c r="J207" s="5"/>
      <c r="K207" s="5"/>
    </row>
    <row r="208" spans="1:11">
      <c r="A208" s="5"/>
      <c r="J208" s="5"/>
      <c r="K208" s="5"/>
    </row>
    <row r="209" spans="1:11">
      <c r="A209" s="5"/>
      <c r="J209" s="5"/>
      <c r="K209" s="5"/>
    </row>
    <row r="210" spans="1:11">
      <c r="A210" s="5"/>
      <c r="J210" s="5"/>
      <c r="K210" s="5"/>
    </row>
    <row r="211" spans="1:11">
      <c r="A211" s="5"/>
      <c r="J211" s="5"/>
      <c r="K211" s="5"/>
    </row>
    <row r="212" spans="1:11">
      <c r="A212" s="5"/>
      <c r="J212" s="5"/>
      <c r="K212" s="5"/>
    </row>
    <row r="213" spans="1:11">
      <c r="A213" s="5"/>
      <c r="J213" s="5"/>
      <c r="K213" s="5"/>
    </row>
    <row r="214" spans="1:11">
      <c r="A214" s="5"/>
      <c r="J214" s="5"/>
      <c r="K214" s="5"/>
    </row>
    <row r="215" spans="1:11">
      <c r="A215" s="5"/>
      <c r="J215" s="5"/>
      <c r="K215" s="5"/>
    </row>
    <row r="216" spans="1:11">
      <c r="A216" s="5"/>
      <c r="J216" s="5"/>
      <c r="K216" s="5"/>
    </row>
    <row r="217" spans="1:11">
      <c r="A217" s="5"/>
      <c r="J217" s="5"/>
      <c r="K217" s="5"/>
    </row>
    <row r="218" spans="1:11">
      <c r="A218" s="5"/>
      <c r="J218" s="5"/>
      <c r="K218" s="5"/>
    </row>
    <row r="219" spans="1:11">
      <c r="A219" s="5"/>
      <c r="J219" s="5"/>
      <c r="K219" s="5"/>
    </row>
    <row r="220" spans="1:11">
      <c r="A220" s="5"/>
      <c r="J220" s="5"/>
      <c r="K220" s="5"/>
    </row>
    <row r="221" spans="1:11">
      <c r="A221" s="5"/>
      <c r="J221" s="5"/>
      <c r="K221" s="5"/>
    </row>
    <row r="222" spans="1:11">
      <c r="A222" s="5"/>
      <c r="J222" s="5"/>
      <c r="K222" s="5"/>
    </row>
    <row r="223" spans="1:11">
      <c r="A223" s="5"/>
      <c r="J223" s="5"/>
      <c r="K223" s="5"/>
    </row>
    <row r="224" spans="1:11">
      <c r="A224" s="5"/>
      <c r="J224" s="5"/>
      <c r="K224" s="5"/>
    </row>
    <row r="225" spans="1:11">
      <c r="A225" s="5"/>
      <c r="J225" s="5"/>
      <c r="K225" s="5"/>
    </row>
    <row r="226" spans="1:11">
      <c r="A226" s="5"/>
      <c r="J226" s="5"/>
      <c r="K226" s="5"/>
    </row>
    <row r="227" spans="1:11">
      <c r="A227" s="5"/>
      <c r="J227" s="5"/>
      <c r="K227" s="5"/>
    </row>
    <row r="228" spans="1:11">
      <c r="A228" s="5"/>
      <c r="J228" s="5"/>
      <c r="K228" s="5"/>
    </row>
    <row r="229" spans="1:11">
      <c r="A229" s="5"/>
      <c r="J229" s="5"/>
      <c r="K229" s="5"/>
    </row>
    <row r="230" spans="1:11">
      <c r="A230" s="5"/>
      <c r="J230" s="5"/>
      <c r="K230" s="5"/>
    </row>
    <row r="231" spans="1:11">
      <c r="A231" s="5"/>
      <c r="J231" s="5"/>
      <c r="K231" s="5"/>
    </row>
    <row r="232" spans="1:11">
      <c r="A232" s="5"/>
      <c r="J232" s="5"/>
      <c r="K232" s="5"/>
    </row>
    <row r="233" spans="1:11">
      <c r="A233" s="5"/>
      <c r="J233" s="5"/>
      <c r="K233" s="5"/>
    </row>
    <row r="234" spans="1:11">
      <c r="A234" s="5"/>
      <c r="J234" s="5"/>
      <c r="K234" s="5"/>
    </row>
    <row r="235" spans="1:11">
      <c r="A235" s="5"/>
      <c r="J235" s="5"/>
      <c r="K235" s="5"/>
    </row>
    <row r="236" spans="1:11">
      <c r="A236" s="5"/>
      <c r="J236" s="5"/>
      <c r="K236" s="5"/>
    </row>
    <row r="237" spans="1:11">
      <c r="A237" s="5"/>
      <c r="J237" s="5"/>
      <c r="K237" s="5"/>
    </row>
    <row r="238" spans="1:11">
      <c r="A238" s="5"/>
      <c r="J238" s="5"/>
      <c r="K238" s="5"/>
    </row>
    <row r="239" spans="1:11">
      <c r="A239" s="5"/>
      <c r="J239" s="5"/>
      <c r="K239" s="5"/>
    </row>
    <row r="240" spans="1:11">
      <c r="A240" s="5"/>
      <c r="J240" s="5"/>
      <c r="K240" s="5"/>
    </row>
    <row r="241" spans="1:11">
      <c r="A241" s="5"/>
      <c r="J241" s="5"/>
      <c r="K241" s="5"/>
    </row>
    <row r="242" spans="1:11">
      <c r="A242" s="5"/>
      <c r="J242" s="5"/>
      <c r="K242" s="5"/>
    </row>
    <row r="243" spans="1:11">
      <c r="A243" s="5"/>
      <c r="J243" s="5"/>
      <c r="K243" s="5"/>
    </row>
    <row r="244" spans="1:11">
      <c r="A244" s="5"/>
      <c r="J244" s="5"/>
      <c r="K244" s="5"/>
    </row>
    <row r="245" spans="1:11">
      <c r="A245" s="5"/>
      <c r="J245" s="5"/>
      <c r="K245" s="5"/>
    </row>
    <row r="246" spans="1:11">
      <c r="A246" s="5"/>
      <c r="J246" s="5"/>
      <c r="K246" s="5"/>
    </row>
    <row r="247" spans="1:11">
      <c r="A247" s="5"/>
      <c r="J247" s="5"/>
      <c r="K247" s="5"/>
    </row>
    <row r="248" spans="1:11">
      <c r="A248" s="5"/>
      <c r="J248" s="5"/>
      <c r="K248" s="5"/>
    </row>
    <row r="249" spans="1:11">
      <c r="A249" s="5"/>
      <c r="J249" s="5"/>
      <c r="K249" s="5"/>
    </row>
    <row r="250" spans="1:11">
      <c r="A250" s="5"/>
      <c r="J250" s="5"/>
      <c r="K250" s="5"/>
    </row>
    <row r="251" spans="1:11">
      <c r="A251" s="5"/>
      <c r="J251" s="5"/>
      <c r="K251" s="5"/>
    </row>
    <row r="252" spans="1:11">
      <c r="A252" s="5"/>
      <c r="J252" s="5"/>
      <c r="K252" s="5"/>
    </row>
    <row r="253" spans="1:11">
      <c r="A253" s="5"/>
      <c r="J253" s="5"/>
      <c r="K253" s="5"/>
    </row>
    <row r="254" spans="1:11">
      <c r="A254" s="5"/>
      <c r="J254" s="5"/>
      <c r="K254" s="5"/>
    </row>
    <row r="255" spans="1:11">
      <c r="A255" s="5"/>
      <c r="J255" s="5"/>
      <c r="K255" s="5"/>
    </row>
    <row r="256" spans="1:11">
      <c r="A256" s="5"/>
      <c r="J256" s="5"/>
      <c r="K256" s="5"/>
    </row>
    <row r="257" spans="1:11">
      <c r="A257" s="5"/>
      <c r="J257" s="5"/>
      <c r="K257" s="5"/>
    </row>
    <row r="258" spans="1:11">
      <c r="A258" s="5"/>
      <c r="J258" s="5"/>
      <c r="K258" s="5"/>
    </row>
    <row r="259" spans="1:11">
      <c r="A259" s="5"/>
      <c r="J259" s="5"/>
      <c r="K259" s="5"/>
    </row>
    <row r="260" spans="1:11">
      <c r="A260" s="5"/>
      <c r="J260" s="5"/>
      <c r="K260" s="5"/>
    </row>
    <row r="261" spans="1:11">
      <c r="A261" s="5"/>
      <c r="J261" s="5"/>
      <c r="K261" s="5"/>
    </row>
    <row r="262" spans="1:11">
      <c r="A262" s="5"/>
      <c r="J262" s="5"/>
      <c r="K262" s="5"/>
    </row>
    <row r="263" spans="1:11">
      <c r="A263" s="5"/>
      <c r="J263" s="5"/>
      <c r="K263" s="5"/>
    </row>
    <row r="264" spans="1:11">
      <c r="A264" s="5"/>
      <c r="J264" s="5"/>
      <c r="K264" s="5"/>
    </row>
    <row r="265" spans="1:11">
      <c r="A265" s="5"/>
      <c r="J265" s="5"/>
      <c r="K265" s="5"/>
    </row>
    <row r="266" spans="1:11">
      <c r="A266" s="5"/>
      <c r="J266" s="5"/>
      <c r="K266" s="5"/>
    </row>
    <row r="267" spans="1:11">
      <c r="A267" s="5"/>
      <c r="J267" s="5"/>
      <c r="K267" s="5"/>
    </row>
    <row r="268" spans="1:11">
      <c r="A268" s="5"/>
      <c r="J268" s="5"/>
      <c r="K268" s="5"/>
    </row>
    <row r="269" spans="1:11">
      <c r="A269" s="5"/>
      <c r="J269" s="5"/>
      <c r="K269" s="5"/>
    </row>
    <row r="270" spans="1:11">
      <c r="A270" s="5"/>
      <c r="J270" s="5"/>
      <c r="K270" s="5"/>
    </row>
    <row r="271" spans="1:11">
      <c r="A271" s="5"/>
      <c r="J271" s="5"/>
      <c r="K271" s="5"/>
    </row>
    <row r="272" spans="1:11">
      <c r="A272" s="5"/>
      <c r="J272" s="5"/>
      <c r="K272" s="5"/>
    </row>
    <row r="273" spans="1:11">
      <c r="A273" s="5"/>
      <c r="J273" s="5"/>
      <c r="K273" s="5"/>
    </row>
    <row r="274" spans="1:11">
      <c r="A274" s="5"/>
      <c r="J274" s="5"/>
      <c r="K274" s="5"/>
    </row>
    <row r="275" spans="1:11">
      <c r="A275" s="5"/>
      <c r="J275" s="5"/>
      <c r="K275" s="5"/>
    </row>
    <row r="276" spans="1:11">
      <c r="A276" s="5"/>
      <c r="J276" s="5"/>
      <c r="K276" s="5"/>
    </row>
    <row r="277" spans="1:11">
      <c r="A277" s="5"/>
      <c r="J277" s="5"/>
      <c r="K277" s="5"/>
    </row>
    <row r="278" spans="1:11">
      <c r="A278" s="5"/>
      <c r="J278" s="5"/>
      <c r="K278" s="5"/>
    </row>
    <row r="279" spans="1:11">
      <c r="A279" s="5"/>
      <c r="J279" s="5"/>
      <c r="K279" s="5"/>
    </row>
    <row r="280" spans="1:11">
      <c r="A280" s="5"/>
      <c r="J280" s="5"/>
      <c r="K280" s="5"/>
    </row>
    <row r="281" spans="1:11">
      <c r="A281" s="5"/>
      <c r="J281" s="5"/>
      <c r="K281" s="5"/>
    </row>
    <row r="282" spans="1:11">
      <c r="A282" s="5"/>
      <c r="J282" s="5"/>
      <c r="K282" s="5"/>
    </row>
    <row r="283" spans="1:11">
      <c r="A283" s="5"/>
      <c r="J283" s="5"/>
      <c r="K283" s="5"/>
    </row>
    <row r="284" spans="1:11">
      <c r="A284" s="5"/>
      <c r="J284" s="5"/>
      <c r="K284" s="5"/>
    </row>
    <row r="285" spans="1:11">
      <c r="A285" s="5"/>
      <c r="J285" s="5"/>
      <c r="K285" s="5"/>
    </row>
    <row r="286" spans="1:11">
      <c r="A286" s="5"/>
      <c r="J286" s="5"/>
      <c r="K286" s="5"/>
    </row>
    <row r="287" spans="1:11">
      <c r="A287" s="5"/>
      <c r="J287" s="5"/>
      <c r="K287" s="5"/>
    </row>
    <row r="288" spans="1:11">
      <c r="A288" s="5"/>
      <c r="J288" s="5"/>
      <c r="K288" s="5"/>
    </row>
    <row r="289" spans="1:11">
      <c r="A289" s="5"/>
      <c r="J289" s="5"/>
      <c r="K289" s="5"/>
    </row>
    <row r="290" spans="1:11">
      <c r="A290" s="5"/>
      <c r="J290" s="5"/>
      <c r="K290" s="5"/>
    </row>
    <row r="291" spans="1:11">
      <c r="A291" s="5"/>
      <c r="J291" s="5"/>
      <c r="K291" s="5"/>
    </row>
    <row r="292" spans="1:11">
      <c r="A292" s="5"/>
      <c r="J292" s="5"/>
      <c r="K292" s="5"/>
    </row>
    <row r="293" spans="1:11">
      <c r="A293" s="5"/>
      <c r="J293" s="5"/>
      <c r="K293" s="5"/>
    </row>
    <row r="294" spans="1:11">
      <c r="A294" s="5"/>
      <c r="J294" s="5"/>
      <c r="K294" s="5"/>
    </row>
    <row r="295" spans="1:11">
      <c r="A295" s="5"/>
      <c r="J295" s="5"/>
      <c r="K295" s="5"/>
    </row>
    <row r="296" spans="1:11">
      <c r="A296" s="5"/>
      <c r="J296" s="5"/>
      <c r="K296" s="5"/>
    </row>
    <row r="297" spans="1:11">
      <c r="A297" s="5"/>
      <c r="J297" s="5"/>
      <c r="K297" s="5"/>
    </row>
    <row r="298" spans="1:11">
      <c r="A298" s="5"/>
      <c r="J298" s="5"/>
      <c r="K298" s="5"/>
    </row>
    <row r="299" spans="1:11">
      <c r="A299" s="5"/>
      <c r="J299" s="5"/>
      <c r="K299" s="5"/>
    </row>
    <row r="300" spans="1:11">
      <c r="A300" s="5"/>
      <c r="J300" s="5"/>
      <c r="K300" s="5"/>
    </row>
    <row r="301" spans="1:11">
      <c r="A301" s="5"/>
      <c r="J301" s="5"/>
      <c r="K301" s="5"/>
    </row>
    <row r="302" spans="1:11">
      <c r="A302" s="5"/>
      <c r="J302" s="5"/>
      <c r="K302" s="5"/>
    </row>
    <row r="303" spans="1:11">
      <c r="A303" s="5"/>
      <c r="J303" s="5"/>
      <c r="K303" s="5"/>
    </row>
    <row r="304" spans="1:11">
      <c r="A304" s="5"/>
      <c r="J304" s="5"/>
      <c r="K304" s="5"/>
    </row>
    <row r="305" spans="1:11">
      <c r="A305" s="5"/>
      <c r="J305" s="5"/>
      <c r="K305" s="5"/>
    </row>
    <row r="306" spans="1:11">
      <c r="A306" s="5"/>
      <c r="J306" s="5"/>
      <c r="K306" s="5"/>
    </row>
    <row r="307" spans="1:11">
      <c r="A307" s="5"/>
      <c r="J307" s="5"/>
      <c r="K307" s="5"/>
    </row>
    <row r="308" spans="1:11">
      <c r="A308" s="5"/>
      <c r="J308" s="5"/>
      <c r="K308" s="5"/>
    </row>
    <row r="309" spans="1:11">
      <c r="A309" s="5"/>
      <c r="J309" s="5"/>
      <c r="K309" s="5"/>
    </row>
    <row r="310" spans="1:11">
      <c r="A310" s="5"/>
      <c r="J310" s="5"/>
      <c r="K310" s="5"/>
    </row>
    <row r="311" spans="1:11">
      <c r="A311" s="5"/>
      <c r="J311" s="5"/>
      <c r="K311" s="5"/>
    </row>
    <row r="312" spans="1:11">
      <c r="A312" s="5"/>
      <c r="J312" s="5"/>
      <c r="K312" s="5"/>
    </row>
    <row r="313" spans="1:11">
      <c r="A313" s="5"/>
      <c r="J313" s="5"/>
      <c r="K313" s="5"/>
    </row>
    <row r="314" spans="1:11">
      <c r="A314" s="5"/>
      <c r="J314" s="5"/>
      <c r="K314" s="5"/>
    </row>
    <row r="315" spans="1:11">
      <c r="A315" s="5"/>
      <c r="J315" s="5"/>
      <c r="K315" s="5"/>
    </row>
    <row r="316" spans="1:11">
      <c r="A316" s="5"/>
      <c r="J316" s="5"/>
      <c r="K316" s="5"/>
    </row>
    <row r="317" spans="1:11">
      <c r="A317" s="5"/>
      <c r="J317" s="5"/>
      <c r="K317" s="5"/>
    </row>
    <row r="318" spans="1:11">
      <c r="A318" s="5"/>
      <c r="J318" s="5"/>
      <c r="K318" s="5"/>
    </row>
    <row r="319" spans="1:11">
      <c r="A319" s="5"/>
      <c r="J319" s="5"/>
      <c r="K319" s="5"/>
    </row>
    <row r="320" spans="1:11">
      <c r="A320" s="5"/>
      <c r="J320" s="5"/>
      <c r="K320" s="5"/>
    </row>
    <row r="321" spans="1:11">
      <c r="A321" s="5"/>
      <c r="J321" s="5"/>
      <c r="K321" s="5"/>
    </row>
    <row r="322" spans="1:11">
      <c r="A322" s="5"/>
      <c r="J322" s="5"/>
      <c r="K322" s="5"/>
    </row>
    <row r="323" spans="1:11">
      <c r="A323" s="5"/>
      <c r="J323" s="5"/>
      <c r="K323" s="5"/>
    </row>
    <row r="324" spans="1:11">
      <c r="A324" s="5"/>
      <c r="J324" s="5"/>
      <c r="K324" s="5"/>
    </row>
    <row r="325" spans="1:11">
      <c r="A325" s="5"/>
      <c r="J325" s="5"/>
      <c r="K325" s="5"/>
    </row>
    <row r="326" spans="1:11">
      <c r="A326" s="5"/>
      <c r="J326" s="5"/>
      <c r="K326" s="5"/>
    </row>
    <row r="327" spans="1:11">
      <c r="A327" s="5"/>
      <c r="J327" s="5"/>
      <c r="K327" s="5"/>
    </row>
    <row r="328" spans="1:11">
      <c r="A328" s="5"/>
      <c r="J328" s="5"/>
      <c r="K328" s="5"/>
    </row>
    <row r="329" spans="1:11">
      <c r="A329" s="5"/>
      <c r="J329" s="5"/>
      <c r="K329" s="5"/>
    </row>
    <row r="330" spans="1:11">
      <c r="A330" s="5"/>
      <c r="J330" s="5"/>
      <c r="K330" s="5"/>
    </row>
    <row r="331" spans="1:11">
      <c r="A331" s="5"/>
      <c r="J331" s="5"/>
      <c r="K331" s="5"/>
    </row>
    <row r="332" spans="1:11">
      <c r="A332" s="5"/>
      <c r="J332" s="5"/>
      <c r="K332" s="5"/>
    </row>
    <row r="333" spans="1:11">
      <c r="A333" s="5"/>
      <c r="J333" s="5"/>
      <c r="K333" s="5"/>
    </row>
    <row r="334" spans="1:11">
      <c r="A334" s="5"/>
      <c r="J334" s="5"/>
      <c r="K334" s="5"/>
    </row>
    <row r="335" spans="1:11">
      <c r="A335" s="5"/>
      <c r="J335" s="5"/>
      <c r="K335" s="5"/>
    </row>
    <row r="336" spans="1:11">
      <c r="A336" s="5"/>
      <c r="J336" s="5"/>
      <c r="K336" s="5"/>
    </row>
    <row r="337" spans="1:11">
      <c r="A337" s="5"/>
      <c r="J337" s="5"/>
      <c r="K337" s="5"/>
    </row>
    <row r="338" spans="1:11">
      <c r="A338" s="5"/>
      <c r="J338" s="5"/>
      <c r="K338" s="5"/>
    </row>
    <row r="339" spans="1:11">
      <c r="A339" s="5"/>
      <c r="J339" s="5"/>
      <c r="K339" s="5"/>
    </row>
    <row r="340" spans="1:11">
      <c r="A340" s="5"/>
      <c r="J340" s="5"/>
      <c r="K340" s="5"/>
    </row>
    <row r="341" spans="1:11">
      <c r="A341" s="5"/>
      <c r="J341" s="5"/>
      <c r="K341" s="5"/>
    </row>
    <row r="342" spans="1:11">
      <c r="A342" s="5"/>
      <c r="J342" s="5"/>
      <c r="K342" s="5"/>
    </row>
    <row r="343" spans="1:11">
      <c r="A343" s="5"/>
      <c r="J343" s="5"/>
      <c r="K343" s="5"/>
    </row>
    <row r="344" spans="1:11">
      <c r="A344" s="5"/>
      <c r="J344" s="5"/>
      <c r="K344" s="5"/>
    </row>
    <row r="345" spans="1:11">
      <c r="A345" s="5"/>
      <c r="J345" s="5"/>
      <c r="K345" s="5"/>
    </row>
    <row r="346" spans="1:11">
      <c r="A346" s="5"/>
      <c r="J346" s="5"/>
      <c r="K346" s="5"/>
    </row>
    <row r="347" spans="1:11">
      <c r="A347" s="5"/>
      <c r="J347" s="5"/>
      <c r="K347" s="5"/>
    </row>
    <row r="348" spans="1:11">
      <c r="A348" s="5"/>
      <c r="J348" s="5"/>
      <c r="K348" s="5"/>
    </row>
    <row r="349" spans="1:11">
      <c r="A349" s="5"/>
      <c r="J349" s="5"/>
      <c r="K349" s="5"/>
    </row>
    <row r="350" spans="1:11">
      <c r="A350" s="5"/>
      <c r="J350" s="5"/>
      <c r="K350" s="5"/>
    </row>
    <row r="351" spans="1:11">
      <c r="A351" s="5"/>
      <c r="J351" s="5"/>
      <c r="K351" s="5"/>
    </row>
    <row r="352" spans="1:11">
      <c r="A352" s="5"/>
      <c r="J352" s="5"/>
      <c r="K352" s="5"/>
    </row>
    <row r="353" spans="1:11">
      <c r="A353" s="5"/>
      <c r="J353" s="5"/>
      <c r="K353" s="5"/>
    </row>
    <row r="354" spans="1:11">
      <c r="A354" s="5"/>
      <c r="J354" s="5"/>
      <c r="K354" s="5"/>
    </row>
    <row r="355" spans="1:11">
      <c r="A355" s="5"/>
      <c r="J355" s="5"/>
      <c r="K355" s="5"/>
    </row>
    <row r="356" spans="1:11">
      <c r="A356" s="5"/>
      <c r="J356" s="5"/>
      <c r="K356" s="5"/>
    </row>
    <row r="357" spans="1:11">
      <c r="A357" s="5"/>
      <c r="J357" s="5"/>
      <c r="K357" s="5"/>
    </row>
    <row r="358" spans="1:11">
      <c r="A358" s="5"/>
      <c r="J358" s="5"/>
      <c r="K358" s="5"/>
    </row>
    <row r="359" spans="1:11">
      <c r="A359" s="5"/>
      <c r="J359" s="5"/>
      <c r="K359" s="5"/>
    </row>
    <row r="360" spans="1:11">
      <c r="A360" s="5"/>
      <c r="J360" s="5"/>
      <c r="K360" s="5"/>
    </row>
    <row r="361" spans="1:11">
      <c r="A361" s="5"/>
      <c r="J361" s="5"/>
      <c r="K361" s="5"/>
    </row>
    <row r="362" spans="1:11">
      <c r="A362" s="5"/>
      <c r="J362" s="5"/>
      <c r="K362" s="5"/>
    </row>
    <row r="363" spans="1:11">
      <c r="A363" s="5"/>
      <c r="J363" s="5"/>
      <c r="K363" s="5"/>
    </row>
    <row r="364" spans="1:11">
      <c r="A364" s="5"/>
      <c r="J364" s="5"/>
      <c r="K364" s="5"/>
    </row>
    <row r="365" spans="1:11">
      <c r="A365" s="5"/>
      <c r="J365" s="5"/>
      <c r="K365" s="5"/>
    </row>
    <row r="366" spans="1:11">
      <c r="A366" s="5"/>
      <c r="J366" s="5"/>
      <c r="K366" s="5"/>
    </row>
    <row r="367" spans="1:11">
      <c r="A367" s="5"/>
      <c r="J367" s="5"/>
      <c r="K367" s="5"/>
    </row>
    <row r="368" spans="1:11">
      <c r="A368" s="5"/>
      <c r="J368" s="5"/>
      <c r="K368" s="5"/>
    </row>
    <row r="369" spans="1:11">
      <c r="A369" s="5"/>
      <c r="J369" s="5"/>
      <c r="K369" s="5"/>
    </row>
    <row r="370" spans="1:11">
      <c r="A370" s="5"/>
      <c r="J370" s="5"/>
      <c r="K370" s="5"/>
    </row>
    <row r="371" spans="1:11">
      <c r="A371" s="5"/>
      <c r="J371" s="5"/>
      <c r="K371" s="5"/>
    </row>
    <row r="372" spans="1:11">
      <c r="A372" s="5"/>
      <c r="J372" s="5"/>
      <c r="K372" s="5"/>
    </row>
    <row r="373" spans="1:11">
      <c r="A373" s="5"/>
      <c r="J373" s="5"/>
      <c r="K373" s="5"/>
    </row>
    <row r="374" spans="1:11">
      <c r="A374" s="5"/>
      <c r="J374" s="5"/>
      <c r="K374" s="5"/>
    </row>
    <row r="375" spans="1:11">
      <c r="A375" s="5"/>
      <c r="J375" s="5"/>
      <c r="K375" s="5"/>
    </row>
    <row r="376" spans="1:11">
      <c r="A376" s="5"/>
      <c r="J376" s="5"/>
      <c r="K376" s="5"/>
    </row>
    <row r="377" spans="1:11">
      <c r="A377" s="5"/>
      <c r="J377" s="5"/>
      <c r="K377" s="5"/>
    </row>
    <row r="378" spans="1:11">
      <c r="A378" s="5"/>
      <c r="J378" s="5"/>
      <c r="K378" s="5"/>
    </row>
    <row r="379" spans="1:11">
      <c r="A379" s="5"/>
      <c r="J379" s="5"/>
      <c r="K379" s="5"/>
    </row>
    <row r="380" spans="1:11">
      <c r="A380" s="5"/>
      <c r="J380" s="5"/>
      <c r="K380" s="5"/>
    </row>
    <row r="381" spans="1:11">
      <c r="A381" s="5"/>
      <c r="J381" s="5"/>
      <c r="K381" s="5"/>
    </row>
    <row r="382" spans="1:11">
      <c r="A382" s="5"/>
      <c r="J382" s="5"/>
      <c r="K382" s="5"/>
    </row>
    <row r="383" spans="1:11">
      <c r="A383" s="5"/>
      <c r="J383" s="5"/>
      <c r="K383" s="5"/>
    </row>
    <row r="384" spans="1:11">
      <c r="A384" s="5"/>
      <c r="J384" s="5"/>
      <c r="K384" s="5"/>
    </row>
    <row r="385" spans="1:11">
      <c r="A385" s="5"/>
      <c r="J385" s="5"/>
      <c r="K385" s="5"/>
    </row>
    <row r="386" spans="1:11">
      <c r="A386" s="5"/>
      <c r="J386" s="5"/>
      <c r="K386" s="5"/>
    </row>
    <row r="387" spans="1:11">
      <c r="A387" s="5"/>
      <c r="J387" s="5"/>
      <c r="K387" s="5"/>
    </row>
    <row r="388" spans="1:11">
      <c r="A388" s="5"/>
      <c r="J388" s="5"/>
      <c r="K388" s="5"/>
    </row>
    <row r="389" spans="1:11">
      <c r="A389" s="5"/>
      <c r="J389" s="5"/>
      <c r="K389" s="5"/>
    </row>
    <row r="390" spans="1:11">
      <c r="A390" s="5"/>
      <c r="J390" s="5"/>
      <c r="K390" s="5"/>
    </row>
    <row r="391" spans="1:11">
      <c r="A391" s="5"/>
      <c r="J391" s="5"/>
      <c r="K391" s="5"/>
    </row>
    <row r="392" spans="1:11">
      <c r="A392" s="5"/>
      <c r="J392" s="5"/>
      <c r="K392" s="5"/>
    </row>
    <row r="393" spans="1:11">
      <c r="A393" s="5"/>
      <c r="J393" s="5"/>
      <c r="K393" s="5"/>
    </row>
    <row r="394" spans="1:11">
      <c r="A394" s="5"/>
      <c r="J394" s="5"/>
      <c r="K394" s="5"/>
    </row>
    <row r="395" spans="1:11">
      <c r="A395" s="5"/>
      <c r="J395" s="5"/>
      <c r="K395" s="5"/>
    </row>
    <row r="396" spans="1:11">
      <c r="A396" s="5"/>
      <c r="J396" s="5"/>
      <c r="K396" s="5"/>
    </row>
    <row r="397" spans="1:11">
      <c r="A397" s="5"/>
      <c r="J397" s="5"/>
      <c r="K397" s="5"/>
    </row>
    <row r="398" spans="1:11">
      <c r="A398" s="5"/>
      <c r="J398" s="5"/>
      <c r="K398" s="5"/>
    </row>
    <row r="399" spans="1:11">
      <c r="A399" s="5"/>
      <c r="J399" s="5"/>
      <c r="K399" s="5"/>
    </row>
    <row r="400" spans="1:11">
      <c r="A400" s="5"/>
      <c r="J400" s="5"/>
      <c r="K400" s="5"/>
    </row>
    <row r="401" spans="1:11">
      <c r="A401" s="5"/>
      <c r="J401" s="5"/>
      <c r="K401" s="5"/>
    </row>
    <row r="402" spans="1:11">
      <c r="A402" s="5"/>
      <c r="J402" s="5"/>
      <c r="K402" s="5"/>
    </row>
    <row r="403" spans="1:11">
      <c r="A403" s="5"/>
      <c r="J403" s="5"/>
      <c r="K403" s="5"/>
    </row>
    <row r="404" spans="1:11">
      <c r="A404" s="5"/>
      <c r="J404" s="5"/>
      <c r="K404" s="5"/>
    </row>
    <row r="405" spans="1:11">
      <c r="A405" s="5"/>
      <c r="J405" s="5"/>
      <c r="K405" s="5"/>
    </row>
    <row r="406" spans="1:11">
      <c r="A406" s="5"/>
      <c r="J406" s="5"/>
      <c r="K406" s="5"/>
    </row>
    <row r="407" spans="1:11">
      <c r="A407" s="5"/>
      <c r="J407" s="5"/>
      <c r="K407" s="5"/>
    </row>
    <row r="408" spans="1:11">
      <c r="A408" s="5"/>
      <c r="J408" s="5"/>
      <c r="K408" s="5"/>
    </row>
    <row r="409" spans="1:11">
      <c r="A409" s="5"/>
      <c r="J409" s="5"/>
      <c r="K409" s="5"/>
    </row>
    <row r="410" spans="1:11">
      <c r="A410" s="5"/>
      <c r="J410" s="5"/>
      <c r="K410" s="5"/>
    </row>
    <row r="411" spans="1:11">
      <c r="A411" s="5"/>
      <c r="J411" s="5"/>
      <c r="K411" s="5"/>
    </row>
    <row r="412" spans="1:11">
      <c r="A412" s="5"/>
      <c r="J412" s="5"/>
      <c r="K412" s="5"/>
    </row>
    <row r="413" spans="1:11">
      <c r="A413" s="5"/>
      <c r="J413" s="5"/>
      <c r="K413" s="5"/>
    </row>
    <row r="414" spans="1:11">
      <c r="A414" s="5"/>
      <c r="J414" s="5"/>
      <c r="K414" s="5"/>
    </row>
    <row r="415" spans="1:11">
      <c r="A415" s="5"/>
      <c r="J415" s="5"/>
      <c r="K415" s="5"/>
    </row>
    <row r="416" spans="1:11">
      <c r="A416" s="5"/>
      <c r="J416" s="5"/>
      <c r="K416" s="5"/>
    </row>
    <row r="417" spans="1:11">
      <c r="A417" s="5"/>
      <c r="J417" s="5"/>
      <c r="K417" s="5"/>
    </row>
    <row r="418" spans="1:11">
      <c r="A418" s="5"/>
      <c r="J418" s="5"/>
      <c r="K418" s="5"/>
    </row>
    <row r="419" spans="1:11">
      <c r="A419" s="5"/>
      <c r="J419" s="5"/>
      <c r="K419" s="5"/>
    </row>
    <row r="420" spans="1:11">
      <c r="A420" s="5"/>
      <c r="J420" s="5"/>
      <c r="K420" s="5"/>
    </row>
    <row r="421" spans="1:11">
      <c r="A421" s="5"/>
      <c r="J421" s="5"/>
      <c r="K421" s="5"/>
    </row>
    <row r="422" spans="1:11">
      <c r="A422" s="5"/>
      <c r="J422" s="5"/>
      <c r="K422" s="5"/>
    </row>
    <row r="423" spans="1:11">
      <c r="A423" s="5"/>
      <c r="J423" s="5"/>
      <c r="K423" s="5"/>
    </row>
    <row r="424" spans="1:11">
      <c r="A424" s="5"/>
      <c r="J424" s="5"/>
      <c r="K424" s="5"/>
    </row>
    <row r="425" spans="1:11">
      <c r="A425" s="5"/>
      <c r="J425" s="5"/>
      <c r="K425" s="5"/>
    </row>
    <row r="426" spans="1:11">
      <c r="A426" s="5"/>
      <c r="J426" s="5"/>
      <c r="K426" s="5"/>
    </row>
    <row r="427" spans="1:11">
      <c r="A427" s="5"/>
      <c r="J427" s="5"/>
      <c r="K427" s="5"/>
    </row>
    <row r="428" spans="1:11">
      <c r="A428" s="5"/>
      <c r="J428" s="5"/>
      <c r="K428" s="5"/>
    </row>
    <row r="429" spans="1:11">
      <c r="A429" s="5"/>
      <c r="J429" s="5"/>
      <c r="K429" s="5"/>
    </row>
    <row r="430" spans="1:11">
      <c r="A430" s="5"/>
      <c r="J430" s="5"/>
      <c r="K430" s="5"/>
    </row>
    <row r="431" spans="1:11">
      <c r="A431" s="5"/>
      <c r="J431" s="5"/>
      <c r="K431" s="5"/>
    </row>
    <row r="432" spans="1:11">
      <c r="A432" s="5"/>
      <c r="J432" s="5"/>
      <c r="K432" s="5"/>
    </row>
    <row r="433" spans="1:11">
      <c r="A433" s="5"/>
      <c r="J433" s="5"/>
      <c r="K433" s="5"/>
    </row>
    <row r="434" spans="1:11">
      <c r="A434" s="5"/>
      <c r="J434" s="5"/>
      <c r="K434" s="5"/>
    </row>
    <row r="435" spans="1:11">
      <c r="A435" s="5"/>
      <c r="J435" s="5"/>
      <c r="K435" s="5"/>
    </row>
    <row r="436" spans="1:11">
      <c r="A436" s="5"/>
      <c r="J436" s="5"/>
      <c r="K436" s="5"/>
    </row>
    <row r="437" spans="1:11">
      <c r="A437" s="5"/>
      <c r="J437" s="5"/>
      <c r="K437" s="5"/>
    </row>
    <row r="438" spans="1:11">
      <c r="A438" s="5"/>
      <c r="J438" s="5"/>
      <c r="K438" s="5"/>
    </row>
    <row r="439" spans="1:11">
      <c r="A439" s="5"/>
      <c r="J439" s="5"/>
      <c r="K439" s="5"/>
    </row>
    <row r="440" spans="1:11">
      <c r="A440" s="5"/>
      <c r="J440" s="5"/>
      <c r="K440" s="5"/>
    </row>
    <row r="441" spans="1:11">
      <c r="A441" s="5"/>
      <c r="J441" s="5"/>
      <c r="K441" s="5"/>
    </row>
    <row r="442" spans="1:11">
      <c r="A442" s="5"/>
      <c r="J442" s="5"/>
      <c r="K442" s="5"/>
    </row>
    <row r="443" spans="1:11">
      <c r="A443" s="5"/>
      <c r="J443" s="5"/>
      <c r="K443" s="5"/>
    </row>
    <row r="444" spans="1:11">
      <c r="A444" s="5"/>
      <c r="J444" s="5"/>
      <c r="K444" s="5"/>
    </row>
    <row r="445" spans="1:11">
      <c r="A445" s="5"/>
      <c r="J445" s="5"/>
      <c r="K445" s="5"/>
    </row>
    <row r="446" spans="1:11">
      <c r="A446" s="5"/>
      <c r="J446" s="5"/>
      <c r="K446" s="5"/>
    </row>
    <row r="447" spans="1:11">
      <c r="A447" s="5"/>
      <c r="J447" s="5"/>
      <c r="K447" s="5"/>
    </row>
    <row r="448" spans="1:11">
      <c r="A448" s="5"/>
      <c r="J448" s="5"/>
      <c r="K448" s="5"/>
    </row>
    <row r="449" spans="1:11">
      <c r="A449" s="5"/>
      <c r="J449" s="5"/>
      <c r="K449" s="5"/>
    </row>
    <row r="450" spans="1:11">
      <c r="A450" s="5"/>
      <c r="J450" s="5"/>
      <c r="K450" s="5"/>
    </row>
    <row r="451" spans="1:11">
      <c r="A451" s="5"/>
      <c r="J451" s="5"/>
      <c r="K451" s="5"/>
    </row>
    <row r="452" spans="1:11">
      <c r="A452" s="5"/>
      <c r="J452" s="5"/>
      <c r="K452" s="5"/>
    </row>
    <row r="453" spans="1:11">
      <c r="A453" s="5"/>
      <c r="J453" s="5"/>
      <c r="K453" s="5"/>
    </row>
    <row r="454" spans="1:11">
      <c r="A454" s="5"/>
      <c r="J454" s="5"/>
      <c r="K454" s="5"/>
    </row>
    <row r="455" spans="1:11">
      <c r="A455" s="5"/>
      <c r="J455" s="5"/>
      <c r="K455" s="5"/>
    </row>
    <row r="456" spans="1:11">
      <c r="A456" s="5"/>
      <c r="J456" s="5"/>
      <c r="K456" s="5"/>
    </row>
    <row r="457" spans="1:11">
      <c r="A457" s="5"/>
      <c r="J457" s="5"/>
      <c r="K457" s="5"/>
    </row>
    <row r="458" spans="1:11">
      <c r="A458" s="5"/>
      <c r="J458" s="5"/>
      <c r="K458" s="5"/>
    </row>
    <row r="459" spans="1:11">
      <c r="A459" s="5"/>
      <c r="J459" s="5"/>
      <c r="K459" s="5"/>
    </row>
    <row r="460" spans="1:11">
      <c r="A460" s="5"/>
      <c r="J460" s="5"/>
      <c r="K460" s="5"/>
    </row>
    <row r="461" spans="1:11">
      <c r="A461" s="5"/>
      <c r="J461" s="5"/>
      <c r="K461" s="5"/>
    </row>
    <row r="462" spans="1:11">
      <c r="A462" s="5"/>
      <c r="J462" s="5"/>
      <c r="K462" s="5"/>
    </row>
    <row r="463" spans="1:11">
      <c r="A463" s="5"/>
      <c r="J463" s="5"/>
      <c r="K463" s="5"/>
    </row>
    <row r="464" spans="1:11">
      <c r="A464" s="5"/>
      <c r="J464" s="5"/>
      <c r="K464" s="5"/>
    </row>
    <row r="465" spans="1:11">
      <c r="A465" s="5"/>
      <c r="J465" s="5"/>
      <c r="K465" s="5"/>
    </row>
    <row r="466" spans="1:11">
      <c r="A466" s="5"/>
      <c r="J466" s="5"/>
      <c r="K466" s="5"/>
    </row>
    <row r="467" spans="1:11">
      <c r="A467" s="5"/>
      <c r="J467" s="5"/>
      <c r="K467" s="5"/>
    </row>
    <row r="468" spans="1:11">
      <c r="A468" s="5"/>
      <c r="J468" s="5"/>
      <c r="K468" s="5"/>
    </row>
    <row r="469" spans="1:11">
      <c r="A469" s="5"/>
      <c r="J469" s="5"/>
      <c r="K469" s="5"/>
    </row>
    <row r="470" spans="1:11">
      <c r="A470" s="5"/>
      <c r="J470" s="5"/>
      <c r="K470" s="5"/>
    </row>
    <row r="471" spans="1:11">
      <c r="A471" s="5"/>
      <c r="J471" s="5"/>
      <c r="K471" s="5"/>
    </row>
    <row r="472" spans="1:11">
      <c r="A472" s="5"/>
      <c r="J472" s="5"/>
      <c r="K472" s="5"/>
    </row>
    <row r="473" spans="1:11">
      <c r="A473" s="5"/>
      <c r="J473" s="5"/>
      <c r="K473" s="5"/>
    </row>
    <row r="474" spans="1:11">
      <c r="A474" s="5"/>
      <c r="J474" s="5"/>
      <c r="K474" s="5"/>
    </row>
    <row r="475" spans="1:11">
      <c r="A475" s="5"/>
      <c r="J475" s="5"/>
      <c r="K475" s="5"/>
    </row>
    <row r="476" spans="1:11">
      <c r="A476" s="5"/>
      <c r="J476" s="5"/>
      <c r="K476" s="5"/>
    </row>
    <row r="477" spans="1:11">
      <c r="A477" s="5"/>
      <c r="J477" s="5"/>
      <c r="K477" s="5"/>
    </row>
    <row r="478" spans="1:11">
      <c r="A478" s="5"/>
      <c r="J478" s="5"/>
      <c r="K478" s="5"/>
    </row>
    <row r="479" spans="1:11">
      <c r="A479" s="5"/>
      <c r="J479" s="5"/>
      <c r="K479" s="5"/>
    </row>
    <row r="480" spans="1:11">
      <c r="A480" s="5"/>
      <c r="J480" s="5"/>
      <c r="K480" s="5"/>
    </row>
    <row r="481" spans="1:11">
      <c r="A481" s="5"/>
      <c r="J481" s="5"/>
      <c r="K481" s="5"/>
    </row>
    <row r="482" spans="1:11">
      <c r="A482" s="5"/>
      <c r="J482" s="5"/>
      <c r="K482" s="5"/>
    </row>
    <row r="483" spans="1:11">
      <c r="A483" s="5"/>
      <c r="J483" s="5"/>
      <c r="K483" s="5"/>
    </row>
    <row r="484" spans="1:11">
      <c r="A484" s="5"/>
      <c r="J484" s="5"/>
      <c r="K484" s="5"/>
    </row>
    <row r="485" spans="1:11">
      <c r="A485" s="5"/>
      <c r="J485" s="5"/>
      <c r="K485" s="5"/>
    </row>
    <row r="486" spans="1:11">
      <c r="A486" s="5"/>
      <c r="J486" s="5"/>
      <c r="K486" s="5"/>
    </row>
    <row r="487" spans="1:11">
      <c r="A487" s="5"/>
      <c r="J487" s="5"/>
      <c r="K487" s="5"/>
    </row>
    <row r="488" spans="1:11">
      <c r="A488" s="5"/>
      <c r="J488" s="5"/>
      <c r="K488" s="5"/>
    </row>
    <row r="489" spans="1:11">
      <c r="A489" s="5"/>
      <c r="J489" s="5"/>
      <c r="K489" s="5"/>
    </row>
    <row r="490" spans="1:11">
      <c r="A490" s="5"/>
      <c r="J490" s="5"/>
      <c r="K490" s="5"/>
    </row>
    <row r="491" spans="1:11">
      <c r="A491" s="5"/>
      <c r="J491" s="5"/>
      <c r="K491" s="5"/>
    </row>
    <row r="492" spans="1:11">
      <c r="A492" s="5"/>
      <c r="J492" s="5"/>
      <c r="K492" s="5"/>
    </row>
    <row r="493" spans="1:11">
      <c r="A493" s="5"/>
      <c r="J493" s="5"/>
      <c r="K493" s="5"/>
    </row>
    <row r="494" spans="1:11">
      <c r="A494" s="5"/>
      <c r="J494" s="5"/>
      <c r="K494" s="5"/>
    </row>
    <row r="495" spans="1:11">
      <c r="A495" s="5"/>
      <c r="J495" s="5"/>
      <c r="K495" s="5"/>
    </row>
    <row r="496" spans="1:11">
      <c r="A496" s="5"/>
      <c r="J496" s="5"/>
      <c r="K496" s="5"/>
    </row>
    <row r="497" spans="1:11">
      <c r="A497" s="5"/>
      <c r="J497" s="5"/>
      <c r="K497" s="5"/>
    </row>
    <row r="498" spans="1:11">
      <c r="A498" s="5"/>
      <c r="J498" s="5"/>
      <c r="K498" s="5"/>
    </row>
    <row r="499" spans="1:11">
      <c r="A499" s="5"/>
      <c r="J499" s="5"/>
      <c r="K499" s="5"/>
    </row>
    <row r="500" spans="1:11">
      <c r="A500" s="5"/>
      <c r="J500" s="5"/>
      <c r="K500" s="5"/>
    </row>
    <row r="501" spans="1:11">
      <c r="A501" s="5"/>
      <c r="J501" s="5"/>
      <c r="K501" s="5"/>
    </row>
    <row r="502" spans="1:11">
      <c r="A502" s="5"/>
      <c r="J502" s="5"/>
      <c r="K502" s="5"/>
    </row>
    <row r="503" spans="1:11">
      <c r="A503" s="5"/>
      <c r="J503" s="5"/>
      <c r="K503" s="5"/>
    </row>
    <row r="504" spans="1:11">
      <c r="A504" s="5"/>
      <c r="J504" s="5"/>
      <c r="K504" s="5"/>
    </row>
    <row r="505" spans="1:11">
      <c r="A505" s="5"/>
      <c r="J505" s="5"/>
      <c r="K505" s="5"/>
    </row>
    <row r="506" spans="1:11">
      <c r="A506" s="5"/>
      <c r="J506" s="5"/>
      <c r="K506" s="5"/>
    </row>
    <row r="507" spans="1:11">
      <c r="A507" s="5"/>
      <c r="J507" s="5"/>
      <c r="K507" s="5"/>
    </row>
    <row r="508" spans="1:11">
      <c r="A508" s="5"/>
      <c r="J508" s="5"/>
      <c r="K508" s="5"/>
    </row>
    <row r="509" spans="1:11">
      <c r="A509" s="5"/>
      <c r="J509" s="5"/>
      <c r="K509" s="5"/>
    </row>
    <row r="510" spans="1:11">
      <c r="A510" s="5"/>
      <c r="J510" s="5"/>
      <c r="K510" s="5"/>
    </row>
    <row r="511" spans="1:11">
      <c r="A511" s="5"/>
      <c r="J511" s="5"/>
      <c r="K511" s="5"/>
    </row>
    <row r="512" spans="1:11">
      <c r="A512" s="5"/>
      <c r="J512" s="5"/>
      <c r="K512" s="5"/>
    </row>
    <row r="513" spans="1:11">
      <c r="A513" s="5"/>
      <c r="J513" s="5"/>
      <c r="K513" s="5"/>
    </row>
    <row r="514" spans="1:11">
      <c r="A514" s="5"/>
      <c r="J514" s="5"/>
      <c r="K514" s="5"/>
    </row>
    <row r="515" spans="1:11">
      <c r="A515" s="5"/>
      <c r="J515" s="5"/>
      <c r="K515" s="5"/>
    </row>
    <row r="516" spans="1:11">
      <c r="A516" s="5"/>
      <c r="J516" s="5"/>
      <c r="K516" s="5"/>
    </row>
    <row r="517" spans="1:11">
      <c r="A517" s="5"/>
      <c r="J517" s="5"/>
      <c r="K517" s="5"/>
    </row>
    <row r="518" spans="1:11">
      <c r="A518" s="5"/>
      <c r="J518" s="5"/>
      <c r="K518" s="5"/>
    </row>
    <row r="519" spans="1:11">
      <c r="A519" s="5"/>
      <c r="J519" s="5"/>
      <c r="K519" s="5"/>
    </row>
    <row r="520" spans="1:11">
      <c r="A520" s="5"/>
      <c r="J520" s="5"/>
      <c r="K520" s="5"/>
    </row>
    <row r="521" spans="1:11">
      <c r="A521" s="5"/>
      <c r="J521" s="5"/>
      <c r="K521" s="5"/>
    </row>
    <row r="522" spans="1:11">
      <c r="A522" s="5"/>
      <c r="J522" s="5"/>
      <c r="K522" s="5"/>
    </row>
    <row r="523" spans="1:11">
      <c r="A523" s="5"/>
      <c r="J523" s="5"/>
      <c r="K523" s="5"/>
    </row>
    <row r="524" spans="1:11">
      <c r="A524" s="5"/>
      <c r="J524" s="5"/>
      <c r="K524" s="5"/>
    </row>
    <row r="525" spans="1:11">
      <c r="A525" s="5"/>
      <c r="J525" s="5"/>
      <c r="K525" s="5"/>
    </row>
    <row r="526" spans="1:11">
      <c r="A526" s="5"/>
      <c r="J526" s="5"/>
      <c r="K526" s="5"/>
    </row>
    <row r="527" spans="1:11">
      <c r="A527" s="5"/>
      <c r="J527" s="5"/>
      <c r="K527" s="5"/>
    </row>
    <row r="528" spans="1:11">
      <c r="A528" s="5"/>
      <c r="J528" s="5"/>
      <c r="K528" s="5"/>
    </row>
    <row r="529" spans="1:11">
      <c r="A529" s="5"/>
      <c r="J529" s="5"/>
      <c r="K529" s="5"/>
    </row>
    <row r="530" spans="1:11">
      <c r="A530" s="5"/>
      <c r="J530" s="5"/>
      <c r="K530" s="5"/>
    </row>
    <row r="531" spans="1:11">
      <c r="A531" s="5"/>
      <c r="J531" s="5"/>
      <c r="K531" s="5"/>
    </row>
    <row r="532" spans="1:11">
      <c r="A532" s="5"/>
      <c r="J532" s="5"/>
      <c r="K532" s="5"/>
    </row>
    <row r="533" spans="1:11">
      <c r="A533" s="5"/>
      <c r="J533" s="5"/>
      <c r="K533" s="5"/>
    </row>
    <row r="534" spans="1:11">
      <c r="A534" s="5"/>
      <c r="J534" s="5"/>
      <c r="K534" s="5"/>
    </row>
    <row r="535" spans="1:11">
      <c r="A535" s="5"/>
      <c r="J535" s="5"/>
      <c r="K535" s="5"/>
    </row>
    <row r="536" spans="1:11">
      <c r="A536" s="5"/>
      <c r="J536" s="5"/>
      <c r="K536" s="5"/>
    </row>
    <row r="537" spans="1:11">
      <c r="A537" s="5"/>
      <c r="J537" s="5"/>
      <c r="K537" s="5"/>
    </row>
    <row r="538" spans="1:11">
      <c r="A538" s="5"/>
      <c r="J538" s="5"/>
      <c r="K538" s="5"/>
    </row>
    <row r="539" spans="1:11">
      <c r="A539" s="5"/>
      <c r="J539" s="5"/>
      <c r="K539" s="5"/>
    </row>
    <row r="540" spans="1:11">
      <c r="A540" s="5"/>
      <c r="J540" s="5"/>
      <c r="K540" s="5"/>
    </row>
    <row r="541" spans="1:11">
      <c r="A541" s="5"/>
      <c r="J541" s="5"/>
      <c r="K541" s="5"/>
    </row>
    <row r="542" spans="1:11">
      <c r="A542" s="5"/>
      <c r="J542" s="5"/>
      <c r="K542" s="5"/>
    </row>
    <row r="543" spans="1:11">
      <c r="A543" s="5"/>
      <c r="J543" s="5"/>
      <c r="K543" s="5"/>
    </row>
    <row r="544" spans="1:11">
      <c r="A544" s="5"/>
      <c r="J544" s="5"/>
      <c r="K544" s="5"/>
    </row>
    <row r="545" spans="1:11">
      <c r="A545" s="5"/>
      <c r="J545" s="5"/>
      <c r="K545" s="5"/>
    </row>
    <row r="546" spans="1:11">
      <c r="A546" s="5"/>
      <c r="J546" s="5"/>
      <c r="K546" s="5"/>
    </row>
    <row r="547" spans="1:11">
      <c r="A547" s="5"/>
      <c r="J547" s="5"/>
      <c r="K547" s="5"/>
    </row>
    <row r="548" spans="1:11">
      <c r="A548" s="5"/>
      <c r="J548" s="5"/>
      <c r="K548" s="5"/>
    </row>
    <row r="549" spans="1:11">
      <c r="A549" s="5"/>
      <c r="J549" s="5"/>
      <c r="K549" s="5"/>
    </row>
    <row r="550" spans="1:11">
      <c r="A550" s="5"/>
      <c r="J550" s="5"/>
      <c r="K550" s="5"/>
    </row>
    <row r="551" spans="1:11">
      <c r="A551" s="5"/>
      <c r="J551" s="5"/>
      <c r="K551" s="5"/>
    </row>
    <row r="552" spans="1:11">
      <c r="A552" s="5"/>
      <c r="J552" s="5"/>
      <c r="K552" s="5"/>
    </row>
    <row r="553" spans="1:11">
      <c r="A553" s="5"/>
      <c r="J553" s="5"/>
      <c r="K553" s="5"/>
    </row>
    <row r="554" spans="1:11">
      <c r="A554" s="5"/>
      <c r="J554" s="5"/>
      <c r="K554" s="5"/>
    </row>
    <row r="555" spans="1:11">
      <c r="A555" s="5"/>
      <c r="J555" s="5"/>
      <c r="K555" s="5"/>
    </row>
    <row r="556" spans="1:11">
      <c r="A556" s="5"/>
      <c r="J556" s="5"/>
      <c r="K556" s="5"/>
    </row>
    <row r="557" spans="1:11">
      <c r="A557" s="5"/>
      <c r="J557" s="5"/>
      <c r="K557" s="5"/>
    </row>
    <row r="558" spans="1:11">
      <c r="A558" s="5"/>
      <c r="J558" s="5"/>
      <c r="K558" s="5"/>
    </row>
    <row r="559" spans="1:11">
      <c r="A559" s="5"/>
      <c r="J559" s="5"/>
      <c r="K559" s="5"/>
    </row>
    <row r="560" spans="1:11">
      <c r="A560" s="5"/>
      <c r="J560" s="5"/>
      <c r="K560" s="5"/>
    </row>
    <row r="561" spans="1:11">
      <c r="A561" s="5"/>
      <c r="J561" s="5"/>
      <c r="K561" s="5"/>
    </row>
    <row r="562" spans="1:11">
      <c r="A562" s="5"/>
      <c r="J562" s="5"/>
      <c r="K562" s="5"/>
    </row>
    <row r="563" spans="1:11">
      <c r="A563" s="5"/>
      <c r="J563" s="5"/>
      <c r="K563" s="5"/>
    </row>
    <row r="564" spans="1:11">
      <c r="A564" s="5"/>
      <c r="J564" s="5"/>
      <c r="K564" s="5"/>
    </row>
    <row r="565" spans="1:11">
      <c r="A565" s="5"/>
      <c r="J565" s="5"/>
      <c r="K565" s="5"/>
    </row>
    <row r="566" spans="1:11">
      <c r="A566" s="5"/>
      <c r="J566" s="5"/>
      <c r="K566" s="5"/>
    </row>
    <row r="567" spans="1:11">
      <c r="A567" s="5"/>
      <c r="J567" s="5"/>
      <c r="K567" s="5"/>
    </row>
    <row r="568" spans="1:11">
      <c r="A568" s="5"/>
      <c r="J568" s="5"/>
      <c r="K568" s="5"/>
    </row>
    <row r="569" spans="1:11">
      <c r="A569" s="5"/>
      <c r="J569" s="5"/>
      <c r="K569" s="5"/>
    </row>
    <row r="570" spans="1:11">
      <c r="A570" s="5"/>
      <c r="J570" s="5"/>
      <c r="K570" s="5"/>
    </row>
    <row r="571" spans="1:11">
      <c r="A571" s="5"/>
      <c r="J571" s="5"/>
      <c r="K571" s="5"/>
    </row>
    <row r="572" spans="1:11">
      <c r="A572" s="5"/>
      <c r="J572" s="5"/>
      <c r="K572" s="5"/>
    </row>
    <row r="573" spans="1:11">
      <c r="A573" s="5"/>
      <c r="J573" s="5"/>
      <c r="K573" s="5"/>
    </row>
    <row r="574" spans="1:11">
      <c r="A574" s="5"/>
      <c r="J574" s="5"/>
      <c r="K574" s="5"/>
    </row>
    <row r="575" spans="1:11">
      <c r="A575" s="5"/>
      <c r="J575" s="5"/>
      <c r="K575" s="5"/>
    </row>
    <row r="576" spans="1:11">
      <c r="A576" s="5"/>
      <c r="J576" s="5"/>
      <c r="K576" s="5"/>
    </row>
    <row r="577" spans="1:11">
      <c r="A577" s="5"/>
      <c r="J577" s="5"/>
      <c r="K577" s="5"/>
    </row>
    <row r="578" spans="1:11">
      <c r="A578" s="5"/>
      <c r="J578" s="5"/>
      <c r="K578" s="5"/>
    </row>
    <row r="579" spans="1:11">
      <c r="A579" s="5"/>
      <c r="J579" s="5"/>
      <c r="K579" s="5"/>
    </row>
    <row r="580" spans="1:11">
      <c r="A580" s="5"/>
      <c r="J580" s="5"/>
      <c r="K580" s="5"/>
    </row>
    <row r="581" spans="1:11">
      <c r="A581" s="5"/>
      <c r="J581" s="5"/>
      <c r="K581" s="5"/>
    </row>
    <row r="582" spans="1:11">
      <c r="A582" s="5"/>
      <c r="J582" s="5"/>
      <c r="K582" s="5"/>
    </row>
    <row r="583" spans="1:11">
      <c r="A583" s="5"/>
      <c r="J583" s="5"/>
      <c r="K583" s="5"/>
    </row>
    <row r="584" spans="1:11">
      <c r="A584" s="5"/>
      <c r="J584" s="5"/>
      <c r="K584" s="5"/>
    </row>
    <row r="585" spans="1:11">
      <c r="A585" s="5"/>
      <c r="J585" s="5"/>
      <c r="K585" s="5"/>
    </row>
    <row r="586" spans="1:11">
      <c r="A586" s="5"/>
      <c r="J586" s="5"/>
      <c r="K586" s="5"/>
    </row>
    <row r="587" spans="1:11">
      <c r="A587" s="5"/>
      <c r="J587" s="5"/>
      <c r="K587" s="5"/>
    </row>
    <row r="588" spans="1:11">
      <c r="A588" s="5"/>
      <c r="J588" s="5"/>
      <c r="K588" s="5"/>
    </row>
    <row r="589" spans="1:11">
      <c r="A589" s="5"/>
      <c r="J589" s="5"/>
      <c r="K589" s="5"/>
    </row>
    <row r="590" spans="1:11">
      <c r="A590" s="5"/>
      <c r="J590" s="5"/>
      <c r="K590" s="5"/>
    </row>
    <row r="591" spans="1:11">
      <c r="A591" s="5"/>
      <c r="J591" s="5"/>
      <c r="K591" s="5"/>
    </row>
    <row r="592" spans="1:11">
      <c r="A592" s="5"/>
      <c r="J592" s="5"/>
      <c r="K592" s="5"/>
    </row>
    <row r="593" spans="1:11">
      <c r="A593" s="5"/>
      <c r="J593" s="5"/>
      <c r="K593" s="5"/>
    </row>
    <row r="594" spans="1:11">
      <c r="A594" s="5"/>
      <c r="J594" s="5"/>
      <c r="K594" s="5"/>
    </row>
    <row r="595" spans="1:11">
      <c r="A595" s="5"/>
      <c r="J595" s="5"/>
      <c r="K595" s="5"/>
    </row>
    <row r="596" spans="1:11">
      <c r="A596" s="5"/>
      <c r="J596" s="5"/>
      <c r="K596" s="5"/>
    </row>
    <row r="597" spans="1:11">
      <c r="A597" s="5"/>
      <c r="J597" s="5"/>
      <c r="K597" s="5"/>
    </row>
    <row r="598" spans="1:11">
      <c r="A598" s="5"/>
      <c r="J598" s="5"/>
      <c r="K598" s="5"/>
    </row>
    <row r="599" spans="1:11">
      <c r="A599" s="5"/>
      <c r="J599" s="5"/>
      <c r="K599" s="5"/>
    </row>
    <row r="600" spans="1:11">
      <c r="A600" s="5"/>
      <c r="J600" s="5"/>
      <c r="K600" s="5"/>
    </row>
    <row r="601" spans="1:11">
      <c r="A601" s="5"/>
      <c r="J601" s="5"/>
      <c r="K601" s="5"/>
    </row>
    <row r="602" spans="1:11">
      <c r="A602" s="5"/>
      <c r="J602" s="5"/>
      <c r="K602" s="5"/>
    </row>
    <row r="603" spans="1:11">
      <c r="A603" s="5"/>
      <c r="J603" s="5"/>
      <c r="K603" s="5"/>
    </row>
    <row r="604" spans="1:11">
      <c r="A604" s="5"/>
      <c r="J604" s="5"/>
      <c r="K604" s="5"/>
    </row>
    <row r="605" spans="1:11">
      <c r="A605" s="5"/>
      <c r="J605" s="5"/>
      <c r="K605" s="5"/>
    </row>
    <row r="606" spans="1:11">
      <c r="A606" s="5"/>
      <c r="J606" s="5"/>
      <c r="K606" s="5"/>
    </row>
    <row r="607" spans="1:11">
      <c r="A607" s="5"/>
      <c r="J607" s="5"/>
      <c r="K607" s="5"/>
    </row>
    <row r="608" spans="1:11">
      <c r="A608" s="5"/>
      <c r="J608" s="5"/>
      <c r="K608" s="5"/>
    </row>
    <row r="609" spans="1:11">
      <c r="A609" s="5"/>
      <c r="J609" s="5"/>
      <c r="K609" s="5"/>
    </row>
    <row r="610" spans="1:11">
      <c r="A610" s="5"/>
      <c r="J610" s="5"/>
      <c r="K610" s="5"/>
    </row>
    <row r="611" spans="1:11">
      <c r="A611" s="5"/>
      <c r="J611" s="5"/>
      <c r="K611" s="5"/>
    </row>
    <row r="612" spans="1:11">
      <c r="A612" s="5"/>
      <c r="J612" s="5"/>
      <c r="K612" s="5"/>
    </row>
    <row r="613" spans="1:11">
      <c r="A613" s="5"/>
      <c r="J613" s="5"/>
      <c r="K613" s="5"/>
    </row>
    <row r="614" spans="1:11">
      <c r="A614" s="5"/>
      <c r="J614" s="5"/>
      <c r="K614" s="5"/>
    </row>
    <row r="615" spans="1:11">
      <c r="A615" s="5"/>
      <c r="J615" s="5"/>
      <c r="K615" s="5"/>
    </row>
    <row r="616" spans="1:11">
      <c r="A616" s="5"/>
      <c r="J616" s="5"/>
      <c r="K616" s="5"/>
    </row>
    <row r="617" spans="1:11">
      <c r="A617" s="5"/>
      <c r="J617" s="5"/>
      <c r="K617" s="5"/>
    </row>
    <row r="618" spans="1:11">
      <c r="A618" s="5"/>
      <c r="J618" s="5"/>
      <c r="K618" s="5"/>
    </row>
    <row r="619" spans="1:11">
      <c r="A619" s="5"/>
      <c r="J619" s="5"/>
      <c r="K619" s="5"/>
    </row>
    <row r="620" spans="1:11">
      <c r="A620" s="5"/>
      <c r="J620" s="5"/>
      <c r="K620" s="5"/>
    </row>
    <row r="621" spans="1:11">
      <c r="A621" s="5"/>
      <c r="J621" s="5"/>
      <c r="K621" s="5"/>
    </row>
    <row r="622" spans="1:11">
      <c r="A622" s="5"/>
      <c r="J622" s="5"/>
      <c r="K622" s="5"/>
    </row>
    <row r="623" spans="1:11">
      <c r="A623" s="5"/>
      <c r="J623" s="5"/>
      <c r="K623" s="5"/>
    </row>
    <row r="624" spans="1:11">
      <c r="A624" s="5"/>
      <c r="J624" s="5"/>
      <c r="K624" s="5"/>
    </row>
    <row r="625" spans="1:11">
      <c r="A625" s="5"/>
      <c r="J625" s="5"/>
      <c r="K625" s="5"/>
    </row>
    <row r="626" spans="1:11">
      <c r="A626" s="5"/>
      <c r="J626" s="5"/>
      <c r="K626" s="5"/>
    </row>
    <row r="627" spans="1:11">
      <c r="A627" s="5"/>
      <c r="J627" s="5"/>
      <c r="K627" s="5"/>
    </row>
    <row r="628" spans="1:11">
      <c r="A628" s="5"/>
      <c r="J628" s="5"/>
      <c r="K628" s="5"/>
    </row>
    <row r="629" spans="1:11">
      <c r="A629" s="5"/>
      <c r="J629" s="5"/>
      <c r="K629" s="5"/>
    </row>
    <row r="630" spans="1:11">
      <c r="A630" s="5"/>
      <c r="J630" s="5"/>
      <c r="K630" s="5"/>
    </row>
    <row r="631" spans="1:11">
      <c r="A631" s="5"/>
      <c r="J631" s="5"/>
      <c r="K631" s="5"/>
    </row>
    <row r="632" spans="1:11">
      <c r="A632" s="5"/>
      <c r="J632" s="5"/>
      <c r="K632" s="5"/>
    </row>
    <row r="633" spans="1:11">
      <c r="A633" s="5"/>
      <c r="J633" s="5"/>
      <c r="K633" s="5"/>
    </row>
    <row r="634" spans="1:11">
      <c r="A634" s="5"/>
      <c r="J634" s="5"/>
      <c r="K634" s="5"/>
    </row>
    <row r="635" spans="1:11">
      <c r="A635" s="5"/>
      <c r="J635" s="5"/>
      <c r="K635" s="5"/>
    </row>
    <row r="636" spans="1:11">
      <c r="A636" s="5"/>
      <c r="J636" s="5"/>
      <c r="K636" s="5"/>
    </row>
    <row r="637" spans="1:11">
      <c r="A637" s="5"/>
      <c r="J637" s="5"/>
      <c r="K637" s="5"/>
    </row>
    <row r="638" spans="1:11">
      <c r="A638" s="5"/>
      <c r="J638" s="5"/>
      <c r="K638" s="5"/>
    </row>
    <row r="639" spans="1:11">
      <c r="A639" s="5"/>
      <c r="J639" s="5"/>
      <c r="K639" s="5"/>
    </row>
    <row r="640" spans="1:11">
      <c r="A640" s="5"/>
      <c r="J640" s="5"/>
      <c r="K640" s="5"/>
    </row>
    <row r="641" spans="1:11">
      <c r="A641" s="5"/>
      <c r="J641" s="5"/>
      <c r="K641" s="5"/>
    </row>
    <row r="642" spans="1:11">
      <c r="A642" s="5"/>
      <c r="J642" s="5"/>
      <c r="K642" s="5"/>
    </row>
    <row r="643" spans="1:11">
      <c r="A643" s="5"/>
      <c r="J643" s="5"/>
      <c r="K643" s="5"/>
    </row>
    <row r="644" spans="1:11">
      <c r="A644" s="5"/>
      <c r="J644" s="5"/>
      <c r="K644" s="5"/>
    </row>
    <row r="645" spans="1:11">
      <c r="A645" s="5"/>
      <c r="J645" s="5"/>
      <c r="K645" s="5"/>
    </row>
    <row r="646" spans="1:11">
      <c r="A646" s="5"/>
      <c r="J646" s="5"/>
      <c r="K646" s="5"/>
    </row>
    <row r="647" spans="1:11">
      <c r="A647" s="5"/>
      <c r="J647" s="5"/>
      <c r="K647" s="5"/>
    </row>
    <row r="648" spans="1:11">
      <c r="A648" s="5"/>
      <c r="J648" s="5"/>
      <c r="K648" s="5"/>
    </row>
    <row r="649" spans="1:11">
      <c r="A649" s="5"/>
      <c r="J649" s="5"/>
      <c r="K649" s="5"/>
    </row>
    <row r="650" spans="1:11">
      <c r="A650" s="5"/>
      <c r="J650" s="5"/>
      <c r="K650" s="5"/>
    </row>
    <row r="651" spans="1:11">
      <c r="A651" s="5"/>
      <c r="J651" s="5"/>
      <c r="K651" s="5"/>
    </row>
    <row r="652" spans="1:11">
      <c r="A652" s="5"/>
      <c r="J652" s="5"/>
      <c r="K652" s="5"/>
    </row>
    <row r="653" spans="1:11">
      <c r="A653" s="5"/>
      <c r="J653" s="5"/>
      <c r="K653" s="5"/>
    </row>
    <row r="654" spans="1:11">
      <c r="A654" s="5"/>
      <c r="J654" s="5"/>
      <c r="K654" s="5"/>
    </row>
    <row r="655" spans="1:11">
      <c r="A655" s="5"/>
      <c r="J655" s="5"/>
      <c r="K655" s="5"/>
    </row>
    <row r="656" spans="1:11">
      <c r="A656" s="5"/>
      <c r="J656" s="5"/>
      <c r="K656" s="5"/>
    </row>
    <row r="657" spans="1:11">
      <c r="A657" s="5"/>
      <c r="J657" s="5"/>
      <c r="K657" s="5"/>
    </row>
    <row r="658" spans="1:11">
      <c r="A658" s="5"/>
      <c r="J658" s="5"/>
      <c r="K658" s="5"/>
    </row>
    <row r="659" spans="1:11">
      <c r="A659" s="5"/>
      <c r="J659" s="5"/>
      <c r="K659" s="5"/>
    </row>
    <row r="660" spans="1:11">
      <c r="A660" s="5"/>
      <c r="J660" s="5"/>
      <c r="K660" s="5"/>
    </row>
    <row r="661" spans="1:11">
      <c r="A661" s="5"/>
      <c r="J661" s="5"/>
      <c r="K661" s="5"/>
    </row>
    <row r="662" spans="1:11">
      <c r="A662" s="5"/>
      <c r="J662" s="5"/>
      <c r="K662" s="5"/>
    </row>
    <row r="663" spans="1:11">
      <c r="A663" s="5"/>
      <c r="J663" s="5"/>
      <c r="K663" s="5"/>
    </row>
    <row r="664" spans="1:11">
      <c r="A664" s="5"/>
      <c r="J664" s="5"/>
      <c r="K664" s="5"/>
    </row>
    <row r="665" spans="1:11">
      <c r="A665" s="5"/>
      <c r="J665" s="5"/>
      <c r="K665" s="5"/>
    </row>
    <row r="666" spans="1:11">
      <c r="A666" s="5"/>
      <c r="J666" s="5"/>
      <c r="K666" s="5"/>
    </row>
    <row r="667" spans="1:11">
      <c r="A667" s="5"/>
      <c r="J667" s="5"/>
      <c r="K667" s="5"/>
    </row>
    <row r="668" spans="1:11">
      <c r="A668" s="5"/>
      <c r="J668" s="5"/>
      <c r="K668" s="5"/>
    </row>
    <row r="669" spans="1:11">
      <c r="A669" s="5"/>
      <c r="J669" s="5"/>
      <c r="K669" s="5"/>
    </row>
    <row r="670" spans="1:11">
      <c r="A670" s="5"/>
      <c r="J670" s="5"/>
      <c r="K670" s="5"/>
    </row>
    <row r="671" spans="1:11">
      <c r="A671" s="5"/>
      <c r="J671" s="5"/>
      <c r="K671" s="5"/>
    </row>
    <row r="672" spans="1:11">
      <c r="A672" s="5"/>
      <c r="J672" s="5"/>
      <c r="K672" s="5"/>
    </row>
    <row r="673" spans="1:11">
      <c r="A673" s="5"/>
      <c r="J673" s="5"/>
      <c r="K673" s="5"/>
    </row>
    <row r="674" spans="1:11">
      <c r="A674" s="5"/>
      <c r="J674" s="5"/>
      <c r="K674" s="5"/>
    </row>
    <row r="675" spans="1:11">
      <c r="A675" s="5"/>
      <c r="J675" s="5"/>
      <c r="K675" s="5"/>
    </row>
    <row r="676" spans="1:11">
      <c r="A676" s="5"/>
      <c r="J676" s="5"/>
      <c r="K676" s="5"/>
    </row>
    <row r="677" spans="1:11">
      <c r="A677" s="5"/>
      <c r="J677" s="5"/>
      <c r="K677" s="5"/>
    </row>
    <row r="678" spans="1:11">
      <c r="A678" s="5"/>
      <c r="J678" s="5"/>
      <c r="K678" s="5"/>
    </row>
    <row r="679" spans="1:11">
      <c r="A679" s="5"/>
      <c r="J679" s="5"/>
      <c r="K679" s="5"/>
    </row>
    <row r="680" spans="1:11">
      <c r="A680" s="5"/>
      <c r="J680" s="5"/>
      <c r="K680" s="5"/>
    </row>
    <row r="681" spans="1:11">
      <c r="A681" s="5"/>
      <c r="J681" s="5"/>
      <c r="K681" s="5"/>
    </row>
    <row r="682" spans="1:11">
      <c r="A682" s="5"/>
      <c r="J682" s="5"/>
      <c r="K682" s="5"/>
    </row>
    <row r="683" spans="1:11">
      <c r="A683" s="5"/>
      <c r="J683" s="5"/>
      <c r="K683" s="5"/>
    </row>
    <row r="684" spans="1:11">
      <c r="A684" s="5"/>
      <c r="J684" s="5"/>
      <c r="K684" s="5"/>
    </row>
    <row r="685" spans="1:11">
      <c r="A685" s="5"/>
      <c r="J685" s="5"/>
      <c r="K685" s="5"/>
    </row>
    <row r="686" spans="1:11">
      <c r="A686" s="5"/>
      <c r="J686" s="5"/>
      <c r="K686" s="5"/>
    </row>
    <row r="687" spans="1:11">
      <c r="A687" s="5"/>
      <c r="J687" s="5"/>
      <c r="K687" s="5"/>
    </row>
    <row r="688" spans="1:11">
      <c r="A688" s="5"/>
      <c r="J688" s="5"/>
      <c r="K688" s="5"/>
    </row>
    <row r="689" spans="1:11">
      <c r="A689" s="5"/>
      <c r="J689" s="5"/>
      <c r="K689" s="5"/>
    </row>
    <row r="690" spans="1:11">
      <c r="A690" s="5"/>
      <c r="J690" s="5"/>
      <c r="K690" s="5"/>
    </row>
    <row r="691" spans="1:11">
      <c r="A691" s="5"/>
      <c r="J691" s="5"/>
      <c r="K691" s="5"/>
    </row>
    <row r="692" spans="1:11">
      <c r="A692" s="5"/>
      <c r="J692" s="5"/>
      <c r="K692" s="5"/>
    </row>
    <row r="693" spans="1:11">
      <c r="A693" s="5"/>
      <c r="J693" s="5"/>
      <c r="K693" s="5"/>
    </row>
    <row r="694" spans="1:11">
      <c r="A694" s="5"/>
      <c r="J694" s="5"/>
      <c r="K694" s="5"/>
    </row>
    <row r="695" spans="1:11">
      <c r="A695" s="5"/>
      <c r="J695" s="5"/>
      <c r="K695" s="5"/>
    </row>
    <row r="696" spans="1:11">
      <c r="A696" s="5"/>
      <c r="J696" s="5"/>
      <c r="K696" s="5"/>
    </row>
    <row r="697" spans="1:11">
      <c r="A697" s="5"/>
      <c r="J697" s="5"/>
      <c r="K697" s="5"/>
    </row>
    <row r="698" spans="1:11">
      <c r="A698" s="5"/>
      <c r="J698" s="5"/>
      <c r="K698" s="5"/>
    </row>
    <row r="699" spans="1:11">
      <c r="A699" s="5"/>
      <c r="J699" s="5"/>
      <c r="K699" s="5"/>
    </row>
    <row r="700" spans="1:11">
      <c r="A700" s="5"/>
      <c r="J700" s="5"/>
      <c r="K700" s="5"/>
    </row>
    <row r="701" spans="1:11">
      <c r="A701" s="5"/>
      <c r="J701" s="5"/>
      <c r="K701" s="5"/>
    </row>
    <row r="702" spans="1:11">
      <c r="A702" s="5"/>
      <c r="J702" s="5"/>
      <c r="K702" s="5"/>
    </row>
    <row r="703" spans="1:11">
      <c r="A703" s="5"/>
      <c r="J703" s="5"/>
      <c r="K703" s="5"/>
    </row>
    <row r="704" spans="1:11">
      <c r="A704" s="5"/>
      <c r="J704" s="5"/>
      <c r="K704" s="5"/>
    </row>
    <row r="705" spans="1:11">
      <c r="A705" s="5"/>
      <c r="J705" s="5"/>
      <c r="K705" s="5"/>
    </row>
    <row r="706" spans="1:11">
      <c r="A706" s="5"/>
      <c r="J706" s="5"/>
      <c r="K706" s="5"/>
    </row>
    <row r="707" spans="1:11">
      <c r="A707" s="5"/>
      <c r="J707" s="5"/>
      <c r="K707" s="5"/>
    </row>
    <row r="708" spans="1:11">
      <c r="A708" s="5"/>
      <c r="J708" s="5"/>
      <c r="K708" s="5"/>
    </row>
    <row r="709" spans="1:11">
      <c r="A709" s="5"/>
      <c r="J709" s="5"/>
      <c r="K709" s="5"/>
    </row>
    <row r="710" spans="1:11">
      <c r="A710" s="5"/>
      <c r="J710" s="5"/>
      <c r="K710" s="5"/>
    </row>
    <row r="711" spans="1:11">
      <c r="A711" s="5"/>
      <c r="J711" s="5"/>
      <c r="K711" s="5"/>
    </row>
    <row r="712" spans="1:11">
      <c r="A712" s="5"/>
      <c r="J712" s="5"/>
      <c r="K712" s="5"/>
    </row>
    <row r="713" spans="1:11">
      <c r="A713" s="5"/>
      <c r="J713" s="5"/>
      <c r="K713" s="5"/>
    </row>
    <row r="714" spans="1:11">
      <c r="A714" s="5"/>
      <c r="J714" s="5"/>
      <c r="K714" s="5"/>
    </row>
    <row r="715" spans="1:11">
      <c r="A715" s="5"/>
      <c r="J715" s="5"/>
      <c r="K715" s="5"/>
    </row>
    <row r="716" spans="1:11">
      <c r="A716" s="5"/>
      <c r="J716" s="5"/>
      <c r="K716" s="5"/>
    </row>
    <row r="717" spans="1:11">
      <c r="A717" s="5"/>
      <c r="J717" s="5"/>
      <c r="K717" s="5"/>
    </row>
    <row r="718" spans="1:11">
      <c r="A718" s="5"/>
      <c r="J718" s="5"/>
      <c r="K718" s="5"/>
    </row>
    <row r="719" spans="1:11">
      <c r="A719" s="5"/>
      <c r="J719" s="5"/>
      <c r="K719" s="5"/>
    </row>
    <row r="720" spans="1:11">
      <c r="A720" s="5"/>
      <c r="J720" s="5"/>
      <c r="K720" s="5"/>
    </row>
    <row r="721" spans="1:11">
      <c r="A721" s="5"/>
      <c r="J721" s="5"/>
      <c r="K721" s="5"/>
    </row>
    <row r="722" spans="1:11">
      <c r="A722" s="5"/>
      <c r="J722" s="5"/>
      <c r="K722" s="5"/>
    </row>
    <row r="723" spans="1:11">
      <c r="A723" s="5"/>
      <c r="J723" s="5"/>
      <c r="K723" s="5"/>
    </row>
    <row r="724" spans="1:11">
      <c r="A724" s="5"/>
      <c r="J724" s="5"/>
      <c r="K724" s="5"/>
    </row>
    <row r="725" spans="1:11">
      <c r="A725" s="5"/>
      <c r="J725" s="5"/>
      <c r="K725" s="5"/>
    </row>
    <row r="726" spans="1:11">
      <c r="A726" s="5"/>
      <c r="J726" s="5"/>
      <c r="K726" s="5"/>
    </row>
    <row r="727" spans="1:11">
      <c r="A727" s="5"/>
      <c r="J727" s="5"/>
      <c r="K727" s="5"/>
    </row>
    <row r="728" spans="1:11">
      <c r="A728" s="5"/>
      <c r="J728" s="5"/>
      <c r="K728" s="5"/>
    </row>
    <row r="729" spans="1:11">
      <c r="A729" s="5"/>
      <c r="J729" s="5"/>
      <c r="K729" s="5"/>
    </row>
    <row r="730" spans="1:11">
      <c r="A730" s="5"/>
      <c r="J730" s="5"/>
      <c r="K730" s="5"/>
    </row>
    <row r="731" spans="1:11">
      <c r="A731" s="5"/>
      <c r="J731" s="5"/>
      <c r="K731" s="5"/>
    </row>
    <row r="732" spans="1:11">
      <c r="A732" s="5"/>
      <c r="J732" s="5"/>
      <c r="K732" s="5"/>
    </row>
    <row r="733" spans="1:11">
      <c r="A733" s="5"/>
      <c r="J733" s="5"/>
      <c r="K733" s="5"/>
    </row>
    <row r="734" spans="1:11">
      <c r="A734" s="5"/>
      <c r="J734" s="5"/>
      <c r="K734" s="5"/>
    </row>
    <row r="735" spans="1:11">
      <c r="A735" s="5"/>
      <c r="J735" s="5"/>
      <c r="K735" s="5"/>
    </row>
    <row r="736" spans="1:11">
      <c r="A736" s="5"/>
      <c r="J736" s="5"/>
      <c r="K736" s="5"/>
    </row>
    <row r="737" spans="1:11">
      <c r="A737" s="5"/>
      <c r="J737" s="5"/>
      <c r="K737" s="5"/>
    </row>
    <row r="738" spans="1:11">
      <c r="A738" s="5"/>
      <c r="J738" s="5"/>
      <c r="K738" s="5"/>
    </row>
    <row r="739" spans="1:11">
      <c r="A739" s="5"/>
      <c r="J739" s="5"/>
      <c r="K739" s="5"/>
    </row>
    <row r="740" spans="1:11">
      <c r="A740" s="5"/>
      <c r="J740" s="5"/>
      <c r="K740" s="5"/>
    </row>
    <row r="741" spans="1:11">
      <c r="A741" s="5"/>
      <c r="J741" s="5"/>
      <c r="K741" s="5"/>
    </row>
    <row r="742" spans="1:11">
      <c r="A742" s="5"/>
      <c r="J742" s="5"/>
      <c r="K742" s="5"/>
    </row>
    <row r="743" spans="1:11">
      <c r="A743" s="5"/>
      <c r="J743" s="5"/>
      <c r="K743" s="5"/>
    </row>
    <row r="744" spans="1:11">
      <c r="A744" s="5"/>
      <c r="J744" s="5"/>
      <c r="K744" s="5"/>
    </row>
    <row r="745" spans="1:11">
      <c r="A745" s="5"/>
      <c r="J745" s="5"/>
      <c r="K745" s="5"/>
    </row>
    <row r="746" spans="1:11">
      <c r="A746" s="5"/>
      <c r="J746" s="5"/>
      <c r="K746" s="5"/>
    </row>
    <row r="747" spans="1:11">
      <c r="A747" s="5"/>
      <c r="J747" s="5"/>
      <c r="K747" s="5"/>
    </row>
    <row r="748" spans="1:11">
      <c r="A748" s="5"/>
      <c r="J748" s="5"/>
      <c r="K748" s="5"/>
    </row>
    <row r="749" spans="1:11">
      <c r="A749" s="5"/>
      <c r="J749" s="5"/>
      <c r="K749" s="5"/>
    </row>
    <row r="750" spans="1:11">
      <c r="A750" s="5"/>
      <c r="J750" s="5"/>
      <c r="K750" s="5"/>
    </row>
    <row r="751" spans="1:11">
      <c r="A751" s="5"/>
      <c r="J751" s="5"/>
      <c r="K751" s="5"/>
    </row>
    <row r="752" spans="1:11">
      <c r="A752" s="5"/>
      <c r="J752" s="5"/>
      <c r="K752" s="5"/>
    </row>
    <row r="753" spans="1:11">
      <c r="A753" s="5"/>
      <c r="J753" s="5"/>
      <c r="K753" s="5"/>
    </row>
    <row r="754" spans="1:11">
      <c r="A754" s="5"/>
      <c r="J754" s="5"/>
      <c r="K754" s="5"/>
    </row>
    <row r="755" spans="1:11">
      <c r="A755" s="5"/>
      <c r="J755" s="5"/>
      <c r="K755" s="5"/>
    </row>
    <row r="756" spans="1:11">
      <c r="A756" s="5"/>
      <c r="J756" s="5"/>
      <c r="K756" s="5"/>
    </row>
    <row r="757" spans="1:11">
      <c r="A757" s="5"/>
      <c r="J757" s="5"/>
      <c r="K757" s="5"/>
    </row>
    <row r="758" spans="1:11">
      <c r="A758" s="5"/>
      <c r="J758" s="5"/>
      <c r="K758" s="5"/>
    </row>
    <row r="759" spans="1:11">
      <c r="A759" s="5"/>
      <c r="J759" s="5"/>
      <c r="K759" s="5"/>
    </row>
    <row r="760" spans="1:11">
      <c r="A760" s="5"/>
      <c r="J760" s="5"/>
      <c r="K760" s="5"/>
    </row>
    <row r="761" spans="1:11">
      <c r="A761" s="5"/>
      <c r="J761" s="5"/>
      <c r="K761" s="5"/>
    </row>
    <row r="762" spans="1:11">
      <c r="A762" s="5"/>
      <c r="J762" s="5"/>
      <c r="K762" s="5"/>
    </row>
    <row r="763" spans="1:11">
      <c r="A763" s="5"/>
      <c r="J763" s="5"/>
      <c r="K763" s="5"/>
    </row>
    <row r="764" spans="1:11">
      <c r="A764" s="5"/>
      <c r="J764" s="5"/>
      <c r="K764" s="5"/>
    </row>
    <row r="765" spans="1:11">
      <c r="A765" s="5"/>
      <c r="J765" s="5"/>
      <c r="K765" s="5"/>
    </row>
    <row r="766" spans="1:11">
      <c r="A766" s="5"/>
      <c r="J766" s="5"/>
      <c r="K766" s="5"/>
    </row>
    <row r="767" spans="1:11">
      <c r="A767" s="5"/>
      <c r="J767" s="5"/>
      <c r="K767" s="5"/>
    </row>
    <row r="768" spans="1:11">
      <c r="A768" s="5"/>
      <c r="J768" s="5"/>
      <c r="K768" s="5"/>
    </row>
    <row r="769" spans="1:11">
      <c r="A769" s="5"/>
      <c r="J769" s="5"/>
      <c r="K769" s="5"/>
    </row>
    <row r="770" spans="1:11">
      <c r="A770" s="5"/>
      <c r="J770" s="5"/>
      <c r="K770" s="5"/>
    </row>
    <row r="771" spans="1:11">
      <c r="A771" s="5"/>
      <c r="J771" s="5"/>
      <c r="K771" s="5"/>
    </row>
    <row r="772" spans="1:11">
      <c r="A772" s="5"/>
      <c r="J772" s="5"/>
      <c r="K772" s="5"/>
    </row>
    <row r="773" spans="1:11">
      <c r="A773" s="5"/>
      <c r="J773" s="5"/>
      <c r="K773" s="5"/>
    </row>
    <row r="774" spans="1:11">
      <c r="A774" s="5"/>
      <c r="J774" s="5"/>
      <c r="K774" s="5"/>
    </row>
    <row r="775" spans="1:11">
      <c r="A775" s="5"/>
      <c r="J775" s="5"/>
      <c r="K775" s="5"/>
    </row>
    <row r="776" spans="1:11">
      <c r="A776" s="5"/>
      <c r="J776" s="5"/>
      <c r="K776" s="5"/>
    </row>
    <row r="777" spans="1:11">
      <c r="A777" s="5"/>
      <c r="J777" s="5"/>
      <c r="K777" s="5"/>
    </row>
    <row r="778" spans="1:11">
      <c r="A778" s="5"/>
      <c r="J778" s="5"/>
      <c r="K778" s="5"/>
    </row>
    <row r="779" spans="1:11">
      <c r="A779" s="5"/>
      <c r="J779" s="5"/>
      <c r="K779" s="5"/>
    </row>
    <row r="780" spans="1:11">
      <c r="A780" s="5"/>
      <c r="J780" s="5"/>
      <c r="K780" s="5"/>
    </row>
    <row r="781" spans="1:11">
      <c r="A781" s="5"/>
      <c r="J781" s="5"/>
      <c r="K781" s="5"/>
    </row>
    <row r="782" spans="1:11">
      <c r="A782" s="5"/>
      <c r="J782" s="5"/>
      <c r="K782" s="5"/>
    </row>
    <row r="783" spans="1:11">
      <c r="A783" s="5"/>
      <c r="J783" s="5"/>
      <c r="K783" s="5"/>
    </row>
    <row r="784" spans="1:11">
      <c r="A784" s="5"/>
      <c r="J784" s="5"/>
      <c r="K784" s="5"/>
    </row>
    <row r="785" spans="1:11">
      <c r="A785" s="5"/>
      <c r="J785" s="5"/>
      <c r="K785" s="5"/>
    </row>
    <row r="786" spans="1:11">
      <c r="A786" s="5"/>
      <c r="J786" s="5"/>
      <c r="K786" s="5"/>
    </row>
    <row r="787" spans="1:11">
      <c r="A787" s="5"/>
      <c r="J787" s="5"/>
      <c r="K787" s="5"/>
    </row>
    <row r="788" spans="1:11">
      <c r="A788" s="5"/>
      <c r="J788" s="5"/>
      <c r="K788" s="5"/>
    </row>
    <row r="789" spans="1:11">
      <c r="A789" s="5"/>
      <c r="J789" s="5"/>
      <c r="K789" s="5"/>
    </row>
    <row r="790" spans="1:11">
      <c r="A790" s="5"/>
      <c r="J790" s="5"/>
      <c r="K790" s="5"/>
    </row>
    <row r="791" spans="1:11">
      <c r="A791" s="5"/>
      <c r="J791" s="5"/>
      <c r="K791" s="5"/>
    </row>
    <row r="792" spans="1:11">
      <c r="A792" s="5"/>
      <c r="J792" s="5"/>
      <c r="K792" s="5"/>
    </row>
    <row r="793" spans="1:11">
      <c r="A793" s="5"/>
      <c r="J793" s="5"/>
      <c r="K793" s="5"/>
    </row>
    <row r="794" spans="1:11">
      <c r="A794" s="5"/>
      <c r="J794" s="5"/>
      <c r="K794" s="5"/>
    </row>
    <row r="795" spans="1:11">
      <c r="A795" s="5"/>
      <c r="J795" s="5"/>
      <c r="K795" s="5"/>
    </row>
    <row r="796" spans="1:11">
      <c r="A796" s="5"/>
      <c r="J796" s="5"/>
      <c r="K796" s="5"/>
    </row>
    <row r="797" spans="1:11">
      <c r="A797" s="5"/>
      <c r="J797" s="5"/>
      <c r="K797" s="5"/>
    </row>
    <row r="798" spans="1:11">
      <c r="A798" s="5"/>
      <c r="J798" s="5"/>
      <c r="K798" s="5"/>
    </row>
    <row r="799" spans="1:11">
      <c r="A799" s="5"/>
      <c r="J799" s="5"/>
      <c r="K799" s="5"/>
    </row>
    <row r="800" spans="1:11">
      <c r="A800" s="5"/>
      <c r="J800" s="5"/>
      <c r="K800" s="5"/>
    </row>
    <row r="801" spans="1:11">
      <c r="A801" s="5"/>
      <c r="J801" s="5"/>
      <c r="K801" s="5"/>
    </row>
    <row r="802" spans="1:11">
      <c r="A802" s="5"/>
      <c r="J802" s="5"/>
      <c r="K802" s="5"/>
    </row>
    <row r="803" spans="1:11">
      <c r="A803" s="5"/>
      <c r="J803" s="5"/>
      <c r="K803" s="5"/>
    </row>
    <row r="804" spans="1:11">
      <c r="A804" s="5"/>
      <c r="J804" s="5"/>
      <c r="K804" s="5"/>
    </row>
    <row r="805" spans="1:11">
      <c r="A805" s="5"/>
      <c r="J805" s="5"/>
      <c r="K805" s="5"/>
    </row>
    <row r="806" spans="1:11">
      <c r="A806" s="5"/>
      <c r="J806" s="5"/>
      <c r="K806" s="5"/>
    </row>
    <row r="807" spans="1:11">
      <c r="A807" s="5"/>
      <c r="J807" s="5"/>
      <c r="K807" s="5"/>
    </row>
    <row r="808" spans="1:11">
      <c r="A808" s="5"/>
      <c r="J808" s="5"/>
      <c r="K808" s="5"/>
    </row>
    <row r="809" spans="1:11">
      <c r="A809" s="5"/>
      <c r="J809" s="5"/>
      <c r="K809" s="5"/>
    </row>
    <row r="810" spans="1:11">
      <c r="A810" s="5"/>
      <c r="J810" s="5"/>
      <c r="K810" s="5"/>
    </row>
    <row r="811" spans="1:11">
      <c r="A811" s="5"/>
      <c r="J811" s="5"/>
      <c r="K811" s="5"/>
    </row>
    <row r="812" spans="1:11">
      <c r="A812" s="5"/>
      <c r="J812" s="5"/>
      <c r="K812" s="5"/>
    </row>
    <row r="813" spans="1:11">
      <c r="A813" s="5"/>
      <c r="J813" s="5"/>
      <c r="K813" s="5"/>
    </row>
    <row r="814" spans="1:11">
      <c r="A814" s="5"/>
      <c r="J814" s="5"/>
      <c r="K814" s="5"/>
    </row>
    <row r="815" spans="1:11">
      <c r="A815" s="5"/>
      <c r="J815" s="5"/>
      <c r="K815" s="5"/>
    </row>
    <row r="816" spans="1:11">
      <c r="A816" s="5"/>
      <c r="J816" s="5"/>
      <c r="K816" s="5"/>
    </row>
    <row r="817" spans="1:11">
      <c r="A817" s="5"/>
      <c r="J817" s="5"/>
      <c r="K817" s="5"/>
    </row>
    <row r="818" spans="1:11">
      <c r="A818" s="5"/>
      <c r="J818" s="5"/>
      <c r="K818" s="5"/>
    </row>
    <row r="819" spans="1:11">
      <c r="A819" s="5"/>
      <c r="J819" s="5"/>
      <c r="K819" s="5"/>
    </row>
    <row r="820" spans="1:11">
      <c r="A820" s="5"/>
      <c r="J820" s="5"/>
      <c r="K820" s="5"/>
    </row>
    <row r="821" spans="1:11">
      <c r="A821" s="5"/>
      <c r="J821" s="5"/>
      <c r="K821" s="5"/>
    </row>
    <row r="822" spans="1:11">
      <c r="A822" s="5"/>
      <c r="J822" s="5"/>
      <c r="K822" s="5"/>
    </row>
    <row r="823" spans="1:11">
      <c r="A823" s="5"/>
      <c r="J823" s="5"/>
      <c r="K823" s="5"/>
    </row>
    <row r="824" spans="1:11">
      <c r="A824" s="5"/>
      <c r="J824" s="5"/>
      <c r="K824" s="5"/>
    </row>
    <row r="825" spans="1:11">
      <c r="A825" s="5"/>
      <c r="J825" s="5"/>
      <c r="K825" s="5"/>
    </row>
    <row r="826" spans="1:11">
      <c r="A826" s="5"/>
      <c r="J826" s="5"/>
      <c r="K826" s="5"/>
    </row>
    <row r="827" spans="1:11">
      <c r="A827" s="5"/>
      <c r="J827" s="5"/>
      <c r="K827" s="5"/>
    </row>
    <row r="828" spans="1:11">
      <c r="A828" s="5"/>
      <c r="J828" s="5"/>
      <c r="K828" s="5"/>
    </row>
    <row r="829" spans="1:11">
      <c r="A829" s="5"/>
      <c r="J829" s="5"/>
      <c r="K829" s="5"/>
    </row>
    <row r="830" spans="1:11">
      <c r="A830" s="5"/>
      <c r="J830" s="5"/>
      <c r="K830" s="5"/>
    </row>
    <row r="831" spans="1:11">
      <c r="A831" s="5"/>
      <c r="J831" s="5"/>
      <c r="K831" s="5"/>
    </row>
    <row r="832" spans="1:11">
      <c r="A832" s="5"/>
      <c r="J832" s="5"/>
      <c r="K832" s="5"/>
    </row>
    <row r="833" spans="1:11">
      <c r="A833" s="5"/>
      <c r="J833" s="5"/>
      <c r="K833" s="5"/>
    </row>
    <row r="834" spans="1:11">
      <c r="A834" s="5"/>
      <c r="J834" s="5"/>
      <c r="K834" s="5"/>
    </row>
    <row r="835" spans="1:11">
      <c r="A835" s="5"/>
      <c r="J835" s="5"/>
      <c r="K835" s="5"/>
    </row>
    <row r="836" spans="1:11">
      <c r="A836" s="5"/>
      <c r="J836" s="5"/>
      <c r="K836" s="5"/>
    </row>
    <row r="837" spans="1:11">
      <c r="A837" s="5"/>
      <c r="J837" s="5"/>
      <c r="K837" s="5"/>
    </row>
    <row r="838" spans="1:11">
      <c r="A838" s="5"/>
      <c r="J838" s="5"/>
      <c r="K838" s="5"/>
    </row>
    <row r="839" spans="1:11">
      <c r="A839" s="5"/>
      <c r="J839" s="5"/>
      <c r="K839" s="5"/>
    </row>
    <row r="840" spans="1:11">
      <c r="A840" s="5"/>
      <c r="J840" s="5"/>
      <c r="K840" s="5"/>
    </row>
    <row r="841" spans="1:11">
      <c r="A841" s="5"/>
      <c r="J841" s="5"/>
      <c r="K841" s="5"/>
    </row>
    <row r="842" spans="1:11">
      <c r="A842" s="5"/>
      <c r="J842" s="5"/>
      <c r="K842" s="5"/>
    </row>
    <row r="843" spans="1:11">
      <c r="A843" s="5"/>
      <c r="J843" s="5"/>
      <c r="K843" s="5"/>
    </row>
    <row r="844" spans="1:11">
      <c r="A844" s="5"/>
      <c r="J844" s="5"/>
      <c r="K844" s="5"/>
    </row>
    <row r="845" spans="1:11">
      <c r="A845" s="5"/>
      <c r="J845" s="5"/>
      <c r="K845" s="5"/>
    </row>
    <row r="846" spans="1:11">
      <c r="A846" s="5"/>
      <c r="J846" s="5"/>
      <c r="K846" s="5"/>
    </row>
    <row r="847" spans="1:11">
      <c r="A847" s="5"/>
      <c r="J847" s="5"/>
      <c r="K847" s="5"/>
    </row>
    <row r="848" spans="1:11">
      <c r="A848" s="5"/>
      <c r="J848" s="5"/>
      <c r="K848" s="5"/>
    </row>
    <row r="849" spans="1:11">
      <c r="A849" s="5"/>
      <c r="J849" s="5"/>
      <c r="K849" s="5"/>
    </row>
    <row r="850" spans="1:11">
      <c r="A850" s="5"/>
      <c r="J850" s="5"/>
      <c r="K850" s="5"/>
    </row>
    <row r="851" spans="1:11">
      <c r="A851" s="5"/>
      <c r="J851" s="5"/>
      <c r="K851" s="5"/>
    </row>
    <row r="852" spans="1:11">
      <c r="A852" s="5"/>
      <c r="J852" s="5"/>
      <c r="K852" s="5"/>
    </row>
    <row r="853" spans="1:11">
      <c r="A853" s="5"/>
      <c r="J853" s="5"/>
      <c r="K853" s="5"/>
    </row>
    <row r="854" spans="1:11">
      <c r="A854" s="5"/>
      <c r="J854" s="5"/>
      <c r="K854" s="5"/>
    </row>
    <row r="855" spans="1:11">
      <c r="A855" s="5"/>
      <c r="J855" s="5"/>
      <c r="K855" s="5"/>
    </row>
    <row r="856" spans="1:11">
      <c r="A856" s="5"/>
      <c r="J856" s="5"/>
      <c r="K856" s="5"/>
    </row>
    <row r="857" spans="1:11">
      <c r="A857" s="5"/>
      <c r="J857" s="5"/>
      <c r="K857" s="5"/>
    </row>
    <row r="858" spans="1:11">
      <c r="A858" s="5"/>
      <c r="J858" s="5"/>
      <c r="K858" s="5"/>
    </row>
    <row r="859" spans="1:11">
      <c r="A859" s="5"/>
      <c r="J859" s="5"/>
      <c r="K859" s="5"/>
    </row>
    <row r="860" spans="1:11">
      <c r="A860" s="5"/>
      <c r="J860" s="5"/>
      <c r="K860" s="5"/>
    </row>
    <row r="861" spans="1:11">
      <c r="A861" s="5"/>
      <c r="J861" s="5"/>
      <c r="K861" s="5"/>
    </row>
    <row r="862" spans="1:11">
      <c r="A862" s="5"/>
      <c r="J862" s="5"/>
      <c r="K862" s="5"/>
    </row>
    <row r="863" spans="1:11">
      <c r="A863" s="5"/>
      <c r="J863" s="5"/>
      <c r="K863" s="5"/>
    </row>
    <row r="864" spans="1:11">
      <c r="A864" s="5"/>
      <c r="J864" s="5"/>
      <c r="K864" s="5"/>
    </row>
    <row r="865" spans="1:11">
      <c r="A865" s="5"/>
      <c r="J865" s="5"/>
      <c r="K865" s="5"/>
    </row>
    <row r="866" spans="1:11">
      <c r="A866" s="5"/>
      <c r="J866" s="5"/>
      <c r="K866" s="5"/>
    </row>
    <row r="867" spans="1:11">
      <c r="A867" s="5"/>
      <c r="J867" s="5"/>
      <c r="K867" s="5"/>
    </row>
    <row r="868" spans="1:11">
      <c r="A868" s="5"/>
      <c r="J868" s="5"/>
      <c r="K868" s="5"/>
    </row>
    <row r="869" spans="1:11">
      <c r="A869" s="5"/>
      <c r="J869" s="5"/>
      <c r="K869" s="5"/>
    </row>
    <row r="870" spans="1:11">
      <c r="A870" s="5"/>
      <c r="J870" s="5"/>
      <c r="K870" s="5"/>
    </row>
    <row r="871" spans="1:11">
      <c r="A871" s="5"/>
      <c r="J871" s="5"/>
      <c r="K871" s="5"/>
    </row>
    <row r="872" spans="1:11">
      <c r="A872" s="5"/>
      <c r="J872" s="5"/>
      <c r="K872" s="5"/>
    </row>
    <row r="873" spans="1:11">
      <c r="A873" s="5"/>
      <c r="J873" s="5"/>
      <c r="K873" s="5"/>
    </row>
    <row r="874" spans="1:11">
      <c r="A874" s="5"/>
      <c r="J874" s="5"/>
      <c r="K874" s="5"/>
    </row>
    <row r="875" spans="1:11">
      <c r="A875" s="5"/>
      <c r="J875" s="5"/>
      <c r="K875" s="5"/>
    </row>
    <row r="876" spans="1:11">
      <c r="A876" s="5"/>
      <c r="J876" s="5"/>
      <c r="K876" s="5"/>
    </row>
    <row r="877" spans="1:11">
      <c r="A877" s="5"/>
      <c r="J877" s="5"/>
      <c r="K877" s="5"/>
    </row>
    <row r="878" spans="1:11">
      <c r="A878" s="5"/>
      <c r="J878" s="5"/>
      <c r="K878" s="5"/>
    </row>
    <row r="879" spans="1:11">
      <c r="A879" s="5"/>
      <c r="J879" s="5"/>
      <c r="K879" s="5"/>
    </row>
    <row r="880" spans="1:11">
      <c r="A880" s="5"/>
      <c r="J880" s="5"/>
      <c r="K880" s="5"/>
    </row>
    <row r="881" spans="1:11">
      <c r="A881" s="5"/>
      <c r="J881" s="5"/>
      <c r="K881" s="5"/>
    </row>
    <row r="882" spans="1:11">
      <c r="A882" s="5"/>
      <c r="J882" s="5"/>
      <c r="K882" s="5"/>
    </row>
    <row r="883" spans="1:11">
      <c r="A883" s="5"/>
      <c r="J883" s="5"/>
      <c r="K883" s="5"/>
    </row>
    <row r="884" spans="1:11">
      <c r="A884" s="5"/>
      <c r="J884" s="5"/>
      <c r="K884" s="5"/>
    </row>
    <row r="885" spans="1:11">
      <c r="A885" s="5"/>
      <c r="J885" s="5"/>
      <c r="K885" s="5"/>
    </row>
    <row r="886" spans="1:11">
      <c r="A886" s="5"/>
      <c r="J886" s="5"/>
      <c r="K886" s="5"/>
    </row>
    <row r="887" spans="1:11">
      <c r="A887" s="5"/>
      <c r="J887" s="5"/>
      <c r="K887" s="5"/>
    </row>
    <row r="888" spans="1:11">
      <c r="A888" s="5"/>
      <c r="J888" s="5"/>
      <c r="K888" s="5"/>
    </row>
    <row r="889" spans="1:11">
      <c r="A889" s="5"/>
      <c r="J889" s="5"/>
      <c r="K889" s="5"/>
    </row>
    <row r="890" spans="1:11">
      <c r="A890" s="5"/>
      <c r="J890" s="5"/>
      <c r="K890" s="5"/>
    </row>
    <row r="891" spans="1:11">
      <c r="A891" s="5"/>
      <c r="J891" s="5"/>
      <c r="K891" s="5"/>
    </row>
    <row r="892" spans="1:11">
      <c r="A892" s="5"/>
      <c r="J892" s="5"/>
      <c r="K892" s="5"/>
    </row>
    <row r="893" spans="1:11">
      <c r="A893" s="5"/>
      <c r="J893" s="5"/>
      <c r="K893" s="5"/>
    </row>
    <row r="894" spans="1:11">
      <c r="A894" s="5"/>
      <c r="J894" s="5"/>
      <c r="K894" s="5"/>
    </row>
    <row r="895" spans="1:11">
      <c r="A895" s="5"/>
      <c r="J895" s="5"/>
      <c r="K895" s="5"/>
    </row>
    <row r="896" spans="1:11">
      <c r="A896" s="5"/>
      <c r="J896" s="5"/>
      <c r="K896" s="5"/>
    </row>
    <row r="897" spans="1:11">
      <c r="A897" s="5"/>
      <c r="J897" s="5"/>
      <c r="K897" s="5"/>
    </row>
    <row r="898" spans="1:11">
      <c r="A898" s="5"/>
      <c r="J898" s="5"/>
      <c r="K898" s="5"/>
    </row>
    <row r="899" spans="1:11">
      <c r="A899" s="5"/>
      <c r="J899" s="5"/>
      <c r="K899" s="5"/>
    </row>
    <row r="900" spans="1:11">
      <c r="A900" s="5"/>
      <c r="J900" s="5"/>
      <c r="K900" s="5"/>
    </row>
    <row r="901" spans="1:11">
      <c r="A901" s="5"/>
      <c r="J901" s="5"/>
      <c r="K901" s="5"/>
    </row>
    <row r="902" spans="1:11">
      <c r="A902" s="5"/>
      <c r="J902" s="5"/>
      <c r="K902" s="5"/>
    </row>
    <row r="903" spans="1:11">
      <c r="A903" s="5"/>
      <c r="J903" s="5"/>
      <c r="K903" s="5"/>
    </row>
    <row r="904" spans="1:11">
      <c r="A904" s="5"/>
      <c r="J904" s="5"/>
      <c r="K904" s="5"/>
    </row>
    <row r="905" spans="1:11">
      <c r="A905" s="5"/>
      <c r="J905" s="5"/>
      <c r="K905" s="5"/>
    </row>
    <row r="906" spans="1:11">
      <c r="A906" s="5"/>
      <c r="J906" s="5"/>
      <c r="K906" s="5"/>
    </row>
    <row r="907" spans="1:11">
      <c r="A907" s="5"/>
      <c r="J907" s="5"/>
      <c r="K907" s="5"/>
    </row>
    <row r="908" spans="1:11">
      <c r="A908" s="5"/>
      <c r="J908" s="5"/>
      <c r="K908" s="5"/>
    </row>
    <row r="909" spans="1:11">
      <c r="A909" s="5"/>
      <c r="J909" s="5"/>
      <c r="K909" s="5"/>
    </row>
    <row r="910" spans="1:11">
      <c r="A910" s="5"/>
      <c r="J910" s="5"/>
      <c r="K910" s="5"/>
    </row>
    <row r="911" spans="1:11">
      <c r="A911" s="5"/>
      <c r="J911" s="5"/>
      <c r="K911" s="5"/>
    </row>
    <row r="912" spans="1:11">
      <c r="A912" s="5"/>
      <c r="J912" s="5"/>
      <c r="K912" s="5"/>
    </row>
    <row r="913" spans="1:11">
      <c r="A913" s="5"/>
      <c r="J913" s="5"/>
      <c r="K913" s="5"/>
    </row>
    <row r="914" spans="1:11">
      <c r="A914" s="5"/>
      <c r="J914" s="5"/>
      <c r="K914" s="5"/>
    </row>
    <row r="915" spans="1:11">
      <c r="A915" s="5"/>
      <c r="J915" s="5"/>
      <c r="K915" s="5"/>
    </row>
    <row r="916" spans="1:11">
      <c r="A916" s="5"/>
      <c r="J916" s="5"/>
      <c r="K916" s="5"/>
    </row>
    <row r="917" spans="1:11">
      <c r="A917" s="5"/>
      <c r="J917" s="5"/>
      <c r="K917" s="5"/>
    </row>
    <row r="918" spans="1:11">
      <c r="A918" s="5"/>
      <c r="J918" s="5"/>
      <c r="K918" s="5"/>
    </row>
    <row r="919" spans="1:11">
      <c r="A919" s="5"/>
      <c r="J919" s="5"/>
      <c r="K919" s="5"/>
    </row>
    <row r="920" spans="1:11">
      <c r="A920" s="5"/>
      <c r="J920" s="5"/>
      <c r="K920" s="5"/>
    </row>
    <row r="921" spans="1:11">
      <c r="A921" s="5"/>
      <c r="J921" s="5"/>
      <c r="K921" s="5"/>
    </row>
    <row r="922" spans="1:11">
      <c r="A922" s="5"/>
      <c r="J922" s="5"/>
      <c r="K922" s="5"/>
    </row>
    <row r="923" spans="1:11">
      <c r="A923" s="5"/>
      <c r="J923" s="5"/>
      <c r="K923" s="5"/>
    </row>
    <row r="924" spans="1:11">
      <c r="A924" s="5"/>
      <c r="J924" s="5"/>
      <c r="K924" s="5"/>
    </row>
    <row r="925" spans="1:11">
      <c r="A925" s="5"/>
      <c r="J925" s="5"/>
      <c r="K925" s="5"/>
    </row>
    <row r="926" spans="1:11">
      <c r="A926" s="5"/>
      <c r="J926" s="5"/>
      <c r="K926" s="5"/>
    </row>
    <row r="927" spans="1:11">
      <c r="A927" s="5"/>
      <c r="J927" s="5"/>
      <c r="K927" s="5"/>
    </row>
    <row r="928" spans="1:11">
      <c r="A928" s="5"/>
      <c r="J928" s="5"/>
      <c r="K928" s="5"/>
    </row>
    <row r="929" spans="1:11">
      <c r="A929" s="5"/>
      <c r="J929" s="5"/>
      <c r="K929" s="5"/>
    </row>
    <row r="930" spans="1:11">
      <c r="A930" s="5"/>
      <c r="J930" s="5"/>
      <c r="K930" s="5"/>
    </row>
    <row r="931" spans="1:11">
      <c r="A931" s="5"/>
      <c r="J931" s="5"/>
      <c r="K931" s="5"/>
    </row>
    <row r="932" spans="1:11">
      <c r="A932" s="5"/>
      <c r="J932" s="5"/>
      <c r="K932" s="5"/>
    </row>
    <row r="933" spans="1:11">
      <c r="A933" s="5"/>
      <c r="J933" s="5"/>
      <c r="K933" s="5"/>
    </row>
    <row r="934" spans="1:11">
      <c r="A934" s="5"/>
      <c r="J934" s="5"/>
      <c r="K934" s="5"/>
    </row>
    <row r="935" spans="1:11">
      <c r="A935" s="5"/>
      <c r="J935" s="5"/>
      <c r="K935" s="5"/>
    </row>
    <row r="936" spans="1:11">
      <c r="A936" s="5"/>
      <c r="J936" s="5"/>
      <c r="K936" s="5"/>
    </row>
    <row r="937" spans="1:11">
      <c r="A937" s="5"/>
      <c r="J937" s="5"/>
      <c r="K937" s="5"/>
    </row>
    <row r="938" spans="1:11">
      <c r="A938" s="5"/>
      <c r="J938" s="5"/>
      <c r="K938" s="5"/>
    </row>
    <row r="939" spans="1:11">
      <c r="A939" s="5"/>
      <c r="J939" s="5"/>
      <c r="K939" s="5"/>
    </row>
    <row r="940" spans="1:11">
      <c r="A940" s="5"/>
      <c r="J940" s="5"/>
      <c r="K940" s="5"/>
    </row>
    <row r="941" spans="1:11">
      <c r="A941" s="5"/>
      <c r="J941" s="5"/>
      <c r="K941" s="5"/>
    </row>
    <row r="942" spans="1:11">
      <c r="A942" s="5"/>
      <c r="J942" s="5"/>
      <c r="K942" s="5"/>
    </row>
    <row r="943" spans="1:11">
      <c r="A943" s="5"/>
      <c r="J943" s="5"/>
      <c r="K943" s="5"/>
    </row>
    <row r="944" spans="1:11">
      <c r="A944" s="5"/>
      <c r="J944" s="5"/>
      <c r="K944" s="5"/>
    </row>
    <row r="945" spans="1:11">
      <c r="A945" s="5"/>
      <c r="J945" s="5"/>
      <c r="K945" s="5"/>
    </row>
    <row r="946" spans="1:11">
      <c r="A946" s="5"/>
      <c r="J946" s="5"/>
      <c r="K946" s="5"/>
    </row>
    <row r="947" spans="1:11">
      <c r="A947" s="5"/>
      <c r="J947" s="5"/>
      <c r="K947" s="5"/>
    </row>
    <row r="948" spans="1:11">
      <c r="A948" s="5"/>
      <c r="J948" s="5"/>
      <c r="K948" s="5"/>
    </row>
    <row r="949" spans="1:11">
      <c r="A949" s="5"/>
      <c r="J949" s="5"/>
      <c r="K949" s="5"/>
    </row>
    <row r="950" spans="1:11">
      <c r="A950" s="5"/>
      <c r="J950" s="5"/>
      <c r="K950" s="5"/>
    </row>
    <row r="951" spans="1:11">
      <c r="A951" s="5"/>
      <c r="J951" s="5"/>
      <c r="K951" s="5"/>
    </row>
    <row r="952" spans="1:11">
      <c r="A952" s="5"/>
      <c r="J952" s="5"/>
      <c r="K952" s="5"/>
    </row>
    <row r="953" spans="1:11">
      <c r="A953" s="5"/>
      <c r="J953" s="5"/>
      <c r="K953" s="5"/>
    </row>
    <row r="954" spans="1:11">
      <c r="A954" s="5"/>
      <c r="J954" s="5"/>
      <c r="K954" s="5"/>
    </row>
    <row r="955" spans="1:11">
      <c r="A955" s="5"/>
      <c r="J955" s="5"/>
      <c r="K955" s="5"/>
    </row>
    <row r="956" spans="1:11">
      <c r="A956" s="5"/>
      <c r="J956" s="5"/>
      <c r="K956" s="5"/>
    </row>
    <row r="957" spans="1:11">
      <c r="A957" s="5"/>
      <c r="J957" s="5"/>
      <c r="K957" s="5"/>
    </row>
    <row r="958" spans="1:11">
      <c r="A958" s="5"/>
      <c r="J958" s="5"/>
      <c r="K958" s="5"/>
    </row>
    <row r="959" spans="1:11">
      <c r="A959" s="5"/>
      <c r="J959" s="5"/>
      <c r="K959" s="5"/>
    </row>
    <row r="960" spans="1:11">
      <c r="A960" s="5"/>
      <c r="J960" s="5"/>
      <c r="K960" s="5"/>
    </row>
    <row r="961" spans="1:11">
      <c r="A961" s="5"/>
      <c r="J961" s="5"/>
      <c r="K961" s="5"/>
    </row>
    <row r="962" spans="1:11">
      <c r="A962" s="5"/>
      <c r="J962" s="5"/>
      <c r="K962" s="5"/>
    </row>
    <row r="963" spans="1:11">
      <c r="A963" s="5"/>
      <c r="J963" s="5"/>
      <c r="K963" s="5"/>
    </row>
    <row r="964" spans="1:11">
      <c r="A964" s="5"/>
      <c r="J964" s="5"/>
      <c r="K964" s="5"/>
    </row>
    <row r="965" spans="1:11">
      <c r="A965" s="5"/>
      <c r="J965" s="5"/>
      <c r="K965" s="5"/>
    </row>
    <row r="966" spans="1:11">
      <c r="A966" s="5"/>
      <c r="J966" s="5"/>
      <c r="K966" s="5"/>
    </row>
    <row r="967" spans="1:11">
      <c r="A967" s="5"/>
      <c r="J967" s="5"/>
      <c r="K967" s="5"/>
    </row>
    <row r="968" spans="1:11">
      <c r="A968" s="5"/>
      <c r="J968" s="5"/>
      <c r="K968" s="5"/>
    </row>
    <row r="969" spans="1:11">
      <c r="A969" s="5"/>
      <c r="J969" s="5"/>
      <c r="K969" s="5"/>
    </row>
    <row r="970" spans="1:11">
      <c r="A970" s="5"/>
      <c r="J970" s="5"/>
      <c r="K970" s="5"/>
    </row>
    <row r="971" spans="1:11">
      <c r="A971" s="5"/>
      <c r="J971" s="5"/>
      <c r="K971" s="5"/>
    </row>
    <row r="972" spans="1:11">
      <c r="A972" s="5"/>
      <c r="J972" s="5"/>
      <c r="K972" s="5"/>
    </row>
    <row r="973" spans="1:11">
      <c r="A973" s="5"/>
      <c r="J973" s="5"/>
      <c r="K973" s="5"/>
    </row>
    <row r="974" spans="1:11">
      <c r="A974" s="5"/>
      <c r="J974" s="5"/>
      <c r="K974" s="5"/>
    </row>
    <row r="975" spans="1:11">
      <c r="A975" s="5"/>
      <c r="J975" s="5"/>
      <c r="K975" s="5"/>
    </row>
    <row r="976" spans="1:11">
      <c r="A976" s="5"/>
      <c r="J976" s="5"/>
      <c r="K976" s="5"/>
    </row>
    <row r="977" spans="1:11">
      <c r="A977" s="5"/>
      <c r="J977" s="5"/>
      <c r="K977" s="5"/>
    </row>
    <row r="978" spans="1:11">
      <c r="A978" s="5"/>
      <c r="J978" s="5"/>
      <c r="K978" s="5"/>
    </row>
    <row r="979" spans="1:11">
      <c r="A979" s="5"/>
      <c r="J979" s="5"/>
      <c r="K979" s="5"/>
    </row>
    <row r="980" spans="1:11">
      <c r="A980" s="5"/>
      <c r="J980" s="5"/>
      <c r="K980" s="5"/>
    </row>
    <row r="981" spans="1:11">
      <c r="A981" s="5"/>
      <c r="J981" s="5"/>
      <c r="K981" s="5"/>
    </row>
    <row r="982" spans="1:11">
      <c r="A982" s="5"/>
      <c r="J982" s="5"/>
      <c r="K982" s="5"/>
    </row>
    <row r="983" spans="1:11">
      <c r="A983" s="5"/>
      <c r="J983" s="5"/>
      <c r="K983" s="5"/>
    </row>
    <row r="984" spans="1:11">
      <c r="A984" s="5"/>
      <c r="J984" s="5"/>
      <c r="K984" s="5"/>
    </row>
    <row r="985" spans="1:11">
      <c r="A985" s="5"/>
      <c r="J985" s="5"/>
      <c r="K985" s="5"/>
    </row>
    <row r="986" spans="1:11">
      <c r="A986" s="5"/>
      <c r="J986" s="5"/>
      <c r="K986" s="5"/>
    </row>
    <row r="987" spans="1:11">
      <c r="A987" s="5"/>
      <c r="J987" s="5"/>
      <c r="K987" s="5"/>
    </row>
    <row r="988" spans="1:11">
      <c r="A988" s="5"/>
      <c r="J988" s="5"/>
      <c r="K988" s="5"/>
    </row>
    <row r="989" spans="1:11">
      <c r="A989" s="5"/>
      <c r="J989" s="5"/>
      <c r="K989" s="5"/>
    </row>
    <row r="990" spans="1:11">
      <c r="A990" s="5"/>
      <c r="J990" s="5"/>
      <c r="K990" s="5"/>
    </row>
    <row r="991" spans="1:11">
      <c r="A991" s="5"/>
      <c r="J991" s="5"/>
      <c r="K991" s="5"/>
    </row>
    <row r="992" spans="1:11">
      <c r="A992" s="5"/>
      <c r="J992" s="5"/>
      <c r="K992" s="5"/>
    </row>
    <row r="993" spans="1:11">
      <c r="A993" s="5"/>
      <c r="J993" s="5"/>
      <c r="K993" s="5"/>
    </row>
    <row r="994" spans="1:11">
      <c r="A994" s="5"/>
      <c r="J994" s="5"/>
      <c r="K994" s="5"/>
    </row>
    <row r="995" spans="1:11">
      <c r="A995" s="5"/>
      <c r="J995" s="5"/>
      <c r="K995" s="5"/>
    </row>
    <row r="996" spans="1:11">
      <c r="A996" s="5"/>
      <c r="J996" s="5"/>
      <c r="K996" s="5"/>
    </row>
    <row r="997" spans="1:11">
      <c r="A997" s="5"/>
      <c r="J997" s="5"/>
      <c r="K997" s="5"/>
    </row>
    <row r="998" spans="1:11">
      <c r="A998" s="5"/>
      <c r="J998" s="5"/>
      <c r="K998" s="5"/>
    </row>
    <row r="999" spans="1:11">
      <c r="A999" s="5"/>
      <c r="J999" s="5"/>
      <c r="K999" s="5"/>
    </row>
    <row r="1000" spans="1:11">
      <c r="A1000" s="5"/>
      <c r="J1000" s="5"/>
      <c r="K1000" s="5"/>
    </row>
    <row r="1001" spans="1:11">
      <c r="A1001" s="5"/>
      <c r="J1001" s="5"/>
      <c r="K1001" s="5"/>
    </row>
    <row r="1002" spans="1:11">
      <c r="A1002" s="5"/>
      <c r="J1002" s="5"/>
      <c r="K1002" s="5"/>
    </row>
    <row r="1003" spans="1:11">
      <c r="A1003" s="5"/>
      <c r="J1003" s="5"/>
      <c r="K1003" s="5"/>
    </row>
  </sheetData>
  <mergeCells count="1">
    <mergeCell ref="A2:I2"/>
  </mergeCells>
  <hyperlinks>
    <hyperlink ref="J7" r:id="rId1" display="http://livingwage.mit.edu/places/5303363000"/>
    <hyperlink ref="J8" r:id="rId2" display="http://www.epi.org/resources/budget/"/>
    <hyperlink ref="J9" r:id="rId3" display="http://www.selfsufficiencystandard.org/docs/Washington2011.pdf"/>
  </hyperlink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J1002"/>
  <sheetViews>
    <sheetView workbookViewId="0"/>
  </sheetViews>
  <sheetFormatPr defaultColWidth="15.140625" defaultRowHeight="15" customHeight="1"/>
  <cols>
    <col min="1" max="1" width="19.7109375" customWidth="1"/>
    <col min="2" max="3" width="7.5703125" customWidth="1"/>
    <col min="4" max="4" width="10.140625" customWidth="1"/>
    <col min="5" max="5" width="10.42578125" customWidth="1"/>
    <col min="6" max="6" width="9" customWidth="1"/>
    <col min="7" max="7" width="8.5703125" customWidth="1"/>
    <col min="8" max="8" width="10.28515625" customWidth="1"/>
    <col min="9" max="9" width="10.7109375" customWidth="1"/>
    <col min="10" max="26" width="7.5703125" customWidth="1"/>
  </cols>
  <sheetData>
    <row r="1" spans="1:10" ht="15.75" customHeight="1">
      <c r="A1" s="4" t="s">
        <v>40</v>
      </c>
      <c r="D1" s="5"/>
      <c r="E1" s="5"/>
      <c r="H1" s="5"/>
      <c r="I1" s="5"/>
    </row>
    <row r="2" spans="1:10" ht="15.75" customHeight="1">
      <c r="A2" s="447" t="s">
        <v>493</v>
      </c>
      <c r="B2" s="440"/>
      <c r="C2" s="440"/>
      <c r="D2" s="440"/>
      <c r="E2" s="440"/>
      <c r="H2" s="5"/>
      <c r="I2" s="5"/>
    </row>
    <row r="3" spans="1:10" ht="15.75" customHeight="1">
      <c r="A3" s="5"/>
      <c r="D3" s="5"/>
      <c r="E3" s="5"/>
      <c r="H3" s="5"/>
      <c r="I3" s="5"/>
    </row>
    <row r="4" spans="1:10" ht="31.5" customHeight="1">
      <c r="A4" s="5"/>
      <c r="B4" s="52" t="s">
        <v>60</v>
      </c>
      <c r="C4" s="52" t="s">
        <v>61</v>
      </c>
      <c r="D4" s="52" t="s">
        <v>62</v>
      </c>
      <c r="E4" s="52" t="s">
        <v>63</v>
      </c>
      <c r="F4" s="52" t="s">
        <v>64</v>
      </c>
      <c r="G4" s="52" t="s">
        <v>65</v>
      </c>
      <c r="H4" s="52" t="s">
        <v>66</v>
      </c>
      <c r="I4" s="52" t="s">
        <v>67</v>
      </c>
    </row>
    <row r="5" spans="1:10" ht="16.5" customHeight="1">
      <c r="A5" s="5"/>
      <c r="B5" s="267">
        <v>242</v>
      </c>
      <c r="C5" s="267">
        <v>357</v>
      </c>
      <c r="D5" s="267">
        <v>536</v>
      </c>
      <c r="E5" s="267">
        <v>749</v>
      </c>
      <c r="F5" s="269">
        <v>444</v>
      </c>
      <c r="G5" s="269">
        <v>553</v>
      </c>
      <c r="H5" s="269">
        <v>713</v>
      </c>
      <c r="I5" s="269">
        <v>904</v>
      </c>
      <c r="J5" s="46" t="str">
        <f>HYPERLINK("http://livingwage.mit.edu/places/5303363000","http://livingwage.mit.edu/places/5303363000")</f>
        <v>http://livingwage.mit.edu/places/5303363000</v>
      </c>
    </row>
    <row r="6" spans="1:10" ht="17.25" customHeight="1">
      <c r="A6" s="5"/>
      <c r="C6" s="271">
        <v>369</v>
      </c>
      <c r="D6" s="273">
        <v>546</v>
      </c>
      <c r="E6" s="271">
        <v>735</v>
      </c>
      <c r="F6" s="271"/>
      <c r="G6" s="271">
        <v>598</v>
      </c>
      <c r="H6" s="271">
        <v>754</v>
      </c>
      <c r="I6" s="271">
        <v>921</v>
      </c>
      <c r="J6" s="46" t="str">
        <f>HYPERLINK("http://www.epi.org/resources/budget/","http://www.epi.org/resources/budget/")</f>
        <v>http://www.epi.org/resources/budget/</v>
      </c>
    </row>
    <row r="7" spans="1:10">
      <c r="A7" s="5"/>
      <c r="C7" s="146">
        <v>259</v>
      </c>
      <c r="D7" s="146">
        <v>393</v>
      </c>
      <c r="E7" s="146">
        <v>516</v>
      </c>
      <c r="G7" s="146">
        <v>629</v>
      </c>
      <c r="H7" s="146">
        <v>810</v>
      </c>
      <c r="I7" s="146">
        <v>897</v>
      </c>
      <c r="J7" s="46" t="str">
        <f>HYPERLINK("http://www.selfsufficiencystandard.org/docs/Washington2011.pdf","http://www.selfsufficiencystandard.org/docs/Washington2011.pdf")</f>
        <v>http://www.selfsufficiencystandard.org/docs/Washington2011.pdf</v>
      </c>
    </row>
    <row r="8" spans="1:10">
      <c r="A8" s="5"/>
      <c r="D8" s="5"/>
      <c r="E8" s="146">
        <v>589</v>
      </c>
      <c r="H8" s="5"/>
      <c r="I8" s="5"/>
    </row>
    <row r="9" spans="1:10">
      <c r="A9" s="5"/>
      <c r="D9" s="5"/>
      <c r="E9" s="146">
        <v>683</v>
      </c>
      <c r="H9" s="5"/>
      <c r="I9" s="5"/>
    </row>
    <row r="10" spans="1:10">
      <c r="A10" s="5" t="s">
        <v>274</v>
      </c>
      <c r="C10" s="36">
        <f t="shared" ref="C10:E10" si="0">C7*1.05</f>
        <v>271.95</v>
      </c>
      <c r="D10" s="36">
        <f t="shared" si="0"/>
        <v>412.65000000000003</v>
      </c>
      <c r="E10" s="36">
        <f t="shared" si="0"/>
        <v>541.80000000000007</v>
      </c>
      <c r="F10" s="36"/>
      <c r="G10" s="36">
        <f t="shared" ref="G10:I10" si="1">G7*1.05</f>
        <v>660.45</v>
      </c>
      <c r="H10" s="36">
        <f t="shared" si="1"/>
        <v>850.5</v>
      </c>
      <c r="I10" s="36">
        <f t="shared" si="1"/>
        <v>941.85</v>
      </c>
    </row>
    <row r="11" spans="1:10">
      <c r="A11" s="5"/>
      <c r="C11" s="36"/>
      <c r="D11" s="5"/>
      <c r="E11" s="36">
        <f t="shared" ref="E11:E12" si="2">E8*1.05</f>
        <v>618.45000000000005</v>
      </c>
      <c r="H11" s="5"/>
      <c r="I11" s="5"/>
    </row>
    <row r="12" spans="1:10">
      <c r="A12" s="5"/>
      <c r="C12" s="36"/>
      <c r="D12" s="5"/>
      <c r="E12" s="36">
        <f t="shared" si="2"/>
        <v>717.15</v>
      </c>
      <c r="H12" s="5"/>
      <c r="I12" s="5"/>
    </row>
    <row r="13" spans="1:10">
      <c r="A13" s="5"/>
      <c r="D13" s="5"/>
      <c r="E13" s="5"/>
      <c r="H13" s="5"/>
      <c r="I13" s="5"/>
    </row>
    <row r="14" spans="1:10">
      <c r="A14" s="5" t="s">
        <v>516</v>
      </c>
      <c r="D14" s="5"/>
      <c r="E14" s="5"/>
      <c r="H14" s="5"/>
      <c r="I14" s="5"/>
    </row>
    <row r="15" spans="1:10">
      <c r="A15" s="5"/>
      <c r="D15" s="5"/>
      <c r="E15" s="5"/>
      <c r="H15" s="5"/>
      <c r="I15" s="5"/>
    </row>
    <row r="16" spans="1:10">
      <c r="A16" s="5" t="s">
        <v>517</v>
      </c>
      <c r="B16" s="277"/>
      <c r="D16" s="5"/>
      <c r="E16" s="5"/>
      <c r="H16" s="5"/>
      <c r="I16" s="5"/>
    </row>
    <row r="17" spans="1:9">
      <c r="A17" s="5" t="s">
        <v>518</v>
      </c>
      <c r="B17" s="461" t="s">
        <v>519</v>
      </c>
      <c r="C17" s="440"/>
      <c r="D17" s="440"/>
      <c r="E17" s="440"/>
      <c r="F17" s="461" t="s">
        <v>54</v>
      </c>
      <c r="G17" s="440"/>
      <c r="H17" s="440"/>
      <c r="I17" s="440"/>
    </row>
    <row r="18" spans="1:9" ht="30" customHeight="1">
      <c r="A18" s="5" t="s">
        <v>383</v>
      </c>
      <c r="B18" s="13" t="s">
        <v>521</v>
      </c>
      <c r="C18" s="13" t="s">
        <v>522</v>
      </c>
      <c r="D18" s="13" t="s">
        <v>523</v>
      </c>
      <c r="E18" s="13" t="s">
        <v>384</v>
      </c>
      <c r="F18" s="13" t="s">
        <v>521</v>
      </c>
      <c r="G18" s="13" t="s">
        <v>522</v>
      </c>
      <c r="H18" s="13" t="s">
        <v>523</v>
      </c>
      <c r="I18" s="13" t="s">
        <v>384</v>
      </c>
    </row>
    <row r="19" spans="1:9">
      <c r="A19" s="5" t="s">
        <v>385</v>
      </c>
      <c r="B19" s="36">
        <v>21.8</v>
      </c>
      <c r="C19" s="36">
        <v>29.2</v>
      </c>
      <c r="D19" s="36">
        <v>33</v>
      </c>
      <c r="E19" s="36">
        <v>40.299999999999997</v>
      </c>
      <c r="F19" s="36">
        <v>94.5</v>
      </c>
      <c r="G19" s="36">
        <v>126.7</v>
      </c>
      <c r="H19" s="36">
        <v>143</v>
      </c>
      <c r="I19" s="36">
        <v>174.5</v>
      </c>
    </row>
    <row r="20" spans="1:9">
      <c r="A20" s="5" t="s">
        <v>386</v>
      </c>
      <c r="B20" s="36">
        <v>23.9</v>
      </c>
      <c r="C20" s="36">
        <v>30.6</v>
      </c>
      <c r="D20" s="36">
        <v>36.799999999999997</v>
      </c>
      <c r="E20" s="36">
        <v>44.9</v>
      </c>
      <c r="F20" s="36">
        <v>103.6</v>
      </c>
      <c r="G20" s="36">
        <v>132.4</v>
      </c>
      <c r="H20" s="36">
        <v>159.30000000000001</v>
      </c>
      <c r="I20" s="36">
        <v>194.4</v>
      </c>
    </row>
    <row r="21" spans="1:9">
      <c r="A21" s="5" t="s">
        <v>387</v>
      </c>
      <c r="B21" s="36">
        <v>25.1</v>
      </c>
      <c r="C21" s="36">
        <v>31.5</v>
      </c>
      <c r="D21" s="36">
        <v>39.200000000000003</v>
      </c>
      <c r="E21" s="36">
        <v>47.7</v>
      </c>
      <c r="F21" s="36">
        <v>108.9</v>
      </c>
      <c r="G21" s="36">
        <v>136.69999999999999</v>
      </c>
      <c r="H21" s="36">
        <v>169.7</v>
      </c>
      <c r="I21" s="36">
        <v>206.9</v>
      </c>
    </row>
    <row r="22" spans="1:9">
      <c r="A22" s="5" t="s">
        <v>388</v>
      </c>
      <c r="B22" s="36">
        <v>32.200000000000003</v>
      </c>
      <c r="C22" s="36">
        <v>45.1</v>
      </c>
      <c r="D22" s="36">
        <v>53.7</v>
      </c>
      <c r="E22" s="36">
        <v>63.4</v>
      </c>
      <c r="F22" s="36">
        <v>139.30000000000001</v>
      </c>
      <c r="G22" s="36">
        <v>195.6</v>
      </c>
      <c r="H22" s="36">
        <v>232.6</v>
      </c>
      <c r="I22" s="36">
        <v>274.7</v>
      </c>
    </row>
    <row r="23" spans="1:9">
      <c r="A23" s="5" t="s">
        <v>389</v>
      </c>
      <c r="B23" s="36">
        <v>36.1</v>
      </c>
      <c r="C23" s="36">
        <v>47.9</v>
      </c>
      <c r="D23" s="36">
        <v>62</v>
      </c>
      <c r="E23" s="36">
        <v>72.099999999999994</v>
      </c>
      <c r="F23" s="36">
        <v>156.30000000000001</v>
      </c>
      <c r="G23" s="36">
        <v>207.5</v>
      </c>
      <c r="H23" s="36">
        <v>268.8</v>
      </c>
      <c r="I23" s="36">
        <v>312.3</v>
      </c>
    </row>
    <row r="24" spans="1:9">
      <c r="A24" s="5"/>
      <c r="D24" s="5"/>
      <c r="E24" s="5"/>
      <c r="H24" s="5"/>
      <c r="I24" s="5"/>
    </row>
    <row r="25" spans="1:9">
      <c r="A25" s="5" t="s">
        <v>390</v>
      </c>
      <c r="D25" s="5"/>
      <c r="E25" s="5"/>
      <c r="H25" s="5"/>
      <c r="I25" s="5"/>
    </row>
    <row r="26" spans="1:9">
      <c r="A26" s="5" t="s">
        <v>391</v>
      </c>
      <c r="B26" s="36">
        <v>38.9</v>
      </c>
      <c r="C26" s="36">
        <v>55.2</v>
      </c>
      <c r="D26" s="36">
        <v>69.2</v>
      </c>
      <c r="E26" s="36">
        <v>81.099999999999994</v>
      </c>
      <c r="F26" s="36">
        <v>168.5</v>
      </c>
      <c r="G26" s="36">
        <v>239.1</v>
      </c>
      <c r="H26" s="36">
        <v>299.89999999999998</v>
      </c>
      <c r="I26" s="36">
        <v>351.4</v>
      </c>
    </row>
    <row r="27" spans="1:9">
      <c r="A27" s="5" t="s">
        <v>392</v>
      </c>
      <c r="B27" s="36">
        <v>39.9</v>
      </c>
      <c r="C27" s="36">
        <v>55.8</v>
      </c>
      <c r="D27" s="36">
        <v>71.5</v>
      </c>
      <c r="E27" s="36">
        <v>82</v>
      </c>
      <c r="F27" s="36">
        <v>172.9</v>
      </c>
      <c r="G27" s="36">
        <v>242</v>
      </c>
      <c r="H27" s="36">
        <v>310</v>
      </c>
      <c r="I27" s="36">
        <v>355.4</v>
      </c>
    </row>
    <row r="28" spans="1:9">
      <c r="A28" s="5" t="s">
        <v>393</v>
      </c>
      <c r="B28" s="36">
        <v>43.1</v>
      </c>
      <c r="C28" s="36">
        <v>55.7</v>
      </c>
      <c r="D28" s="36">
        <v>70.099999999999994</v>
      </c>
      <c r="E28" s="36">
        <v>86.3</v>
      </c>
      <c r="F28" s="36">
        <v>186.7</v>
      </c>
      <c r="G28" s="36">
        <v>241.3</v>
      </c>
      <c r="H28" s="36">
        <v>303.60000000000002</v>
      </c>
      <c r="I28" s="36">
        <v>374</v>
      </c>
    </row>
    <row r="29" spans="1:9">
      <c r="A29" s="5" t="s">
        <v>394</v>
      </c>
      <c r="B29" s="36">
        <v>39.299999999999997</v>
      </c>
      <c r="C29" s="36">
        <v>52.5</v>
      </c>
      <c r="D29" s="36">
        <v>65.7</v>
      </c>
      <c r="E29" s="36">
        <v>79</v>
      </c>
      <c r="F29" s="36">
        <v>170.1</v>
      </c>
      <c r="G29" s="36">
        <v>227.3</v>
      </c>
      <c r="H29" s="36">
        <v>284.5</v>
      </c>
      <c r="I29" s="36">
        <v>342.2</v>
      </c>
    </row>
    <row r="30" spans="1:9">
      <c r="A30" s="5" t="s">
        <v>395</v>
      </c>
      <c r="B30" s="36">
        <v>39.6</v>
      </c>
      <c r="C30" s="36">
        <v>52.1</v>
      </c>
      <c r="D30" s="36">
        <v>64.400000000000006</v>
      </c>
      <c r="E30" s="36">
        <v>80</v>
      </c>
      <c r="F30" s="36">
        <v>171.7</v>
      </c>
      <c r="G30" s="36">
        <v>225.7</v>
      </c>
      <c r="H30" s="36">
        <v>279.10000000000002</v>
      </c>
      <c r="I30" s="36">
        <v>346.8</v>
      </c>
    </row>
    <row r="31" spans="1:9">
      <c r="A31" s="5"/>
      <c r="D31" s="5"/>
      <c r="E31" s="5"/>
      <c r="H31" s="5"/>
      <c r="I31" s="5"/>
    </row>
    <row r="32" spans="1:9">
      <c r="A32" s="5" t="s">
        <v>396</v>
      </c>
      <c r="D32" s="5"/>
      <c r="E32" s="5"/>
      <c r="H32" s="5"/>
      <c r="I32" s="5"/>
    </row>
    <row r="33" spans="1:9">
      <c r="A33" s="5" t="s">
        <v>391</v>
      </c>
      <c r="B33" s="36">
        <v>38.9</v>
      </c>
      <c r="C33" s="36">
        <v>47.4</v>
      </c>
      <c r="D33" s="36">
        <v>57.1</v>
      </c>
      <c r="E33" s="36">
        <v>70.3</v>
      </c>
      <c r="F33" s="36">
        <v>168.6</v>
      </c>
      <c r="G33" s="36">
        <v>205.5</v>
      </c>
      <c r="H33" s="36">
        <v>247.3</v>
      </c>
      <c r="I33" s="36">
        <v>304.60000000000002</v>
      </c>
    </row>
    <row r="34" spans="1:9">
      <c r="A34" s="5" t="s">
        <v>392</v>
      </c>
      <c r="B34" s="36">
        <v>38.1</v>
      </c>
      <c r="C34" s="36">
        <v>47.6</v>
      </c>
      <c r="D34" s="36">
        <v>57.9</v>
      </c>
      <c r="E34" s="36">
        <v>71.2</v>
      </c>
      <c r="F34" s="36">
        <v>165.1</v>
      </c>
      <c r="G34" s="36">
        <v>206.2</v>
      </c>
      <c r="H34" s="36">
        <v>250.8</v>
      </c>
      <c r="I34" s="36">
        <v>308.39999999999998</v>
      </c>
    </row>
    <row r="35" spans="1:9">
      <c r="A35" s="5" t="s">
        <v>393</v>
      </c>
      <c r="B35" s="36">
        <v>38.200000000000003</v>
      </c>
      <c r="C35" s="36">
        <v>48.3</v>
      </c>
      <c r="D35" s="36">
        <v>59.8</v>
      </c>
      <c r="E35" s="36">
        <v>76.099999999999994</v>
      </c>
      <c r="F35" s="36">
        <v>165.4</v>
      </c>
      <c r="G35" s="36">
        <v>209.2</v>
      </c>
      <c r="H35" s="36">
        <v>259</v>
      </c>
      <c r="I35" s="36">
        <v>329.6</v>
      </c>
    </row>
    <row r="36" spans="1:9">
      <c r="A36" s="5" t="s">
        <v>394</v>
      </c>
      <c r="B36" s="36">
        <v>37.700000000000003</v>
      </c>
      <c r="C36" s="36">
        <v>47</v>
      </c>
      <c r="D36" s="36">
        <v>58.6</v>
      </c>
      <c r="E36" s="36">
        <v>70.599999999999994</v>
      </c>
      <c r="F36" s="36">
        <v>163.5</v>
      </c>
      <c r="G36" s="36">
        <v>203.8</v>
      </c>
      <c r="H36" s="36">
        <v>253.9</v>
      </c>
      <c r="I36" s="36">
        <v>305.8</v>
      </c>
    </row>
    <row r="37" spans="1:9">
      <c r="A37" s="5" t="s">
        <v>395</v>
      </c>
      <c r="B37" s="36">
        <v>36.700000000000003</v>
      </c>
      <c r="C37" s="36">
        <v>46.6</v>
      </c>
      <c r="D37" s="36">
        <v>57.8</v>
      </c>
      <c r="E37" s="36">
        <v>69.599999999999994</v>
      </c>
      <c r="F37" s="36">
        <v>159.1</v>
      </c>
      <c r="G37" s="36">
        <v>202.1</v>
      </c>
      <c r="H37" s="36">
        <v>250.5</v>
      </c>
      <c r="I37" s="36">
        <v>301.60000000000002</v>
      </c>
    </row>
    <row r="38" spans="1:9">
      <c r="A38" s="5" t="s">
        <v>397</v>
      </c>
      <c r="D38" s="5"/>
      <c r="E38" s="5"/>
      <c r="H38" s="5"/>
      <c r="I38" s="5"/>
    </row>
    <row r="39" spans="1:9">
      <c r="A39" s="5" t="s">
        <v>525</v>
      </c>
      <c r="D39" s="5"/>
      <c r="E39" s="5"/>
      <c r="H39" s="5"/>
      <c r="I39" s="5"/>
    </row>
    <row r="40" spans="1:9">
      <c r="A40" s="5" t="s">
        <v>393</v>
      </c>
      <c r="B40" s="36">
        <v>89.4</v>
      </c>
      <c r="C40" s="36">
        <v>114.3</v>
      </c>
      <c r="D40" s="36">
        <v>142.80000000000001</v>
      </c>
      <c r="E40" s="5"/>
      <c r="F40" s="36">
        <v>387.4</v>
      </c>
      <c r="G40" s="36">
        <v>495.5</v>
      </c>
      <c r="H40" s="36">
        <v>618.79999999999995</v>
      </c>
      <c r="I40" s="36">
        <v>774</v>
      </c>
    </row>
    <row r="41" spans="1:9">
      <c r="A41" s="5" t="s">
        <v>394</v>
      </c>
      <c r="B41" s="36">
        <v>84.7</v>
      </c>
      <c r="C41" s="36">
        <v>109.4</v>
      </c>
      <c r="D41" s="36">
        <v>136.69999999999999</v>
      </c>
      <c r="E41" s="5"/>
      <c r="F41" s="36">
        <v>367</v>
      </c>
      <c r="G41" s="36">
        <v>474.2</v>
      </c>
      <c r="H41" s="36">
        <v>592.29999999999995</v>
      </c>
      <c r="I41" s="36">
        <v>712.9</v>
      </c>
    </row>
    <row r="42" spans="1:9">
      <c r="A42" s="5"/>
      <c r="D42" s="5"/>
      <c r="E42" s="5"/>
      <c r="H42" s="5"/>
      <c r="I42" s="5"/>
    </row>
    <row r="43" spans="1:9">
      <c r="A43" s="5" t="s">
        <v>399</v>
      </c>
      <c r="D43" s="5"/>
      <c r="E43" s="5"/>
      <c r="H43" s="5"/>
      <c r="I43" s="5"/>
    </row>
    <row r="44" spans="1:9">
      <c r="A44" s="5" t="s">
        <v>400</v>
      </c>
      <c r="D44" s="5"/>
      <c r="E44" s="5"/>
      <c r="H44" s="5"/>
      <c r="I44" s="5"/>
    </row>
    <row r="45" spans="1:9">
      <c r="A45" s="5" t="s">
        <v>402</v>
      </c>
      <c r="D45" s="5"/>
      <c r="E45" s="5"/>
      <c r="H45" s="5"/>
      <c r="I45" s="5"/>
    </row>
    <row r="46" spans="1:9">
      <c r="A46" s="5" t="s">
        <v>403</v>
      </c>
      <c r="D46" s="5"/>
      <c r="E46" s="5"/>
      <c r="H46" s="5"/>
      <c r="I46" s="5"/>
    </row>
    <row r="47" spans="1:9">
      <c r="A47" s="5" t="s">
        <v>404</v>
      </c>
      <c r="B47" s="36">
        <v>130.30000000000001</v>
      </c>
      <c r="C47" s="36">
        <v>166.1</v>
      </c>
      <c r="D47" s="36">
        <v>205.8</v>
      </c>
      <c r="E47" s="5"/>
      <c r="F47" s="36">
        <v>564.6</v>
      </c>
      <c r="G47" s="36">
        <v>719.5</v>
      </c>
      <c r="H47" s="36">
        <v>891.6</v>
      </c>
      <c r="I47" s="36">
        <v>1104.9000000000001</v>
      </c>
    </row>
    <row r="48" spans="1:9">
      <c r="A48" s="5" t="s">
        <v>405</v>
      </c>
      <c r="B48" s="36">
        <v>149.5</v>
      </c>
      <c r="C48" s="36">
        <v>197</v>
      </c>
      <c r="D48" s="36">
        <v>245.6</v>
      </c>
      <c r="E48" s="5"/>
      <c r="F48" s="36">
        <v>647.79999999999995</v>
      </c>
      <c r="G48" s="36">
        <v>853.5</v>
      </c>
      <c r="H48" s="36">
        <v>1064</v>
      </c>
      <c r="I48" s="36">
        <v>1290.5999999999999</v>
      </c>
    </row>
    <row r="49" spans="1:9">
      <c r="A49" s="5"/>
      <c r="D49" s="5"/>
      <c r="E49" s="5"/>
      <c r="H49" s="5"/>
      <c r="I49" s="5"/>
    </row>
    <row r="50" spans="1:9">
      <c r="A50" s="283" t="s">
        <v>526</v>
      </c>
      <c r="D50" s="5"/>
      <c r="E50" s="5"/>
      <c r="H50" s="5"/>
      <c r="I50" s="5"/>
    </row>
    <row r="51" spans="1:9">
      <c r="A51" s="283" t="s">
        <v>527</v>
      </c>
      <c r="D51" s="5"/>
      <c r="E51" s="5"/>
      <c r="H51" s="5"/>
      <c r="I51" s="5"/>
    </row>
    <row r="52" spans="1:9">
      <c r="A52" s="283" t="s">
        <v>528</v>
      </c>
      <c r="D52" s="5"/>
      <c r="E52" s="5"/>
      <c r="H52" s="5"/>
      <c r="I52" s="5"/>
    </row>
    <row r="53" spans="1:9">
      <c r="A53" s="285" t="s">
        <v>529</v>
      </c>
      <c r="D53" s="5"/>
      <c r="E53" s="5"/>
      <c r="H53" s="5"/>
      <c r="I53" s="5"/>
    </row>
    <row r="54" spans="1:9">
      <c r="A54" s="285" t="s">
        <v>530</v>
      </c>
      <c r="D54" s="5"/>
      <c r="E54" s="5"/>
      <c r="H54" s="5"/>
      <c r="I54" s="5"/>
    </row>
    <row r="55" spans="1:9">
      <c r="A55" s="283" t="s">
        <v>531</v>
      </c>
      <c r="D55" s="5"/>
      <c r="E55" s="5"/>
      <c r="H55" s="5"/>
      <c r="I55" s="5"/>
    </row>
    <row r="56" spans="1:9">
      <c r="A56" s="286"/>
      <c r="D56" s="5"/>
      <c r="E56" s="5"/>
      <c r="H56" s="5"/>
      <c r="I56" s="5"/>
    </row>
    <row r="57" spans="1:9">
      <c r="A57" s="287" t="str">
        <f>HYPERLINK("http://www.cnpp.usda.gov/","This file may be accessed on the Center for Nutrition Policy and Promotion’s home page at: http://www.cnpp.usda.gov. Issued May 2015.")</f>
        <v>This file may be accessed on the Center for Nutrition Policy and Promotion’s home page at: http://www.cnpp.usda.gov. Issued May 2015.</v>
      </c>
      <c r="D57" s="5"/>
      <c r="E57" s="5"/>
      <c r="H57" s="5"/>
      <c r="I57" s="5"/>
    </row>
    <row r="58" spans="1:9">
      <c r="A58" s="5"/>
      <c r="D58" s="5"/>
      <c r="E58" s="5"/>
      <c r="H58" s="5"/>
      <c r="I58" s="5"/>
    </row>
    <row r="59" spans="1:9">
      <c r="A59" s="5"/>
      <c r="D59" s="5"/>
      <c r="E59" s="5"/>
      <c r="H59" s="5"/>
      <c r="I59" s="5"/>
    </row>
    <row r="60" spans="1:9">
      <c r="A60" s="5"/>
      <c r="D60" s="5"/>
      <c r="E60" s="5"/>
      <c r="H60" s="5"/>
      <c r="I60" s="5"/>
    </row>
    <row r="61" spans="1:9">
      <c r="A61" s="5"/>
      <c r="D61" s="5"/>
      <c r="E61" s="5"/>
      <c r="H61" s="5"/>
      <c r="I61" s="5"/>
    </row>
    <row r="62" spans="1:9">
      <c r="A62" s="5"/>
      <c r="D62" s="5"/>
      <c r="E62" s="5"/>
      <c r="H62" s="5"/>
      <c r="I62" s="5"/>
    </row>
    <row r="63" spans="1:9">
      <c r="A63" s="5"/>
      <c r="D63" s="5"/>
      <c r="E63" s="5"/>
      <c r="H63" s="5"/>
      <c r="I63" s="5"/>
    </row>
    <row r="64" spans="1:9">
      <c r="A64" s="5"/>
      <c r="D64" s="5"/>
      <c r="E64" s="5"/>
      <c r="H64" s="5"/>
      <c r="I64" s="5"/>
    </row>
    <row r="65" spans="1:9">
      <c r="A65" s="5"/>
      <c r="D65" s="5"/>
      <c r="E65" s="5"/>
      <c r="H65" s="5"/>
      <c r="I65" s="5"/>
    </row>
    <row r="66" spans="1:9">
      <c r="A66" s="5"/>
      <c r="D66" s="5"/>
      <c r="E66" s="5"/>
      <c r="H66" s="5"/>
      <c r="I66" s="5"/>
    </row>
    <row r="67" spans="1:9">
      <c r="A67" s="5"/>
      <c r="D67" s="5"/>
      <c r="E67" s="5"/>
      <c r="H67" s="5"/>
      <c r="I67" s="5"/>
    </row>
    <row r="68" spans="1:9">
      <c r="A68" s="5"/>
      <c r="D68" s="5"/>
      <c r="E68" s="5"/>
      <c r="H68" s="5"/>
      <c r="I68" s="5"/>
    </row>
    <row r="69" spans="1:9">
      <c r="A69" s="5"/>
      <c r="D69" s="5"/>
      <c r="E69" s="5"/>
      <c r="H69" s="5"/>
      <c r="I69" s="5"/>
    </row>
    <row r="70" spans="1:9">
      <c r="A70" s="5"/>
      <c r="D70" s="5"/>
      <c r="E70" s="5"/>
      <c r="H70" s="5"/>
      <c r="I70" s="5"/>
    </row>
    <row r="71" spans="1:9">
      <c r="A71" s="5"/>
      <c r="D71" s="5"/>
      <c r="E71" s="5"/>
      <c r="H71" s="5"/>
      <c r="I71" s="5"/>
    </row>
    <row r="72" spans="1:9">
      <c r="A72" s="5"/>
      <c r="D72" s="5"/>
      <c r="E72" s="5"/>
      <c r="H72" s="5"/>
      <c r="I72" s="5"/>
    </row>
    <row r="73" spans="1:9">
      <c r="A73" s="5"/>
      <c r="D73" s="5"/>
      <c r="E73" s="5"/>
      <c r="H73" s="5"/>
      <c r="I73" s="5"/>
    </row>
    <row r="74" spans="1:9">
      <c r="A74" s="5"/>
      <c r="D74" s="5"/>
      <c r="E74" s="5"/>
      <c r="H74" s="5"/>
      <c r="I74" s="5"/>
    </row>
    <row r="75" spans="1:9">
      <c r="A75" s="5"/>
      <c r="D75" s="5"/>
      <c r="E75" s="5"/>
      <c r="H75" s="5"/>
      <c r="I75" s="5"/>
    </row>
    <row r="76" spans="1:9">
      <c r="A76" s="5"/>
      <c r="D76" s="5"/>
      <c r="E76" s="5"/>
      <c r="H76" s="5"/>
      <c r="I76" s="5"/>
    </row>
    <row r="77" spans="1:9">
      <c r="A77" s="5"/>
      <c r="D77" s="5"/>
      <c r="E77" s="5"/>
      <c r="H77" s="5"/>
      <c r="I77" s="5"/>
    </row>
    <row r="78" spans="1:9">
      <c r="A78" s="5"/>
      <c r="D78" s="5"/>
      <c r="E78" s="5"/>
      <c r="H78" s="5"/>
      <c r="I78" s="5"/>
    </row>
    <row r="79" spans="1:9">
      <c r="A79" s="5"/>
      <c r="D79" s="5"/>
      <c r="E79" s="5"/>
      <c r="H79" s="5"/>
      <c r="I79" s="5"/>
    </row>
    <row r="80" spans="1:9">
      <c r="A80" s="5"/>
      <c r="D80" s="5"/>
      <c r="E80" s="5"/>
      <c r="H80" s="5"/>
      <c r="I80" s="5"/>
    </row>
    <row r="81" spans="1:9">
      <c r="A81" s="5"/>
      <c r="D81" s="5"/>
      <c r="E81" s="5"/>
      <c r="H81" s="5"/>
      <c r="I81" s="5"/>
    </row>
    <row r="82" spans="1:9">
      <c r="A82" s="5"/>
      <c r="D82" s="5"/>
      <c r="E82" s="5"/>
      <c r="H82" s="5"/>
      <c r="I82" s="5"/>
    </row>
    <row r="83" spans="1:9">
      <c r="A83" s="5"/>
      <c r="D83" s="5"/>
      <c r="E83" s="5"/>
      <c r="H83" s="5"/>
      <c r="I83" s="5"/>
    </row>
    <row r="84" spans="1:9">
      <c r="A84" s="5"/>
      <c r="D84" s="5"/>
      <c r="E84" s="5"/>
      <c r="H84" s="5"/>
      <c r="I84" s="5"/>
    </row>
    <row r="85" spans="1:9">
      <c r="A85" s="5"/>
      <c r="D85" s="5"/>
      <c r="E85" s="5"/>
      <c r="H85" s="5"/>
      <c r="I85" s="5"/>
    </row>
    <row r="86" spans="1:9">
      <c r="A86" s="5"/>
      <c r="D86" s="5"/>
      <c r="E86" s="5"/>
      <c r="H86" s="5"/>
      <c r="I86" s="5"/>
    </row>
    <row r="87" spans="1:9">
      <c r="A87" s="5"/>
      <c r="D87" s="5"/>
      <c r="E87" s="5"/>
      <c r="H87" s="5"/>
      <c r="I87" s="5"/>
    </row>
    <row r="88" spans="1:9">
      <c r="A88" s="5"/>
      <c r="D88" s="5"/>
      <c r="E88" s="5"/>
      <c r="H88" s="5"/>
      <c r="I88" s="5"/>
    </row>
    <row r="89" spans="1:9">
      <c r="A89" s="5"/>
      <c r="D89" s="5"/>
      <c r="E89" s="5"/>
      <c r="H89" s="5"/>
      <c r="I89" s="5"/>
    </row>
    <row r="90" spans="1:9">
      <c r="A90" s="5"/>
      <c r="D90" s="5"/>
      <c r="E90" s="5"/>
      <c r="H90" s="5"/>
      <c r="I90" s="5"/>
    </row>
    <row r="91" spans="1:9">
      <c r="A91" s="5"/>
      <c r="D91" s="5"/>
      <c r="E91" s="5"/>
      <c r="H91" s="5"/>
      <c r="I91" s="5"/>
    </row>
    <row r="92" spans="1:9">
      <c r="A92" s="5"/>
      <c r="D92" s="5"/>
      <c r="E92" s="5"/>
      <c r="H92" s="5"/>
      <c r="I92" s="5"/>
    </row>
    <row r="93" spans="1:9">
      <c r="A93" s="5"/>
      <c r="D93" s="5"/>
      <c r="E93" s="5"/>
      <c r="H93" s="5"/>
      <c r="I93" s="5"/>
    </row>
    <row r="94" spans="1:9">
      <c r="A94" s="5"/>
      <c r="D94" s="5"/>
      <c r="E94" s="5"/>
      <c r="H94" s="5"/>
      <c r="I94" s="5"/>
    </row>
    <row r="95" spans="1:9">
      <c r="A95" s="5"/>
      <c r="D95" s="5"/>
      <c r="E95" s="5"/>
      <c r="H95" s="5"/>
      <c r="I95" s="5"/>
    </row>
    <row r="96" spans="1:9">
      <c r="A96" s="5"/>
      <c r="D96" s="5"/>
      <c r="E96" s="5"/>
      <c r="H96" s="5"/>
      <c r="I96" s="5"/>
    </row>
    <row r="97" spans="1:9">
      <c r="A97" s="5"/>
      <c r="D97" s="5"/>
      <c r="E97" s="5"/>
      <c r="H97" s="5"/>
      <c r="I97" s="5"/>
    </row>
    <row r="98" spans="1:9">
      <c r="A98" s="5"/>
      <c r="D98" s="5"/>
      <c r="E98" s="5"/>
      <c r="H98" s="5"/>
      <c r="I98" s="5"/>
    </row>
    <row r="99" spans="1:9">
      <c r="A99" s="5"/>
      <c r="D99" s="5"/>
      <c r="E99" s="5"/>
      <c r="H99" s="5"/>
      <c r="I99" s="5"/>
    </row>
    <row r="100" spans="1:9">
      <c r="A100" s="5"/>
      <c r="D100" s="5"/>
      <c r="E100" s="5"/>
      <c r="H100" s="5"/>
      <c r="I100" s="5"/>
    </row>
    <row r="101" spans="1:9">
      <c r="A101" s="5"/>
      <c r="D101" s="5"/>
      <c r="E101" s="5"/>
      <c r="H101" s="5"/>
      <c r="I101" s="5"/>
    </row>
    <row r="102" spans="1:9">
      <c r="A102" s="5"/>
      <c r="D102" s="5"/>
      <c r="E102" s="5"/>
      <c r="H102" s="5"/>
      <c r="I102" s="5"/>
    </row>
    <row r="103" spans="1:9">
      <c r="A103" s="5"/>
      <c r="D103" s="5"/>
      <c r="E103" s="5"/>
      <c r="H103" s="5"/>
      <c r="I103" s="5"/>
    </row>
    <row r="104" spans="1:9">
      <c r="A104" s="5"/>
      <c r="D104" s="5"/>
      <c r="E104" s="5"/>
      <c r="H104" s="5"/>
      <c r="I104" s="5"/>
    </row>
    <row r="105" spans="1:9">
      <c r="A105" s="5"/>
      <c r="D105" s="5"/>
      <c r="E105" s="5"/>
      <c r="H105" s="5"/>
      <c r="I105" s="5"/>
    </row>
    <row r="106" spans="1:9">
      <c r="A106" s="5"/>
      <c r="D106" s="5"/>
      <c r="E106" s="5"/>
      <c r="H106" s="5"/>
      <c r="I106" s="5"/>
    </row>
    <row r="107" spans="1:9">
      <c r="A107" s="5"/>
      <c r="D107" s="5"/>
      <c r="E107" s="5"/>
      <c r="H107" s="5"/>
      <c r="I107" s="5"/>
    </row>
    <row r="108" spans="1:9">
      <c r="A108" s="5"/>
      <c r="D108" s="5"/>
      <c r="E108" s="5"/>
      <c r="H108" s="5"/>
      <c r="I108" s="5"/>
    </row>
    <row r="109" spans="1:9">
      <c r="A109" s="5"/>
      <c r="D109" s="5"/>
      <c r="E109" s="5"/>
      <c r="H109" s="5"/>
      <c r="I109" s="5"/>
    </row>
    <row r="110" spans="1:9">
      <c r="A110" s="5"/>
      <c r="D110" s="5"/>
      <c r="E110" s="5"/>
      <c r="H110" s="5"/>
      <c r="I110" s="5"/>
    </row>
    <row r="111" spans="1:9">
      <c r="A111" s="5"/>
      <c r="D111" s="5"/>
      <c r="E111" s="5"/>
      <c r="H111" s="5"/>
      <c r="I111" s="5"/>
    </row>
    <row r="112" spans="1:9">
      <c r="A112" s="5"/>
      <c r="D112" s="5"/>
      <c r="E112" s="5"/>
      <c r="H112" s="5"/>
      <c r="I112" s="5"/>
    </row>
    <row r="113" spans="1:9">
      <c r="A113" s="5"/>
      <c r="D113" s="5"/>
      <c r="E113" s="5"/>
      <c r="H113" s="5"/>
      <c r="I113" s="5"/>
    </row>
    <row r="114" spans="1:9">
      <c r="A114" s="5"/>
      <c r="D114" s="5"/>
      <c r="E114" s="5"/>
      <c r="H114" s="5"/>
      <c r="I114" s="5"/>
    </row>
    <row r="115" spans="1:9">
      <c r="A115" s="5"/>
      <c r="D115" s="5"/>
      <c r="E115" s="5"/>
      <c r="H115" s="5"/>
      <c r="I115" s="5"/>
    </row>
    <row r="116" spans="1:9">
      <c r="A116" s="5"/>
      <c r="D116" s="5"/>
      <c r="E116" s="5"/>
      <c r="H116" s="5"/>
      <c r="I116" s="5"/>
    </row>
    <row r="117" spans="1:9">
      <c r="A117" s="5"/>
      <c r="D117" s="5"/>
      <c r="E117" s="5"/>
      <c r="H117" s="5"/>
      <c r="I117" s="5"/>
    </row>
    <row r="118" spans="1:9">
      <c r="A118" s="5"/>
      <c r="D118" s="5"/>
      <c r="E118" s="5"/>
      <c r="H118" s="5"/>
      <c r="I118" s="5"/>
    </row>
    <row r="119" spans="1:9">
      <c r="A119" s="5"/>
      <c r="D119" s="5"/>
      <c r="E119" s="5"/>
      <c r="H119" s="5"/>
      <c r="I119" s="5"/>
    </row>
    <row r="120" spans="1:9">
      <c r="A120" s="5"/>
      <c r="D120" s="5"/>
      <c r="E120" s="5"/>
      <c r="H120" s="5"/>
      <c r="I120" s="5"/>
    </row>
    <row r="121" spans="1:9">
      <c r="A121" s="5"/>
      <c r="D121" s="5"/>
      <c r="E121" s="5"/>
      <c r="H121" s="5"/>
      <c r="I121" s="5"/>
    </row>
    <row r="122" spans="1:9">
      <c r="A122" s="5"/>
      <c r="D122" s="5"/>
      <c r="E122" s="5"/>
      <c r="H122" s="5"/>
      <c r="I122" s="5"/>
    </row>
    <row r="123" spans="1:9">
      <c r="A123" s="5"/>
      <c r="D123" s="5"/>
      <c r="E123" s="5"/>
      <c r="H123" s="5"/>
      <c r="I123" s="5"/>
    </row>
    <row r="124" spans="1:9">
      <c r="A124" s="5"/>
      <c r="D124" s="5"/>
      <c r="E124" s="5"/>
      <c r="H124" s="5"/>
      <c r="I124" s="5"/>
    </row>
    <row r="125" spans="1:9">
      <c r="A125" s="5"/>
      <c r="D125" s="5"/>
      <c r="E125" s="5"/>
      <c r="H125" s="5"/>
      <c r="I125" s="5"/>
    </row>
    <row r="126" spans="1:9">
      <c r="A126" s="5"/>
      <c r="D126" s="5"/>
      <c r="E126" s="5"/>
      <c r="H126" s="5"/>
      <c r="I126" s="5"/>
    </row>
    <row r="127" spans="1:9">
      <c r="A127" s="5"/>
      <c r="D127" s="5"/>
      <c r="E127" s="5"/>
      <c r="H127" s="5"/>
      <c r="I127" s="5"/>
    </row>
    <row r="128" spans="1:9">
      <c r="A128" s="5"/>
      <c r="D128" s="5"/>
      <c r="E128" s="5"/>
      <c r="H128" s="5"/>
      <c r="I128" s="5"/>
    </row>
    <row r="129" spans="1:9">
      <c r="A129" s="5"/>
      <c r="D129" s="5"/>
      <c r="E129" s="5"/>
      <c r="H129" s="5"/>
      <c r="I129" s="5"/>
    </row>
    <row r="130" spans="1:9">
      <c r="A130" s="5"/>
      <c r="D130" s="5"/>
      <c r="E130" s="5"/>
      <c r="H130" s="5"/>
      <c r="I130" s="5"/>
    </row>
    <row r="131" spans="1:9">
      <c r="A131" s="5"/>
      <c r="D131" s="5"/>
      <c r="E131" s="5"/>
      <c r="H131" s="5"/>
      <c r="I131" s="5"/>
    </row>
    <row r="132" spans="1:9">
      <c r="A132" s="5"/>
      <c r="D132" s="5"/>
      <c r="E132" s="5"/>
      <c r="H132" s="5"/>
      <c r="I132" s="5"/>
    </row>
    <row r="133" spans="1:9">
      <c r="A133" s="5"/>
      <c r="D133" s="5"/>
      <c r="E133" s="5"/>
      <c r="H133" s="5"/>
      <c r="I133" s="5"/>
    </row>
    <row r="134" spans="1:9">
      <c r="A134" s="5"/>
      <c r="D134" s="5"/>
      <c r="E134" s="5"/>
      <c r="H134" s="5"/>
      <c r="I134" s="5"/>
    </row>
    <row r="135" spans="1:9">
      <c r="A135" s="5"/>
      <c r="D135" s="5"/>
      <c r="E135" s="5"/>
      <c r="H135" s="5"/>
      <c r="I135" s="5"/>
    </row>
    <row r="136" spans="1:9">
      <c r="A136" s="5"/>
      <c r="D136" s="5"/>
      <c r="E136" s="5"/>
      <c r="H136" s="5"/>
      <c r="I136" s="5"/>
    </row>
    <row r="137" spans="1:9">
      <c r="A137" s="5"/>
      <c r="D137" s="5"/>
      <c r="E137" s="5"/>
      <c r="H137" s="5"/>
      <c r="I137" s="5"/>
    </row>
    <row r="138" spans="1:9">
      <c r="A138" s="5"/>
      <c r="D138" s="5"/>
      <c r="E138" s="5"/>
      <c r="H138" s="5"/>
      <c r="I138" s="5"/>
    </row>
    <row r="139" spans="1:9">
      <c r="A139" s="5"/>
      <c r="D139" s="5"/>
      <c r="E139" s="5"/>
      <c r="H139" s="5"/>
      <c r="I139" s="5"/>
    </row>
    <row r="140" spans="1:9">
      <c r="A140" s="5"/>
      <c r="D140" s="5"/>
      <c r="E140" s="5"/>
      <c r="H140" s="5"/>
      <c r="I140" s="5"/>
    </row>
    <row r="141" spans="1:9">
      <c r="A141" s="5"/>
      <c r="D141" s="5"/>
      <c r="E141" s="5"/>
      <c r="H141" s="5"/>
      <c r="I141" s="5"/>
    </row>
    <row r="142" spans="1:9">
      <c r="A142" s="5"/>
      <c r="D142" s="5"/>
      <c r="E142" s="5"/>
      <c r="H142" s="5"/>
      <c r="I142" s="5"/>
    </row>
    <row r="143" spans="1:9">
      <c r="A143" s="5"/>
      <c r="D143" s="5"/>
      <c r="E143" s="5"/>
      <c r="H143" s="5"/>
      <c r="I143" s="5"/>
    </row>
    <row r="144" spans="1:9">
      <c r="A144" s="5"/>
      <c r="D144" s="5"/>
      <c r="E144" s="5"/>
      <c r="H144" s="5"/>
      <c r="I144" s="5"/>
    </row>
    <row r="145" spans="1:9">
      <c r="A145" s="5"/>
      <c r="D145" s="5"/>
      <c r="E145" s="5"/>
      <c r="H145" s="5"/>
      <c r="I145" s="5"/>
    </row>
    <row r="146" spans="1:9">
      <c r="A146" s="5"/>
      <c r="D146" s="5"/>
      <c r="E146" s="5"/>
      <c r="H146" s="5"/>
      <c r="I146" s="5"/>
    </row>
    <row r="147" spans="1:9">
      <c r="A147" s="5"/>
      <c r="D147" s="5"/>
      <c r="E147" s="5"/>
      <c r="H147" s="5"/>
      <c r="I147" s="5"/>
    </row>
    <row r="148" spans="1:9">
      <c r="A148" s="5"/>
      <c r="D148" s="5"/>
      <c r="E148" s="5"/>
      <c r="H148" s="5"/>
      <c r="I148" s="5"/>
    </row>
    <row r="149" spans="1:9">
      <c r="A149" s="5"/>
      <c r="D149" s="5"/>
      <c r="E149" s="5"/>
      <c r="H149" s="5"/>
      <c r="I149" s="5"/>
    </row>
    <row r="150" spans="1:9">
      <c r="A150" s="5"/>
      <c r="D150" s="5"/>
      <c r="E150" s="5"/>
      <c r="H150" s="5"/>
      <c r="I150" s="5"/>
    </row>
    <row r="151" spans="1:9">
      <c r="A151" s="5"/>
      <c r="D151" s="5"/>
      <c r="E151" s="5"/>
      <c r="H151" s="5"/>
      <c r="I151" s="5"/>
    </row>
    <row r="152" spans="1:9">
      <c r="A152" s="5"/>
      <c r="D152" s="5"/>
      <c r="E152" s="5"/>
      <c r="H152" s="5"/>
      <c r="I152" s="5"/>
    </row>
    <row r="153" spans="1:9">
      <c r="A153" s="5"/>
      <c r="D153" s="5"/>
      <c r="E153" s="5"/>
      <c r="H153" s="5"/>
      <c r="I153" s="5"/>
    </row>
    <row r="154" spans="1:9">
      <c r="A154" s="5"/>
      <c r="D154" s="5"/>
      <c r="E154" s="5"/>
      <c r="H154" s="5"/>
      <c r="I154" s="5"/>
    </row>
    <row r="155" spans="1:9">
      <c r="A155" s="5"/>
      <c r="D155" s="5"/>
      <c r="E155" s="5"/>
      <c r="H155" s="5"/>
      <c r="I155" s="5"/>
    </row>
    <row r="156" spans="1:9">
      <c r="A156" s="5"/>
      <c r="D156" s="5"/>
      <c r="E156" s="5"/>
      <c r="H156" s="5"/>
      <c r="I156" s="5"/>
    </row>
    <row r="157" spans="1:9">
      <c r="A157" s="5"/>
      <c r="D157" s="5"/>
      <c r="E157" s="5"/>
      <c r="H157" s="5"/>
      <c r="I157" s="5"/>
    </row>
    <row r="158" spans="1:9">
      <c r="A158" s="5"/>
      <c r="D158" s="5"/>
      <c r="E158" s="5"/>
      <c r="H158" s="5"/>
      <c r="I158" s="5"/>
    </row>
    <row r="159" spans="1:9">
      <c r="A159" s="5"/>
      <c r="D159" s="5"/>
      <c r="E159" s="5"/>
      <c r="H159" s="5"/>
      <c r="I159" s="5"/>
    </row>
    <row r="160" spans="1:9">
      <c r="A160" s="5"/>
      <c r="D160" s="5"/>
      <c r="E160" s="5"/>
      <c r="H160" s="5"/>
      <c r="I160" s="5"/>
    </row>
    <row r="161" spans="1:9">
      <c r="A161" s="5"/>
      <c r="D161" s="5"/>
      <c r="E161" s="5"/>
      <c r="H161" s="5"/>
      <c r="I161" s="5"/>
    </row>
    <row r="162" spans="1:9">
      <c r="A162" s="5"/>
      <c r="D162" s="5"/>
      <c r="E162" s="5"/>
      <c r="H162" s="5"/>
      <c r="I162" s="5"/>
    </row>
    <row r="163" spans="1:9">
      <c r="A163" s="5"/>
      <c r="D163" s="5"/>
      <c r="E163" s="5"/>
      <c r="H163" s="5"/>
      <c r="I163" s="5"/>
    </row>
    <row r="164" spans="1:9">
      <c r="A164" s="5"/>
      <c r="D164" s="5"/>
      <c r="E164" s="5"/>
      <c r="H164" s="5"/>
      <c r="I164" s="5"/>
    </row>
    <row r="165" spans="1:9">
      <c r="A165" s="5"/>
      <c r="D165" s="5"/>
      <c r="E165" s="5"/>
      <c r="H165" s="5"/>
      <c r="I165" s="5"/>
    </row>
    <row r="166" spans="1:9">
      <c r="A166" s="5"/>
      <c r="D166" s="5"/>
      <c r="E166" s="5"/>
      <c r="H166" s="5"/>
      <c r="I166" s="5"/>
    </row>
    <row r="167" spans="1:9">
      <c r="A167" s="5"/>
      <c r="D167" s="5"/>
      <c r="E167" s="5"/>
      <c r="H167" s="5"/>
      <c r="I167" s="5"/>
    </row>
    <row r="168" spans="1:9">
      <c r="A168" s="5"/>
      <c r="D168" s="5"/>
      <c r="E168" s="5"/>
      <c r="H168" s="5"/>
      <c r="I168" s="5"/>
    </row>
    <row r="169" spans="1:9">
      <c r="A169" s="5"/>
      <c r="D169" s="5"/>
      <c r="E169" s="5"/>
      <c r="H169" s="5"/>
      <c r="I169" s="5"/>
    </row>
    <row r="170" spans="1:9">
      <c r="A170" s="5"/>
      <c r="D170" s="5"/>
      <c r="E170" s="5"/>
      <c r="H170" s="5"/>
      <c r="I170" s="5"/>
    </row>
    <row r="171" spans="1:9">
      <c r="A171" s="5"/>
      <c r="D171" s="5"/>
      <c r="E171" s="5"/>
      <c r="H171" s="5"/>
      <c r="I171" s="5"/>
    </row>
    <row r="172" spans="1:9">
      <c r="A172" s="5"/>
      <c r="D172" s="5"/>
      <c r="E172" s="5"/>
      <c r="H172" s="5"/>
      <c r="I172" s="5"/>
    </row>
    <row r="173" spans="1:9">
      <c r="A173" s="5"/>
      <c r="D173" s="5"/>
      <c r="E173" s="5"/>
      <c r="H173" s="5"/>
      <c r="I173" s="5"/>
    </row>
    <row r="174" spans="1:9">
      <c r="A174" s="5"/>
      <c r="D174" s="5"/>
      <c r="E174" s="5"/>
      <c r="H174" s="5"/>
      <c r="I174" s="5"/>
    </row>
    <row r="175" spans="1:9">
      <c r="A175" s="5"/>
      <c r="D175" s="5"/>
      <c r="E175" s="5"/>
      <c r="H175" s="5"/>
      <c r="I175" s="5"/>
    </row>
    <row r="176" spans="1:9">
      <c r="A176" s="5"/>
      <c r="D176" s="5"/>
      <c r="E176" s="5"/>
      <c r="H176" s="5"/>
      <c r="I176" s="5"/>
    </row>
    <row r="177" spans="1:9">
      <c r="A177" s="5"/>
      <c r="D177" s="5"/>
      <c r="E177" s="5"/>
      <c r="H177" s="5"/>
      <c r="I177" s="5"/>
    </row>
    <row r="178" spans="1:9">
      <c r="A178" s="5"/>
      <c r="D178" s="5"/>
      <c r="E178" s="5"/>
      <c r="H178" s="5"/>
      <c r="I178" s="5"/>
    </row>
    <row r="179" spans="1:9">
      <c r="A179" s="5"/>
      <c r="D179" s="5"/>
      <c r="E179" s="5"/>
      <c r="H179" s="5"/>
      <c r="I179" s="5"/>
    </row>
    <row r="180" spans="1:9">
      <c r="A180" s="5"/>
      <c r="D180" s="5"/>
      <c r="E180" s="5"/>
      <c r="H180" s="5"/>
      <c r="I180" s="5"/>
    </row>
    <row r="181" spans="1:9">
      <c r="A181" s="5"/>
      <c r="D181" s="5"/>
      <c r="E181" s="5"/>
      <c r="H181" s="5"/>
      <c r="I181" s="5"/>
    </row>
    <row r="182" spans="1:9">
      <c r="A182" s="5"/>
      <c r="D182" s="5"/>
      <c r="E182" s="5"/>
      <c r="H182" s="5"/>
      <c r="I182" s="5"/>
    </row>
    <row r="183" spans="1:9">
      <c r="A183" s="5"/>
      <c r="D183" s="5"/>
      <c r="E183" s="5"/>
      <c r="H183" s="5"/>
      <c r="I183" s="5"/>
    </row>
    <row r="184" spans="1:9">
      <c r="A184" s="5"/>
      <c r="D184" s="5"/>
      <c r="E184" s="5"/>
      <c r="H184" s="5"/>
      <c r="I184" s="5"/>
    </row>
    <row r="185" spans="1:9">
      <c r="A185" s="5"/>
      <c r="D185" s="5"/>
      <c r="E185" s="5"/>
      <c r="H185" s="5"/>
      <c r="I185" s="5"/>
    </row>
    <row r="186" spans="1:9">
      <c r="A186" s="5"/>
      <c r="D186" s="5"/>
      <c r="E186" s="5"/>
      <c r="H186" s="5"/>
      <c r="I186" s="5"/>
    </row>
    <row r="187" spans="1:9">
      <c r="A187" s="5"/>
      <c r="D187" s="5"/>
      <c r="E187" s="5"/>
      <c r="H187" s="5"/>
      <c r="I187" s="5"/>
    </row>
    <row r="188" spans="1:9">
      <c r="A188" s="5"/>
      <c r="D188" s="5"/>
      <c r="E188" s="5"/>
      <c r="H188" s="5"/>
      <c r="I188" s="5"/>
    </row>
    <row r="189" spans="1:9">
      <c r="A189" s="5"/>
      <c r="D189" s="5"/>
      <c r="E189" s="5"/>
      <c r="H189" s="5"/>
      <c r="I189" s="5"/>
    </row>
    <row r="190" spans="1:9">
      <c r="A190" s="5"/>
      <c r="D190" s="5"/>
      <c r="E190" s="5"/>
      <c r="H190" s="5"/>
      <c r="I190" s="5"/>
    </row>
    <row r="191" spans="1:9">
      <c r="A191" s="5"/>
      <c r="D191" s="5"/>
      <c r="E191" s="5"/>
      <c r="H191" s="5"/>
      <c r="I191" s="5"/>
    </row>
    <row r="192" spans="1:9">
      <c r="A192" s="5"/>
      <c r="D192" s="5"/>
      <c r="E192" s="5"/>
      <c r="H192" s="5"/>
      <c r="I192" s="5"/>
    </row>
    <row r="193" spans="1:9">
      <c r="A193" s="5"/>
      <c r="D193" s="5"/>
      <c r="E193" s="5"/>
      <c r="H193" s="5"/>
      <c r="I193" s="5"/>
    </row>
    <row r="194" spans="1:9">
      <c r="A194" s="5"/>
      <c r="D194" s="5"/>
      <c r="E194" s="5"/>
      <c r="H194" s="5"/>
      <c r="I194" s="5"/>
    </row>
    <row r="195" spans="1:9">
      <c r="A195" s="5"/>
      <c r="D195" s="5"/>
      <c r="E195" s="5"/>
      <c r="H195" s="5"/>
      <c r="I195" s="5"/>
    </row>
    <row r="196" spans="1:9">
      <c r="A196" s="5"/>
      <c r="D196" s="5"/>
      <c r="E196" s="5"/>
      <c r="H196" s="5"/>
      <c r="I196" s="5"/>
    </row>
    <row r="197" spans="1:9">
      <c r="A197" s="5"/>
      <c r="D197" s="5"/>
      <c r="E197" s="5"/>
      <c r="H197" s="5"/>
      <c r="I197" s="5"/>
    </row>
    <row r="198" spans="1:9">
      <c r="A198" s="5"/>
      <c r="D198" s="5"/>
      <c r="E198" s="5"/>
      <c r="H198" s="5"/>
      <c r="I198" s="5"/>
    </row>
    <row r="199" spans="1:9">
      <c r="A199" s="5"/>
      <c r="D199" s="5"/>
      <c r="E199" s="5"/>
      <c r="H199" s="5"/>
      <c r="I199" s="5"/>
    </row>
    <row r="200" spans="1:9">
      <c r="A200" s="5"/>
      <c r="D200" s="5"/>
      <c r="E200" s="5"/>
      <c r="H200" s="5"/>
      <c r="I200" s="5"/>
    </row>
    <row r="201" spans="1:9">
      <c r="A201" s="5"/>
      <c r="D201" s="5"/>
      <c r="E201" s="5"/>
      <c r="H201" s="5"/>
      <c r="I201" s="5"/>
    </row>
    <row r="202" spans="1:9">
      <c r="A202" s="5"/>
      <c r="D202" s="5"/>
      <c r="E202" s="5"/>
      <c r="H202" s="5"/>
      <c r="I202" s="5"/>
    </row>
    <row r="203" spans="1:9">
      <c r="A203" s="5"/>
      <c r="D203" s="5"/>
      <c r="E203" s="5"/>
      <c r="H203" s="5"/>
      <c r="I203" s="5"/>
    </row>
    <row r="204" spans="1:9">
      <c r="A204" s="5"/>
      <c r="D204" s="5"/>
      <c r="E204" s="5"/>
      <c r="H204" s="5"/>
      <c r="I204" s="5"/>
    </row>
    <row r="205" spans="1:9">
      <c r="A205" s="5"/>
      <c r="D205" s="5"/>
      <c r="E205" s="5"/>
      <c r="H205" s="5"/>
      <c r="I205" s="5"/>
    </row>
    <row r="206" spans="1:9">
      <c r="A206" s="5"/>
      <c r="D206" s="5"/>
      <c r="E206" s="5"/>
      <c r="H206" s="5"/>
      <c r="I206" s="5"/>
    </row>
    <row r="207" spans="1:9">
      <c r="A207" s="5"/>
      <c r="D207" s="5"/>
      <c r="E207" s="5"/>
      <c r="H207" s="5"/>
      <c r="I207" s="5"/>
    </row>
    <row r="208" spans="1:9">
      <c r="A208" s="5"/>
      <c r="D208" s="5"/>
      <c r="E208" s="5"/>
      <c r="H208" s="5"/>
      <c r="I208" s="5"/>
    </row>
    <row r="209" spans="1:9">
      <c r="A209" s="5"/>
      <c r="D209" s="5"/>
      <c r="E209" s="5"/>
      <c r="H209" s="5"/>
      <c r="I209" s="5"/>
    </row>
    <row r="210" spans="1:9">
      <c r="A210" s="5"/>
      <c r="D210" s="5"/>
      <c r="E210" s="5"/>
      <c r="H210" s="5"/>
      <c r="I210" s="5"/>
    </row>
    <row r="211" spans="1:9">
      <c r="A211" s="5"/>
      <c r="D211" s="5"/>
      <c r="E211" s="5"/>
      <c r="H211" s="5"/>
      <c r="I211" s="5"/>
    </row>
    <row r="212" spans="1:9">
      <c r="A212" s="5"/>
      <c r="D212" s="5"/>
      <c r="E212" s="5"/>
      <c r="H212" s="5"/>
      <c r="I212" s="5"/>
    </row>
    <row r="213" spans="1:9">
      <c r="A213" s="5"/>
      <c r="D213" s="5"/>
      <c r="E213" s="5"/>
      <c r="H213" s="5"/>
      <c r="I213" s="5"/>
    </row>
    <row r="214" spans="1:9">
      <c r="A214" s="5"/>
      <c r="D214" s="5"/>
      <c r="E214" s="5"/>
      <c r="H214" s="5"/>
      <c r="I214" s="5"/>
    </row>
    <row r="215" spans="1:9">
      <c r="A215" s="5"/>
      <c r="D215" s="5"/>
      <c r="E215" s="5"/>
      <c r="H215" s="5"/>
      <c r="I215" s="5"/>
    </row>
    <row r="216" spans="1:9">
      <c r="A216" s="5"/>
      <c r="D216" s="5"/>
      <c r="E216" s="5"/>
      <c r="H216" s="5"/>
      <c r="I216" s="5"/>
    </row>
    <row r="217" spans="1:9">
      <c r="A217" s="5"/>
      <c r="D217" s="5"/>
      <c r="E217" s="5"/>
      <c r="H217" s="5"/>
      <c r="I217" s="5"/>
    </row>
    <row r="218" spans="1:9">
      <c r="A218" s="5"/>
      <c r="D218" s="5"/>
      <c r="E218" s="5"/>
      <c r="H218" s="5"/>
      <c r="I218" s="5"/>
    </row>
    <row r="219" spans="1:9">
      <c r="A219" s="5"/>
      <c r="D219" s="5"/>
      <c r="E219" s="5"/>
      <c r="H219" s="5"/>
      <c r="I219" s="5"/>
    </row>
    <row r="220" spans="1:9">
      <c r="A220" s="5"/>
      <c r="D220" s="5"/>
      <c r="E220" s="5"/>
      <c r="H220" s="5"/>
      <c r="I220" s="5"/>
    </row>
    <row r="221" spans="1:9">
      <c r="A221" s="5"/>
      <c r="D221" s="5"/>
      <c r="E221" s="5"/>
      <c r="H221" s="5"/>
      <c r="I221" s="5"/>
    </row>
    <row r="222" spans="1:9">
      <c r="A222" s="5"/>
      <c r="D222" s="5"/>
      <c r="E222" s="5"/>
      <c r="H222" s="5"/>
      <c r="I222" s="5"/>
    </row>
    <row r="223" spans="1:9">
      <c r="A223" s="5"/>
      <c r="D223" s="5"/>
      <c r="E223" s="5"/>
      <c r="H223" s="5"/>
      <c r="I223" s="5"/>
    </row>
    <row r="224" spans="1:9">
      <c r="A224" s="5"/>
      <c r="D224" s="5"/>
      <c r="E224" s="5"/>
      <c r="H224" s="5"/>
      <c r="I224" s="5"/>
    </row>
    <row r="225" spans="1:9">
      <c r="A225" s="5"/>
      <c r="D225" s="5"/>
      <c r="E225" s="5"/>
      <c r="H225" s="5"/>
      <c r="I225" s="5"/>
    </row>
    <row r="226" spans="1:9">
      <c r="A226" s="5"/>
      <c r="D226" s="5"/>
      <c r="E226" s="5"/>
      <c r="H226" s="5"/>
      <c r="I226" s="5"/>
    </row>
    <row r="227" spans="1:9">
      <c r="A227" s="5"/>
      <c r="D227" s="5"/>
      <c r="E227" s="5"/>
      <c r="H227" s="5"/>
      <c r="I227" s="5"/>
    </row>
    <row r="228" spans="1:9">
      <c r="A228" s="5"/>
      <c r="D228" s="5"/>
      <c r="E228" s="5"/>
      <c r="H228" s="5"/>
      <c r="I228" s="5"/>
    </row>
    <row r="229" spans="1:9">
      <c r="A229" s="5"/>
      <c r="D229" s="5"/>
      <c r="E229" s="5"/>
      <c r="H229" s="5"/>
      <c r="I229" s="5"/>
    </row>
    <row r="230" spans="1:9">
      <c r="A230" s="5"/>
      <c r="D230" s="5"/>
      <c r="E230" s="5"/>
      <c r="H230" s="5"/>
      <c r="I230" s="5"/>
    </row>
    <row r="231" spans="1:9">
      <c r="A231" s="5"/>
      <c r="D231" s="5"/>
      <c r="E231" s="5"/>
      <c r="H231" s="5"/>
      <c r="I231" s="5"/>
    </row>
    <row r="232" spans="1:9">
      <c r="A232" s="5"/>
      <c r="D232" s="5"/>
      <c r="E232" s="5"/>
      <c r="H232" s="5"/>
      <c r="I232" s="5"/>
    </row>
    <row r="233" spans="1:9">
      <c r="A233" s="5"/>
      <c r="D233" s="5"/>
      <c r="E233" s="5"/>
      <c r="H233" s="5"/>
      <c r="I233" s="5"/>
    </row>
    <row r="234" spans="1:9">
      <c r="A234" s="5"/>
      <c r="D234" s="5"/>
      <c r="E234" s="5"/>
      <c r="H234" s="5"/>
      <c r="I234" s="5"/>
    </row>
    <row r="235" spans="1:9">
      <c r="A235" s="5"/>
      <c r="D235" s="5"/>
      <c r="E235" s="5"/>
      <c r="H235" s="5"/>
      <c r="I235" s="5"/>
    </row>
    <row r="236" spans="1:9">
      <c r="A236" s="5"/>
      <c r="D236" s="5"/>
      <c r="E236" s="5"/>
      <c r="H236" s="5"/>
      <c r="I236" s="5"/>
    </row>
    <row r="237" spans="1:9">
      <c r="A237" s="5"/>
      <c r="D237" s="5"/>
      <c r="E237" s="5"/>
      <c r="H237" s="5"/>
      <c r="I237" s="5"/>
    </row>
    <row r="238" spans="1:9">
      <c r="A238" s="5"/>
      <c r="D238" s="5"/>
      <c r="E238" s="5"/>
      <c r="H238" s="5"/>
      <c r="I238" s="5"/>
    </row>
    <row r="239" spans="1:9">
      <c r="A239" s="5"/>
      <c r="D239" s="5"/>
      <c r="E239" s="5"/>
      <c r="H239" s="5"/>
      <c r="I239" s="5"/>
    </row>
    <row r="240" spans="1:9">
      <c r="A240" s="5"/>
      <c r="D240" s="5"/>
      <c r="E240" s="5"/>
      <c r="H240" s="5"/>
      <c r="I240" s="5"/>
    </row>
    <row r="241" spans="1:9">
      <c r="A241" s="5"/>
      <c r="D241" s="5"/>
      <c r="E241" s="5"/>
      <c r="H241" s="5"/>
      <c r="I241" s="5"/>
    </row>
    <row r="242" spans="1:9">
      <c r="A242" s="5"/>
      <c r="D242" s="5"/>
      <c r="E242" s="5"/>
      <c r="H242" s="5"/>
      <c r="I242" s="5"/>
    </row>
    <row r="243" spans="1:9">
      <c r="A243" s="5"/>
      <c r="D243" s="5"/>
      <c r="E243" s="5"/>
      <c r="H243" s="5"/>
      <c r="I243" s="5"/>
    </row>
    <row r="244" spans="1:9">
      <c r="A244" s="5"/>
      <c r="D244" s="5"/>
      <c r="E244" s="5"/>
      <c r="H244" s="5"/>
      <c r="I244" s="5"/>
    </row>
    <row r="245" spans="1:9">
      <c r="A245" s="5"/>
      <c r="D245" s="5"/>
      <c r="E245" s="5"/>
      <c r="H245" s="5"/>
      <c r="I245" s="5"/>
    </row>
    <row r="246" spans="1:9">
      <c r="A246" s="5"/>
      <c r="D246" s="5"/>
      <c r="E246" s="5"/>
      <c r="H246" s="5"/>
      <c r="I246" s="5"/>
    </row>
    <row r="247" spans="1:9">
      <c r="A247" s="5"/>
      <c r="D247" s="5"/>
      <c r="E247" s="5"/>
      <c r="H247" s="5"/>
      <c r="I247" s="5"/>
    </row>
    <row r="248" spans="1:9">
      <c r="A248" s="5"/>
      <c r="D248" s="5"/>
      <c r="E248" s="5"/>
      <c r="H248" s="5"/>
      <c r="I248" s="5"/>
    </row>
    <row r="249" spans="1:9">
      <c r="A249" s="5"/>
      <c r="D249" s="5"/>
      <c r="E249" s="5"/>
      <c r="H249" s="5"/>
      <c r="I249" s="5"/>
    </row>
    <row r="250" spans="1:9">
      <c r="A250" s="5"/>
      <c r="D250" s="5"/>
      <c r="E250" s="5"/>
      <c r="H250" s="5"/>
      <c r="I250" s="5"/>
    </row>
    <row r="251" spans="1:9">
      <c r="A251" s="5"/>
      <c r="D251" s="5"/>
      <c r="E251" s="5"/>
      <c r="H251" s="5"/>
      <c r="I251" s="5"/>
    </row>
    <row r="252" spans="1:9">
      <c r="A252" s="5"/>
      <c r="D252" s="5"/>
      <c r="E252" s="5"/>
      <c r="H252" s="5"/>
      <c r="I252" s="5"/>
    </row>
    <row r="253" spans="1:9">
      <c r="A253" s="5"/>
      <c r="D253" s="5"/>
      <c r="E253" s="5"/>
      <c r="H253" s="5"/>
      <c r="I253" s="5"/>
    </row>
    <row r="254" spans="1:9">
      <c r="A254" s="5"/>
      <c r="D254" s="5"/>
      <c r="E254" s="5"/>
      <c r="H254" s="5"/>
      <c r="I254" s="5"/>
    </row>
    <row r="255" spans="1:9">
      <c r="A255" s="5"/>
      <c r="D255" s="5"/>
      <c r="E255" s="5"/>
      <c r="H255" s="5"/>
      <c r="I255" s="5"/>
    </row>
    <row r="256" spans="1:9">
      <c r="A256" s="5"/>
      <c r="D256" s="5"/>
      <c r="E256" s="5"/>
      <c r="H256" s="5"/>
      <c r="I256" s="5"/>
    </row>
    <row r="257" spans="1:9">
      <c r="A257" s="5"/>
      <c r="D257" s="5"/>
      <c r="E257" s="5"/>
      <c r="H257" s="5"/>
      <c r="I257" s="5"/>
    </row>
    <row r="258" spans="1:9">
      <c r="A258" s="5"/>
      <c r="D258" s="5"/>
      <c r="E258" s="5"/>
      <c r="H258" s="5"/>
      <c r="I258" s="5"/>
    </row>
    <row r="259" spans="1:9">
      <c r="A259" s="5"/>
      <c r="D259" s="5"/>
      <c r="E259" s="5"/>
      <c r="H259" s="5"/>
      <c r="I259" s="5"/>
    </row>
    <row r="260" spans="1:9">
      <c r="A260" s="5"/>
      <c r="D260" s="5"/>
      <c r="E260" s="5"/>
      <c r="H260" s="5"/>
      <c r="I260" s="5"/>
    </row>
    <row r="261" spans="1:9">
      <c r="A261" s="5"/>
      <c r="D261" s="5"/>
      <c r="E261" s="5"/>
      <c r="H261" s="5"/>
      <c r="I261" s="5"/>
    </row>
    <row r="262" spans="1:9">
      <c r="A262" s="5"/>
      <c r="D262" s="5"/>
      <c r="E262" s="5"/>
      <c r="H262" s="5"/>
      <c r="I262" s="5"/>
    </row>
    <row r="263" spans="1:9">
      <c r="A263" s="5"/>
      <c r="D263" s="5"/>
      <c r="E263" s="5"/>
      <c r="H263" s="5"/>
      <c r="I263" s="5"/>
    </row>
    <row r="264" spans="1:9">
      <c r="A264" s="5"/>
      <c r="D264" s="5"/>
      <c r="E264" s="5"/>
      <c r="H264" s="5"/>
      <c r="I264" s="5"/>
    </row>
    <row r="265" spans="1:9">
      <c r="A265" s="5"/>
      <c r="D265" s="5"/>
      <c r="E265" s="5"/>
      <c r="H265" s="5"/>
      <c r="I265" s="5"/>
    </row>
    <row r="266" spans="1:9">
      <c r="A266" s="5"/>
      <c r="D266" s="5"/>
      <c r="E266" s="5"/>
      <c r="H266" s="5"/>
      <c r="I266" s="5"/>
    </row>
    <row r="267" spans="1:9">
      <c r="A267" s="5"/>
      <c r="D267" s="5"/>
      <c r="E267" s="5"/>
      <c r="H267" s="5"/>
      <c r="I267" s="5"/>
    </row>
    <row r="268" spans="1:9">
      <c r="A268" s="5"/>
      <c r="D268" s="5"/>
      <c r="E268" s="5"/>
      <c r="H268" s="5"/>
      <c r="I268" s="5"/>
    </row>
    <row r="269" spans="1:9">
      <c r="A269" s="5"/>
      <c r="D269" s="5"/>
      <c r="E269" s="5"/>
      <c r="H269" s="5"/>
      <c r="I269" s="5"/>
    </row>
    <row r="270" spans="1:9">
      <c r="A270" s="5"/>
      <c r="D270" s="5"/>
      <c r="E270" s="5"/>
      <c r="H270" s="5"/>
      <c r="I270" s="5"/>
    </row>
    <row r="271" spans="1:9">
      <c r="A271" s="5"/>
      <c r="D271" s="5"/>
      <c r="E271" s="5"/>
      <c r="H271" s="5"/>
      <c r="I271" s="5"/>
    </row>
    <row r="272" spans="1:9">
      <c r="A272" s="5"/>
      <c r="D272" s="5"/>
      <c r="E272" s="5"/>
      <c r="H272" s="5"/>
      <c r="I272" s="5"/>
    </row>
    <row r="273" spans="1:9">
      <c r="A273" s="5"/>
      <c r="D273" s="5"/>
      <c r="E273" s="5"/>
      <c r="H273" s="5"/>
      <c r="I273" s="5"/>
    </row>
    <row r="274" spans="1:9">
      <c r="A274" s="5"/>
      <c r="D274" s="5"/>
      <c r="E274" s="5"/>
      <c r="H274" s="5"/>
      <c r="I274" s="5"/>
    </row>
    <row r="275" spans="1:9">
      <c r="A275" s="5"/>
      <c r="D275" s="5"/>
      <c r="E275" s="5"/>
      <c r="H275" s="5"/>
      <c r="I275" s="5"/>
    </row>
    <row r="276" spans="1:9">
      <c r="A276" s="5"/>
      <c r="D276" s="5"/>
      <c r="E276" s="5"/>
      <c r="H276" s="5"/>
      <c r="I276" s="5"/>
    </row>
    <row r="277" spans="1:9">
      <c r="A277" s="5"/>
      <c r="D277" s="5"/>
      <c r="E277" s="5"/>
      <c r="H277" s="5"/>
      <c r="I277" s="5"/>
    </row>
    <row r="278" spans="1:9">
      <c r="A278" s="5"/>
      <c r="D278" s="5"/>
      <c r="E278" s="5"/>
      <c r="H278" s="5"/>
      <c r="I278" s="5"/>
    </row>
    <row r="279" spans="1:9">
      <c r="A279" s="5"/>
      <c r="D279" s="5"/>
      <c r="E279" s="5"/>
      <c r="H279" s="5"/>
      <c r="I279" s="5"/>
    </row>
    <row r="280" spans="1:9">
      <c r="A280" s="5"/>
      <c r="D280" s="5"/>
      <c r="E280" s="5"/>
      <c r="H280" s="5"/>
      <c r="I280" s="5"/>
    </row>
    <row r="281" spans="1:9">
      <c r="A281" s="5"/>
      <c r="D281" s="5"/>
      <c r="E281" s="5"/>
      <c r="H281" s="5"/>
      <c r="I281" s="5"/>
    </row>
    <row r="282" spans="1:9">
      <c r="A282" s="5"/>
      <c r="D282" s="5"/>
      <c r="E282" s="5"/>
      <c r="H282" s="5"/>
      <c r="I282" s="5"/>
    </row>
    <row r="283" spans="1:9">
      <c r="A283" s="5"/>
      <c r="D283" s="5"/>
      <c r="E283" s="5"/>
      <c r="H283" s="5"/>
      <c r="I283" s="5"/>
    </row>
    <row r="284" spans="1:9">
      <c r="A284" s="5"/>
      <c r="D284" s="5"/>
      <c r="E284" s="5"/>
      <c r="H284" s="5"/>
      <c r="I284" s="5"/>
    </row>
    <row r="285" spans="1:9">
      <c r="A285" s="5"/>
      <c r="D285" s="5"/>
      <c r="E285" s="5"/>
      <c r="H285" s="5"/>
      <c r="I285" s="5"/>
    </row>
    <row r="286" spans="1:9">
      <c r="A286" s="5"/>
      <c r="D286" s="5"/>
      <c r="E286" s="5"/>
      <c r="H286" s="5"/>
      <c r="I286" s="5"/>
    </row>
    <row r="287" spans="1:9">
      <c r="A287" s="5"/>
      <c r="D287" s="5"/>
      <c r="E287" s="5"/>
      <c r="H287" s="5"/>
      <c r="I287" s="5"/>
    </row>
    <row r="288" spans="1:9">
      <c r="A288" s="5"/>
      <c r="D288" s="5"/>
      <c r="E288" s="5"/>
      <c r="H288" s="5"/>
      <c r="I288" s="5"/>
    </row>
    <row r="289" spans="1:9">
      <c r="A289" s="5"/>
      <c r="D289" s="5"/>
      <c r="E289" s="5"/>
      <c r="H289" s="5"/>
      <c r="I289" s="5"/>
    </row>
    <row r="290" spans="1:9">
      <c r="A290" s="5"/>
      <c r="D290" s="5"/>
      <c r="E290" s="5"/>
      <c r="H290" s="5"/>
      <c r="I290" s="5"/>
    </row>
    <row r="291" spans="1:9">
      <c r="A291" s="5"/>
      <c r="D291" s="5"/>
      <c r="E291" s="5"/>
      <c r="H291" s="5"/>
      <c r="I291" s="5"/>
    </row>
    <row r="292" spans="1:9">
      <c r="A292" s="5"/>
      <c r="D292" s="5"/>
      <c r="E292" s="5"/>
      <c r="H292" s="5"/>
      <c r="I292" s="5"/>
    </row>
    <row r="293" spans="1:9">
      <c r="A293" s="5"/>
      <c r="D293" s="5"/>
      <c r="E293" s="5"/>
      <c r="H293" s="5"/>
      <c r="I293" s="5"/>
    </row>
    <row r="294" spans="1:9">
      <c r="A294" s="5"/>
      <c r="D294" s="5"/>
      <c r="E294" s="5"/>
      <c r="H294" s="5"/>
      <c r="I294" s="5"/>
    </row>
    <row r="295" spans="1:9">
      <c r="A295" s="5"/>
      <c r="D295" s="5"/>
      <c r="E295" s="5"/>
      <c r="H295" s="5"/>
      <c r="I295" s="5"/>
    </row>
    <row r="296" spans="1:9">
      <c r="A296" s="5"/>
      <c r="D296" s="5"/>
      <c r="E296" s="5"/>
      <c r="H296" s="5"/>
      <c r="I296" s="5"/>
    </row>
    <row r="297" spans="1:9">
      <c r="A297" s="5"/>
      <c r="D297" s="5"/>
      <c r="E297" s="5"/>
      <c r="H297" s="5"/>
      <c r="I297" s="5"/>
    </row>
    <row r="298" spans="1:9">
      <c r="A298" s="5"/>
      <c r="D298" s="5"/>
      <c r="E298" s="5"/>
      <c r="H298" s="5"/>
      <c r="I298" s="5"/>
    </row>
    <row r="299" spans="1:9">
      <c r="A299" s="5"/>
      <c r="D299" s="5"/>
      <c r="E299" s="5"/>
      <c r="H299" s="5"/>
      <c r="I299" s="5"/>
    </row>
    <row r="300" spans="1:9">
      <c r="A300" s="5"/>
      <c r="D300" s="5"/>
      <c r="E300" s="5"/>
      <c r="H300" s="5"/>
      <c r="I300" s="5"/>
    </row>
    <row r="301" spans="1:9">
      <c r="A301" s="5"/>
      <c r="D301" s="5"/>
      <c r="E301" s="5"/>
      <c r="H301" s="5"/>
      <c r="I301" s="5"/>
    </row>
    <row r="302" spans="1:9">
      <c r="A302" s="5"/>
      <c r="D302" s="5"/>
      <c r="E302" s="5"/>
      <c r="H302" s="5"/>
      <c r="I302" s="5"/>
    </row>
    <row r="303" spans="1:9">
      <c r="A303" s="5"/>
      <c r="D303" s="5"/>
      <c r="E303" s="5"/>
      <c r="H303" s="5"/>
      <c r="I303" s="5"/>
    </row>
    <row r="304" spans="1:9">
      <c r="A304" s="5"/>
      <c r="D304" s="5"/>
      <c r="E304" s="5"/>
      <c r="H304" s="5"/>
      <c r="I304" s="5"/>
    </row>
    <row r="305" spans="1:9">
      <c r="A305" s="5"/>
      <c r="D305" s="5"/>
      <c r="E305" s="5"/>
      <c r="H305" s="5"/>
      <c r="I305" s="5"/>
    </row>
    <row r="306" spans="1:9">
      <c r="A306" s="5"/>
      <c r="D306" s="5"/>
      <c r="E306" s="5"/>
      <c r="H306" s="5"/>
      <c r="I306" s="5"/>
    </row>
    <row r="307" spans="1:9">
      <c r="A307" s="5"/>
      <c r="D307" s="5"/>
      <c r="E307" s="5"/>
      <c r="H307" s="5"/>
      <c r="I307" s="5"/>
    </row>
    <row r="308" spans="1:9">
      <c r="A308" s="5"/>
      <c r="D308" s="5"/>
      <c r="E308" s="5"/>
      <c r="H308" s="5"/>
      <c r="I308" s="5"/>
    </row>
    <row r="309" spans="1:9">
      <c r="A309" s="5"/>
      <c r="D309" s="5"/>
      <c r="E309" s="5"/>
      <c r="H309" s="5"/>
      <c r="I309" s="5"/>
    </row>
    <row r="310" spans="1:9">
      <c r="A310" s="5"/>
      <c r="D310" s="5"/>
      <c r="E310" s="5"/>
      <c r="H310" s="5"/>
      <c r="I310" s="5"/>
    </row>
    <row r="311" spans="1:9">
      <c r="A311" s="5"/>
      <c r="D311" s="5"/>
      <c r="E311" s="5"/>
      <c r="H311" s="5"/>
      <c r="I311" s="5"/>
    </row>
    <row r="312" spans="1:9">
      <c r="A312" s="5"/>
      <c r="D312" s="5"/>
      <c r="E312" s="5"/>
      <c r="H312" s="5"/>
      <c r="I312" s="5"/>
    </row>
    <row r="313" spans="1:9">
      <c r="A313" s="5"/>
      <c r="D313" s="5"/>
      <c r="E313" s="5"/>
      <c r="H313" s="5"/>
      <c r="I313" s="5"/>
    </row>
    <row r="314" spans="1:9">
      <c r="A314" s="5"/>
      <c r="D314" s="5"/>
      <c r="E314" s="5"/>
      <c r="H314" s="5"/>
      <c r="I314" s="5"/>
    </row>
    <row r="315" spans="1:9">
      <c r="A315" s="5"/>
      <c r="D315" s="5"/>
      <c r="E315" s="5"/>
      <c r="H315" s="5"/>
      <c r="I315" s="5"/>
    </row>
    <row r="316" spans="1:9">
      <c r="A316" s="5"/>
      <c r="D316" s="5"/>
      <c r="E316" s="5"/>
      <c r="H316" s="5"/>
      <c r="I316" s="5"/>
    </row>
    <row r="317" spans="1:9">
      <c r="A317" s="5"/>
      <c r="D317" s="5"/>
      <c r="E317" s="5"/>
      <c r="H317" s="5"/>
      <c r="I317" s="5"/>
    </row>
    <row r="318" spans="1:9">
      <c r="A318" s="5"/>
      <c r="D318" s="5"/>
      <c r="E318" s="5"/>
      <c r="H318" s="5"/>
      <c r="I318" s="5"/>
    </row>
    <row r="319" spans="1:9">
      <c r="A319" s="5"/>
      <c r="D319" s="5"/>
      <c r="E319" s="5"/>
      <c r="H319" s="5"/>
      <c r="I319" s="5"/>
    </row>
    <row r="320" spans="1:9">
      <c r="A320" s="5"/>
      <c r="D320" s="5"/>
      <c r="E320" s="5"/>
      <c r="H320" s="5"/>
      <c r="I320" s="5"/>
    </row>
    <row r="321" spans="1:9">
      <c r="A321" s="5"/>
      <c r="D321" s="5"/>
      <c r="E321" s="5"/>
      <c r="H321" s="5"/>
      <c r="I321" s="5"/>
    </row>
    <row r="322" spans="1:9">
      <c r="A322" s="5"/>
      <c r="D322" s="5"/>
      <c r="E322" s="5"/>
      <c r="H322" s="5"/>
      <c r="I322" s="5"/>
    </row>
    <row r="323" spans="1:9">
      <c r="A323" s="5"/>
      <c r="D323" s="5"/>
      <c r="E323" s="5"/>
      <c r="H323" s="5"/>
      <c r="I323" s="5"/>
    </row>
    <row r="324" spans="1:9">
      <c r="A324" s="5"/>
      <c r="D324" s="5"/>
      <c r="E324" s="5"/>
      <c r="H324" s="5"/>
      <c r="I324" s="5"/>
    </row>
    <row r="325" spans="1:9">
      <c r="A325" s="5"/>
      <c r="D325" s="5"/>
      <c r="E325" s="5"/>
      <c r="H325" s="5"/>
      <c r="I325" s="5"/>
    </row>
    <row r="326" spans="1:9">
      <c r="A326" s="5"/>
      <c r="D326" s="5"/>
      <c r="E326" s="5"/>
      <c r="H326" s="5"/>
      <c r="I326" s="5"/>
    </row>
    <row r="327" spans="1:9">
      <c r="A327" s="5"/>
      <c r="D327" s="5"/>
      <c r="E327" s="5"/>
      <c r="H327" s="5"/>
      <c r="I327" s="5"/>
    </row>
    <row r="328" spans="1:9">
      <c r="A328" s="5"/>
      <c r="D328" s="5"/>
      <c r="E328" s="5"/>
      <c r="H328" s="5"/>
      <c r="I328" s="5"/>
    </row>
    <row r="329" spans="1:9">
      <c r="A329" s="5"/>
      <c r="D329" s="5"/>
      <c r="E329" s="5"/>
      <c r="H329" s="5"/>
      <c r="I329" s="5"/>
    </row>
    <row r="330" spans="1:9">
      <c r="A330" s="5"/>
      <c r="D330" s="5"/>
      <c r="E330" s="5"/>
      <c r="H330" s="5"/>
      <c r="I330" s="5"/>
    </row>
    <row r="331" spans="1:9">
      <c r="A331" s="5"/>
      <c r="D331" s="5"/>
      <c r="E331" s="5"/>
      <c r="H331" s="5"/>
      <c r="I331" s="5"/>
    </row>
    <row r="332" spans="1:9">
      <c r="A332" s="5"/>
      <c r="D332" s="5"/>
      <c r="E332" s="5"/>
      <c r="H332" s="5"/>
      <c r="I332" s="5"/>
    </row>
    <row r="333" spans="1:9">
      <c r="A333" s="5"/>
      <c r="D333" s="5"/>
      <c r="E333" s="5"/>
      <c r="H333" s="5"/>
      <c r="I333" s="5"/>
    </row>
    <row r="334" spans="1:9">
      <c r="A334" s="5"/>
      <c r="D334" s="5"/>
      <c r="E334" s="5"/>
      <c r="H334" s="5"/>
      <c r="I334" s="5"/>
    </row>
    <row r="335" spans="1:9">
      <c r="A335" s="5"/>
      <c r="D335" s="5"/>
      <c r="E335" s="5"/>
      <c r="H335" s="5"/>
      <c r="I335" s="5"/>
    </row>
    <row r="336" spans="1:9">
      <c r="A336" s="5"/>
      <c r="D336" s="5"/>
      <c r="E336" s="5"/>
      <c r="H336" s="5"/>
      <c r="I336" s="5"/>
    </row>
    <row r="337" spans="1:9">
      <c r="A337" s="5"/>
      <c r="D337" s="5"/>
      <c r="E337" s="5"/>
      <c r="H337" s="5"/>
      <c r="I337" s="5"/>
    </row>
    <row r="338" spans="1:9">
      <c r="A338" s="5"/>
      <c r="D338" s="5"/>
      <c r="E338" s="5"/>
      <c r="H338" s="5"/>
      <c r="I338" s="5"/>
    </row>
    <row r="339" spans="1:9">
      <c r="A339" s="5"/>
      <c r="D339" s="5"/>
      <c r="E339" s="5"/>
      <c r="H339" s="5"/>
      <c r="I339" s="5"/>
    </row>
    <row r="340" spans="1:9">
      <c r="A340" s="5"/>
      <c r="D340" s="5"/>
      <c r="E340" s="5"/>
      <c r="H340" s="5"/>
      <c r="I340" s="5"/>
    </row>
    <row r="341" spans="1:9">
      <c r="A341" s="5"/>
      <c r="D341" s="5"/>
      <c r="E341" s="5"/>
      <c r="H341" s="5"/>
      <c r="I341" s="5"/>
    </row>
    <row r="342" spans="1:9">
      <c r="A342" s="5"/>
      <c r="D342" s="5"/>
      <c r="E342" s="5"/>
      <c r="H342" s="5"/>
      <c r="I342" s="5"/>
    </row>
    <row r="343" spans="1:9">
      <c r="A343" s="5"/>
      <c r="D343" s="5"/>
      <c r="E343" s="5"/>
      <c r="H343" s="5"/>
      <c r="I343" s="5"/>
    </row>
    <row r="344" spans="1:9">
      <c r="A344" s="5"/>
      <c r="D344" s="5"/>
      <c r="E344" s="5"/>
      <c r="H344" s="5"/>
      <c r="I344" s="5"/>
    </row>
    <row r="345" spans="1:9">
      <c r="A345" s="5"/>
      <c r="D345" s="5"/>
      <c r="E345" s="5"/>
      <c r="H345" s="5"/>
      <c r="I345" s="5"/>
    </row>
    <row r="346" spans="1:9">
      <c r="A346" s="5"/>
      <c r="D346" s="5"/>
      <c r="E346" s="5"/>
      <c r="H346" s="5"/>
      <c r="I346" s="5"/>
    </row>
    <row r="347" spans="1:9">
      <c r="A347" s="5"/>
      <c r="D347" s="5"/>
      <c r="E347" s="5"/>
      <c r="H347" s="5"/>
      <c r="I347" s="5"/>
    </row>
    <row r="348" spans="1:9">
      <c r="A348" s="5"/>
      <c r="D348" s="5"/>
      <c r="E348" s="5"/>
      <c r="H348" s="5"/>
      <c r="I348" s="5"/>
    </row>
    <row r="349" spans="1:9">
      <c r="A349" s="5"/>
      <c r="D349" s="5"/>
      <c r="E349" s="5"/>
      <c r="H349" s="5"/>
      <c r="I349" s="5"/>
    </row>
    <row r="350" spans="1:9">
      <c r="A350" s="5"/>
      <c r="D350" s="5"/>
      <c r="E350" s="5"/>
      <c r="H350" s="5"/>
      <c r="I350" s="5"/>
    </row>
    <row r="351" spans="1:9">
      <c r="A351" s="5"/>
      <c r="D351" s="5"/>
      <c r="E351" s="5"/>
      <c r="H351" s="5"/>
      <c r="I351" s="5"/>
    </row>
    <row r="352" spans="1:9">
      <c r="A352" s="5"/>
      <c r="D352" s="5"/>
      <c r="E352" s="5"/>
      <c r="H352" s="5"/>
      <c r="I352" s="5"/>
    </row>
    <row r="353" spans="1:9">
      <c r="A353" s="5"/>
      <c r="D353" s="5"/>
      <c r="E353" s="5"/>
      <c r="H353" s="5"/>
      <c r="I353" s="5"/>
    </row>
    <row r="354" spans="1:9">
      <c r="A354" s="5"/>
      <c r="D354" s="5"/>
      <c r="E354" s="5"/>
      <c r="H354" s="5"/>
      <c r="I354" s="5"/>
    </row>
    <row r="355" spans="1:9">
      <c r="A355" s="5"/>
      <c r="D355" s="5"/>
      <c r="E355" s="5"/>
      <c r="H355" s="5"/>
      <c r="I355" s="5"/>
    </row>
    <row r="356" spans="1:9">
      <c r="A356" s="5"/>
      <c r="D356" s="5"/>
      <c r="E356" s="5"/>
      <c r="H356" s="5"/>
      <c r="I356" s="5"/>
    </row>
    <row r="357" spans="1:9">
      <c r="A357" s="5"/>
      <c r="D357" s="5"/>
      <c r="E357" s="5"/>
      <c r="H357" s="5"/>
      <c r="I357" s="5"/>
    </row>
    <row r="358" spans="1:9">
      <c r="A358" s="5"/>
      <c r="D358" s="5"/>
      <c r="E358" s="5"/>
      <c r="H358" s="5"/>
      <c r="I358" s="5"/>
    </row>
    <row r="359" spans="1:9">
      <c r="A359" s="5"/>
      <c r="D359" s="5"/>
      <c r="E359" s="5"/>
      <c r="H359" s="5"/>
      <c r="I359" s="5"/>
    </row>
    <row r="360" spans="1:9">
      <c r="A360" s="5"/>
      <c r="D360" s="5"/>
      <c r="E360" s="5"/>
      <c r="H360" s="5"/>
      <c r="I360" s="5"/>
    </row>
    <row r="361" spans="1:9">
      <c r="A361" s="5"/>
      <c r="D361" s="5"/>
      <c r="E361" s="5"/>
      <c r="H361" s="5"/>
      <c r="I361" s="5"/>
    </row>
    <row r="362" spans="1:9">
      <c r="A362" s="5"/>
      <c r="D362" s="5"/>
      <c r="E362" s="5"/>
      <c r="H362" s="5"/>
      <c r="I362" s="5"/>
    </row>
    <row r="363" spans="1:9">
      <c r="A363" s="5"/>
      <c r="D363" s="5"/>
      <c r="E363" s="5"/>
      <c r="H363" s="5"/>
      <c r="I363" s="5"/>
    </row>
    <row r="364" spans="1:9">
      <c r="A364" s="5"/>
      <c r="D364" s="5"/>
      <c r="E364" s="5"/>
      <c r="H364" s="5"/>
      <c r="I364" s="5"/>
    </row>
    <row r="365" spans="1:9">
      <c r="A365" s="5"/>
      <c r="D365" s="5"/>
      <c r="E365" s="5"/>
      <c r="H365" s="5"/>
      <c r="I365" s="5"/>
    </row>
    <row r="366" spans="1:9">
      <c r="A366" s="5"/>
      <c r="D366" s="5"/>
      <c r="E366" s="5"/>
      <c r="H366" s="5"/>
      <c r="I366" s="5"/>
    </row>
    <row r="367" spans="1:9">
      <c r="A367" s="5"/>
      <c r="D367" s="5"/>
      <c r="E367" s="5"/>
      <c r="H367" s="5"/>
      <c r="I367" s="5"/>
    </row>
    <row r="368" spans="1:9">
      <c r="A368" s="5"/>
      <c r="D368" s="5"/>
      <c r="E368" s="5"/>
      <c r="H368" s="5"/>
      <c r="I368" s="5"/>
    </row>
    <row r="369" spans="1:9">
      <c r="A369" s="5"/>
      <c r="D369" s="5"/>
      <c r="E369" s="5"/>
      <c r="H369" s="5"/>
      <c r="I369" s="5"/>
    </row>
    <row r="370" spans="1:9">
      <c r="A370" s="5"/>
      <c r="D370" s="5"/>
      <c r="E370" s="5"/>
      <c r="H370" s="5"/>
      <c r="I370" s="5"/>
    </row>
    <row r="371" spans="1:9">
      <c r="A371" s="5"/>
      <c r="D371" s="5"/>
      <c r="E371" s="5"/>
      <c r="H371" s="5"/>
      <c r="I371" s="5"/>
    </row>
    <row r="372" spans="1:9">
      <c r="A372" s="5"/>
      <c r="D372" s="5"/>
      <c r="E372" s="5"/>
      <c r="H372" s="5"/>
      <c r="I372" s="5"/>
    </row>
    <row r="373" spans="1:9">
      <c r="A373" s="5"/>
      <c r="D373" s="5"/>
      <c r="E373" s="5"/>
      <c r="H373" s="5"/>
      <c r="I373" s="5"/>
    </row>
    <row r="374" spans="1:9">
      <c r="A374" s="5"/>
      <c r="D374" s="5"/>
      <c r="E374" s="5"/>
      <c r="H374" s="5"/>
      <c r="I374" s="5"/>
    </row>
    <row r="375" spans="1:9">
      <c r="A375" s="5"/>
      <c r="D375" s="5"/>
      <c r="E375" s="5"/>
      <c r="H375" s="5"/>
      <c r="I375" s="5"/>
    </row>
    <row r="376" spans="1:9">
      <c r="A376" s="5"/>
      <c r="D376" s="5"/>
      <c r="E376" s="5"/>
      <c r="H376" s="5"/>
      <c r="I376" s="5"/>
    </row>
    <row r="377" spans="1:9">
      <c r="A377" s="5"/>
      <c r="D377" s="5"/>
      <c r="E377" s="5"/>
      <c r="H377" s="5"/>
      <c r="I377" s="5"/>
    </row>
    <row r="378" spans="1:9">
      <c r="A378" s="5"/>
      <c r="D378" s="5"/>
      <c r="E378" s="5"/>
      <c r="H378" s="5"/>
      <c r="I378" s="5"/>
    </row>
    <row r="379" spans="1:9">
      <c r="A379" s="5"/>
      <c r="D379" s="5"/>
      <c r="E379" s="5"/>
      <c r="H379" s="5"/>
      <c r="I379" s="5"/>
    </row>
    <row r="380" spans="1:9">
      <c r="A380" s="5"/>
      <c r="D380" s="5"/>
      <c r="E380" s="5"/>
      <c r="H380" s="5"/>
      <c r="I380" s="5"/>
    </row>
    <row r="381" spans="1:9">
      <c r="A381" s="5"/>
      <c r="D381" s="5"/>
      <c r="E381" s="5"/>
      <c r="H381" s="5"/>
      <c r="I381" s="5"/>
    </row>
    <row r="382" spans="1:9">
      <c r="A382" s="5"/>
      <c r="D382" s="5"/>
      <c r="E382" s="5"/>
      <c r="H382" s="5"/>
      <c r="I382" s="5"/>
    </row>
    <row r="383" spans="1:9">
      <c r="A383" s="5"/>
      <c r="D383" s="5"/>
      <c r="E383" s="5"/>
      <c r="H383" s="5"/>
      <c r="I383" s="5"/>
    </row>
    <row r="384" spans="1:9">
      <c r="A384" s="5"/>
      <c r="D384" s="5"/>
      <c r="E384" s="5"/>
      <c r="H384" s="5"/>
      <c r="I384" s="5"/>
    </row>
    <row r="385" spans="1:9">
      <c r="A385" s="5"/>
      <c r="D385" s="5"/>
      <c r="E385" s="5"/>
      <c r="H385" s="5"/>
      <c r="I385" s="5"/>
    </row>
    <row r="386" spans="1:9">
      <c r="A386" s="5"/>
      <c r="D386" s="5"/>
      <c r="E386" s="5"/>
      <c r="H386" s="5"/>
      <c r="I386" s="5"/>
    </row>
    <row r="387" spans="1:9">
      <c r="A387" s="5"/>
      <c r="D387" s="5"/>
      <c r="E387" s="5"/>
      <c r="H387" s="5"/>
      <c r="I387" s="5"/>
    </row>
    <row r="388" spans="1:9">
      <c r="A388" s="5"/>
      <c r="D388" s="5"/>
      <c r="E388" s="5"/>
      <c r="H388" s="5"/>
      <c r="I388" s="5"/>
    </row>
    <row r="389" spans="1:9">
      <c r="A389" s="5"/>
      <c r="D389" s="5"/>
      <c r="E389" s="5"/>
      <c r="H389" s="5"/>
      <c r="I389" s="5"/>
    </row>
    <row r="390" spans="1:9">
      <c r="A390" s="5"/>
      <c r="D390" s="5"/>
      <c r="E390" s="5"/>
      <c r="H390" s="5"/>
      <c r="I390" s="5"/>
    </row>
    <row r="391" spans="1:9">
      <c r="A391" s="5"/>
      <c r="D391" s="5"/>
      <c r="E391" s="5"/>
      <c r="H391" s="5"/>
      <c r="I391" s="5"/>
    </row>
    <row r="392" spans="1:9">
      <c r="A392" s="5"/>
      <c r="D392" s="5"/>
      <c r="E392" s="5"/>
      <c r="H392" s="5"/>
      <c r="I392" s="5"/>
    </row>
    <row r="393" spans="1:9">
      <c r="A393" s="5"/>
      <c r="D393" s="5"/>
      <c r="E393" s="5"/>
      <c r="H393" s="5"/>
      <c r="I393" s="5"/>
    </row>
    <row r="394" spans="1:9">
      <c r="A394" s="5"/>
      <c r="D394" s="5"/>
      <c r="E394" s="5"/>
      <c r="H394" s="5"/>
      <c r="I394" s="5"/>
    </row>
    <row r="395" spans="1:9">
      <c r="A395" s="5"/>
      <c r="D395" s="5"/>
      <c r="E395" s="5"/>
      <c r="H395" s="5"/>
      <c r="I395" s="5"/>
    </row>
    <row r="396" spans="1:9">
      <c r="A396" s="5"/>
      <c r="D396" s="5"/>
      <c r="E396" s="5"/>
      <c r="H396" s="5"/>
      <c r="I396" s="5"/>
    </row>
    <row r="397" spans="1:9">
      <c r="A397" s="5"/>
      <c r="D397" s="5"/>
      <c r="E397" s="5"/>
      <c r="H397" s="5"/>
      <c r="I397" s="5"/>
    </row>
    <row r="398" spans="1:9">
      <c r="A398" s="5"/>
      <c r="D398" s="5"/>
      <c r="E398" s="5"/>
      <c r="H398" s="5"/>
      <c r="I398" s="5"/>
    </row>
    <row r="399" spans="1:9">
      <c r="A399" s="5"/>
      <c r="D399" s="5"/>
      <c r="E399" s="5"/>
      <c r="H399" s="5"/>
      <c r="I399" s="5"/>
    </row>
    <row r="400" spans="1:9">
      <c r="A400" s="5"/>
      <c r="D400" s="5"/>
      <c r="E400" s="5"/>
      <c r="H400" s="5"/>
      <c r="I400" s="5"/>
    </row>
    <row r="401" spans="1:9">
      <c r="A401" s="5"/>
      <c r="D401" s="5"/>
      <c r="E401" s="5"/>
      <c r="H401" s="5"/>
      <c r="I401" s="5"/>
    </row>
    <row r="402" spans="1:9">
      <c r="A402" s="5"/>
      <c r="D402" s="5"/>
      <c r="E402" s="5"/>
      <c r="H402" s="5"/>
      <c r="I402" s="5"/>
    </row>
    <row r="403" spans="1:9">
      <c r="A403" s="5"/>
      <c r="D403" s="5"/>
      <c r="E403" s="5"/>
      <c r="H403" s="5"/>
      <c r="I403" s="5"/>
    </row>
    <row r="404" spans="1:9">
      <c r="A404" s="5"/>
      <c r="D404" s="5"/>
      <c r="E404" s="5"/>
      <c r="H404" s="5"/>
      <c r="I404" s="5"/>
    </row>
    <row r="405" spans="1:9">
      <c r="A405" s="5"/>
      <c r="D405" s="5"/>
      <c r="E405" s="5"/>
      <c r="H405" s="5"/>
      <c r="I405" s="5"/>
    </row>
    <row r="406" spans="1:9">
      <c r="A406" s="5"/>
      <c r="D406" s="5"/>
      <c r="E406" s="5"/>
      <c r="H406" s="5"/>
      <c r="I406" s="5"/>
    </row>
    <row r="407" spans="1:9">
      <c r="A407" s="5"/>
      <c r="D407" s="5"/>
      <c r="E407" s="5"/>
      <c r="H407" s="5"/>
      <c r="I407" s="5"/>
    </row>
    <row r="408" spans="1:9">
      <c r="A408" s="5"/>
      <c r="D408" s="5"/>
      <c r="E408" s="5"/>
      <c r="H408" s="5"/>
      <c r="I408" s="5"/>
    </row>
    <row r="409" spans="1:9">
      <c r="A409" s="5"/>
      <c r="D409" s="5"/>
      <c r="E409" s="5"/>
      <c r="H409" s="5"/>
      <c r="I409" s="5"/>
    </row>
    <row r="410" spans="1:9">
      <c r="A410" s="5"/>
      <c r="D410" s="5"/>
      <c r="E410" s="5"/>
      <c r="H410" s="5"/>
      <c r="I410" s="5"/>
    </row>
    <row r="411" spans="1:9">
      <c r="A411" s="5"/>
      <c r="D411" s="5"/>
      <c r="E411" s="5"/>
      <c r="H411" s="5"/>
      <c r="I411" s="5"/>
    </row>
    <row r="412" spans="1:9">
      <c r="A412" s="5"/>
      <c r="D412" s="5"/>
      <c r="E412" s="5"/>
      <c r="H412" s="5"/>
      <c r="I412" s="5"/>
    </row>
    <row r="413" spans="1:9">
      <c r="A413" s="5"/>
      <c r="D413" s="5"/>
      <c r="E413" s="5"/>
      <c r="H413" s="5"/>
      <c r="I413" s="5"/>
    </row>
    <row r="414" spans="1:9">
      <c r="A414" s="5"/>
      <c r="D414" s="5"/>
      <c r="E414" s="5"/>
      <c r="H414" s="5"/>
      <c r="I414" s="5"/>
    </row>
    <row r="415" spans="1:9">
      <c r="A415" s="5"/>
      <c r="D415" s="5"/>
      <c r="E415" s="5"/>
      <c r="H415" s="5"/>
      <c r="I415" s="5"/>
    </row>
    <row r="416" spans="1:9">
      <c r="A416" s="5"/>
      <c r="D416" s="5"/>
      <c r="E416" s="5"/>
      <c r="H416" s="5"/>
      <c r="I416" s="5"/>
    </row>
    <row r="417" spans="1:9">
      <c r="A417" s="5"/>
      <c r="D417" s="5"/>
      <c r="E417" s="5"/>
      <c r="H417" s="5"/>
      <c r="I417" s="5"/>
    </row>
    <row r="418" spans="1:9">
      <c r="A418" s="5"/>
      <c r="D418" s="5"/>
      <c r="E418" s="5"/>
      <c r="H418" s="5"/>
      <c r="I418" s="5"/>
    </row>
    <row r="419" spans="1:9">
      <c r="A419" s="5"/>
      <c r="D419" s="5"/>
      <c r="E419" s="5"/>
      <c r="H419" s="5"/>
      <c r="I419" s="5"/>
    </row>
    <row r="420" spans="1:9">
      <c r="A420" s="5"/>
      <c r="D420" s="5"/>
      <c r="E420" s="5"/>
      <c r="H420" s="5"/>
      <c r="I420" s="5"/>
    </row>
    <row r="421" spans="1:9">
      <c r="A421" s="5"/>
      <c r="D421" s="5"/>
      <c r="E421" s="5"/>
      <c r="H421" s="5"/>
      <c r="I421" s="5"/>
    </row>
    <row r="422" spans="1:9">
      <c r="A422" s="5"/>
      <c r="D422" s="5"/>
      <c r="E422" s="5"/>
      <c r="H422" s="5"/>
      <c r="I422" s="5"/>
    </row>
    <row r="423" spans="1:9">
      <c r="A423" s="5"/>
      <c r="D423" s="5"/>
      <c r="E423" s="5"/>
      <c r="H423" s="5"/>
      <c r="I423" s="5"/>
    </row>
    <row r="424" spans="1:9">
      <c r="A424" s="5"/>
      <c r="D424" s="5"/>
      <c r="E424" s="5"/>
      <c r="H424" s="5"/>
      <c r="I424" s="5"/>
    </row>
    <row r="425" spans="1:9">
      <c r="A425" s="5"/>
      <c r="D425" s="5"/>
      <c r="E425" s="5"/>
      <c r="H425" s="5"/>
      <c r="I425" s="5"/>
    </row>
    <row r="426" spans="1:9">
      <c r="A426" s="5"/>
      <c r="D426" s="5"/>
      <c r="E426" s="5"/>
      <c r="H426" s="5"/>
      <c r="I426" s="5"/>
    </row>
    <row r="427" spans="1:9">
      <c r="A427" s="5"/>
      <c r="D427" s="5"/>
      <c r="E427" s="5"/>
      <c r="H427" s="5"/>
      <c r="I427" s="5"/>
    </row>
    <row r="428" spans="1:9">
      <c r="A428" s="5"/>
      <c r="D428" s="5"/>
      <c r="E428" s="5"/>
      <c r="H428" s="5"/>
      <c r="I428" s="5"/>
    </row>
    <row r="429" spans="1:9">
      <c r="A429" s="5"/>
      <c r="D429" s="5"/>
      <c r="E429" s="5"/>
      <c r="H429" s="5"/>
      <c r="I429" s="5"/>
    </row>
    <row r="430" spans="1:9">
      <c r="A430" s="5"/>
      <c r="D430" s="5"/>
      <c r="E430" s="5"/>
      <c r="H430" s="5"/>
      <c r="I430" s="5"/>
    </row>
    <row r="431" spans="1:9">
      <c r="A431" s="5"/>
      <c r="D431" s="5"/>
      <c r="E431" s="5"/>
      <c r="H431" s="5"/>
      <c r="I431" s="5"/>
    </row>
    <row r="432" spans="1:9">
      <c r="A432" s="5"/>
      <c r="D432" s="5"/>
      <c r="E432" s="5"/>
      <c r="H432" s="5"/>
      <c r="I432" s="5"/>
    </row>
    <row r="433" spans="1:9">
      <c r="A433" s="5"/>
      <c r="D433" s="5"/>
      <c r="E433" s="5"/>
      <c r="H433" s="5"/>
      <c r="I433" s="5"/>
    </row>
    <row r="434" spans="1:9">
      <c r="A434" s="5"/>
      <c r="D434" s="5"/>
      <c r="E434" s="5"/>
      <c r="H434" s="5"/>
      <c r="I434" s="5"/>
    </row>
    <row r="435" spans="1:9">
      <c r="A435" s="5"/>
      <c r="D435" s="5"/>
      <c r="E435" s="5"/>
      <c r="H435" s="5"/>
      <c r="I435" s="5"/>
    </row>
    <row r="436" spans="1:9">
      <c r="A436" s="5"/>
      <c r="D436" s="5"/>
      <c r="E436" s="5"/>
      <c r="H436" s="5"/>
      <c r="I436" s="5"/>
    </row>
    <row r="437" spans="1:9">
      <c r="A437" s="5"/>
      <c r="D437" s="5"/>
      <c r="E437" s="5"/>
      <c r="H437" s="5"/>
      <c r="I437" s="5"/>
    </row>
    <row r="438" spans="1:9">
      <c r="A438" s="5"/>
      <c r="D438" s="5"/>
      <c r="E438" s="5"/>
      <c r="H438" s="5"/>
      <c r="I438" s="5"/>
    </row>
    <row r="439" spans="1:9">
      <c r="A439" s="5"/>
      <c r="D439" s="5"/>
      <c r="E439" s="5"/>
      <c r="H439" s="5"/>
      <c r="I439" s="5"/>
    </row>
    <row r="440" spans="1:9">
      <c r="A440" s="5"/>
      <c r="D440" s="5"/>
      <c r="E440" s="5"/>
      <c r="H440" s="5"/>
      <c r="I440" s="5"/>
    </row>
    <row r="441" spans="1:9">
      <c r="A441" s="5"/>
      <c r="D441" s="5"/>
      <c r="E441" s="5"/>
      <c r="H441" s="5"/>
      <c r="I441" s="5"/>
    </row>
    <row r="442" spans="1:9">
      <c r="A442" s="5"/>
      <c r="D442" s="5"/>
      <c r="E442" s="5"/>
      <c r="H442" s="5"/>
      <c r="I442" s="5"/>
    </row>
    <row r="443" spans="1:9">
      <c r="A443" s="5"/>
      <c r="D443" s="5"/>
      <c r="E443" s="5"/>
      <c r="H443" s="5"/>
      <c r="I443" s="5"/>
    </row>
    <row r="444" spans="1:9">
      <c r="A444" s="5"/>
      <c r="D444" s="5"/>
      <c r="E444" s="5"/>
      <c r="H444" s="5"/>
      <c r="I444" s="5"/>
    </row>
    <row r="445" spans="1:9">
      <c r="A445" s="5"/>
      <c r="D445" s="5"/>
      <c r="E445" s="5"/>
      <c r="H445" s="5"/>
      <c r="I445" s="5"/>
    </row>
    <row r="446" spans="1:9">
      <c r="A446" s="5"/>
      <c r="D446" s="5"/>
      <c r="E446" s="5"/>
      <c r="H446" s="5"/>
      <c r="I446" s="5"/>
    </row>
    <row r="447" spans="1:9">
      <c r="A447" s="5"/>
      <c r="D447" s="5"/>
      <c r="E447" s="5"/>
      <c r="H447" s="5"/>
      <c r="I447" s="5"/>
    </row>
    <row r="448" spans="1:9">
      <c r="A448" s="5"/>
      <c r="D448" s="5"/>
      <c r="E448" s="5"/>
      <c r="H448" s="5"/>
      <c r="I448" s="5"/>
    </row>
    <row r="449" spans="1:9">
      <c r="A449" s="5"/>
      <c r="D449" s="5"/>
      <c r="E449" s="5"/>
      <c r="H449" s="5"/>
      <c r="I449" s="5"/>
    </row>
    <row r="450" spans="1:9">
      <c r="A450" s="5"/>
      <c r="D450" s="5"/>
      <c r="E450" s="5"/>
      <c r="H450" s="5"/>
      <c r="I450" s="5"/>
    </row>
    <row r="451" spans="1:9">
      <c r="A451" s="5"/>
      <c r="D451" s="5"/>
      <c r="E451" s="5"/>
      <c r="H451" s="5"/>
      <c r="I451" s="5"/>
    </row>
    <row r="452" spans="1:9">
      <c r="A452" s="5"/>
      <c r="D452" s="5"/>
      <c r="E452" s="5"/>
      <c r="H452" s="5"/>
      <c r="I452" s="5"/>
    </row>
    <row r="453" spans="1:9">
      <c r="A453" s="5"/>
      <c r="D453" s="5"/>
      <c r="E453" s="5"/>
      <c r="H453" s="5"/>
      <c r="I453" s="5"/>
    </row>
    <row r="454" spans="1:9">
      <c r="A454" s="5"/>
      <c r="D454" s="5"/>
      <c r="E454" s="5"/>
      <c r="H454" s="5"/>
      <c r="I454" s="5"/>
    </row>
    <row r="455" spans="1:9">
      <c r="A455" s="5"/>
      <c r="D455" s="5"/>
      <c r="E455" s="5"/>
      <c r="H455" s="5"/>
      <c r="I455" s="5"/>
    </row>
    <row r="456" spans="1:9">
      <c r="A456" s="5"/>
      <c r="D456" s="5"/>
      <c r="E456" s="5"/>
      <c r="H456" s="5"/>
      <c r="I456" s="5"/>
    </row>
    <row r="457" spans="1:9">
      <c r="A457" s="5"/>
      <c r="D457" s="5"/>
      <c r="E457" s="5"/>
      <c r="H457" s="5"/>
      <c r="I457" s="5"/>
    </row>
    <row r="458" spans="1:9">
      <c r="A458" s="5"/>
      <c r="D458" s="5"/>
      <c r="E458" s="5"/>
      <c r="H458" s="5"/>
      <c r="I458" s="5"/>
    </row>
    <row r="459" spans="1:9">
      <c r="A459" s="5"/>
      <c r="D459" s="5"/>
      <c r="E459" s="5"/>
      <c r="H459" s="5"/>
      <c r="I459" s="5"/>
    </row>
    <row r="460" spans="1:9">
      <c r="A460" s="5"/>
      <c r="D460" s="5"/>
      <c r="E460" s="5"/>
      <c r="H460" s="5"/>
      <c r="I460" s="5"/>
    </row>
    <row r="461" spans="1:9">
      <c r="A461" s="5"/>
      <c r="D461" s="5"/>
      <c r="E461" s="5"/>
      <c r="H461" s="5"/>
      <c r="I461" s="5"/>
    </row>
    <row r="462" spans="1:9">
      <c r="A462" s="5"/>
      <c r="D462" s="5"/>
      <c r="E462" s="5"/>
      <c r="H462" s="5"/>
      <c r="I462" s="5"/>
    </row>
    <row r="463" spans="1:9">
      <c r="A463" s="5"/>
      <c r="D463" s="5"/>
      <c r="E463" s="5"/>
      <c r="H463" s="5"/>
      <c r="I463" s="5"/>
    </row>
    <row r="464" spans="1:9">
      <c r="A464" s="5"/>
      <c r="D464" s="5"/>
      <c r="E464" s="5"/>
      <c r="H464" s="5"/>
      <c r="I464" s="5"/>
    </row>
    <row r="465" spans="1:9">
      <c r="A465" s="5"/>
      <c r="D465" s="5"/>
      <c r="E465" s="5"/>
      <c r="H465" s="5"/>
      <c r="I465" s="5"/>
    </row>
    <row r="466" spans="1:9">
      <c r="A466" s="5"/>
      <c r="D466" s="5"/>
      <c r="E466" s="5"/>
      <c r="H466" s="5"/>
      <c r="I466" s="5"/>
    </row>
    <row r="467" spans="1:9">
      <c r="A467" s="5"/>
      <c r="D467" s="5"/>
      <c r="E467" s="5"/>
      <c r="H467" s="5"/>
      <c r="I467" s="5"/>
    </row>
    <row r="468" spans="1:9">
      <c r="A468" s="5"/>
      <c r="D468" s="5"/>
      <c r="E468" s="5"/>
      <c r="H468" s="5"/>
      <c r="I468" s="5"/>
    </row>
    <row r="469" spans="1:9">
      <c r="A469" s="5"/>
      <c r="D469" s="5"/>
      <c r="E469" s="5"/>
      <c r="H469" s="5"/>
      <c r="I469" s="5"/>
    </row>
    <row r="470" spans="1:9">
      <c r="A470" s="5"/>
      <c r="D470" s="5"/>
      <c r="E470" s="5"/>
      <c r="H470" s="5"/>
      <c r="I470" s="5"/>
    </row>
    <row r="471" spans="1:9">
      <c r="A471" s="5"/>
      <c r="D471" s="5"/>
      <c r="E471" s="5"/>
      <c r="H471" s="5"/>
      <c r="I471" s="5"/>
    </row>
    <row r="472" spans="1:9">
      <c r="A472" s="5"/>
      <c r="D472" s="5"/>
      <c r="E472" s="5"/>
      <c r="H472" s="5"/>
      <c r="I472" s="5"/>
    </row>
    <row r="473" spans="1:9">
      <c r="A473" s="5"/>
      <c r="D473" s="5"/>
      <c r="E473" s="5"/>
      <c r="H473" s="5"/>
      <c r="I473" s="5"/>
    </row>
    <row r="474" spans="1:9">
      <c r="A474" s="5"/>
      <c r="D474" s="5"/>
      <c r="E474" s="5"/>
      <c r="H474" s="5"/>
      <c r="I474" s="5"/>
    </row>
    <row r="475" spans="1:9">
      <c r="A475" s="5"/>
      <c r="D475" s="5"/>
      <c r="E475" s="5"/>
      <c r="H475" s="5"/>
      <c r="I475" s="5"/>
    </row>
    <row r="476" spans="1:9">
      <c r="A476" s="5"/>
      <c r="D476" s="5"/>
      <c r="E476" s="5"/>
      <c r="H476" s="5"/>
      <c r="I476" s="5"/>
    </row>
    <row r="477" spans="1:9">
      <c r="A477" s="5"/>
      <c r="D477" s="5"/>
      <c r="E477" s="5"/>
      <c r="H477" s="5"/>
      <c r="I477" s="5"/>
    </row>
    <row r="478" spans="1:9">
      <c r="A478" s="5"/>
      <c r="D478" s="5"/>
      <c r="E478" s="5"/>
      <c r="H478" s="5"/>
      <c r="I478" s="5"/>
    </row>
    <row r="479" spans="1:9">
      <c r="A479" s="5"/>
      <c r="D479" s="5"/>
      <c r="E479" s="5"/>
      <c r="H479" s="5"/>
      <c r="I479" s="5"/>
    </row>
    <row r="480" spans="1:9">
      <c r="A480" s="5"/>
      <c r="D480" s="5"/>
      <c r="E480" s="5"/>
      <c r="H480" s="5"/>
      <c r="I480" s="5"/>
    </row>
    <row r="481" spans="1:9">
      <c r="A481" s="5"/>
      <c r="D481" s="5"/>
      <c r="E481" s="5"/>
      <c r="H481" s="5"/>
      <c r="I481" s="5"/>
    </row>
    <row r="482" spans="1:9">
      <c r="A482" s="5"/>
      <c r="D482" s="5"/>
      <c r="E482" s="5"/>
      <c r="H482" s="5"/>
      <c r="I482" s="5"/>
    </row>
    <row r="483" spans="1:9">
      <c r="A483" s="5"/>
      <c r="D483" s="5"/>
      <c r="E483" s="5"/>
      <c r="H483" s="5"/>
      <c r="I483" s="5"/>
    </row>
    <row r="484" spans="1:9">
      <c r="A484" s="5"/>
      <c r="D484" s="5"/>
      <c r="E484" s="5"/>
      <c r="H484" s="5"/>
      <c r="I484" s="5"/>
    </row>
    <row r="485" spans="1:9">
      <c r="A485" s="5"/>
      <c r="D485" s="5"/>
      <c r="E485" s="5"/>
      <c r="H485" s="5"/>
      <c r="I485" s="5"/>
    </row>
    <row r="486" spans="1:9">
      <c r="A486" s="5"/>
      <c r="D486" s="5"/>
      <c r="E486" s="5"/>
      <c r="H486" s="5"/>
      <c r="I486" s="5"/>
    </row>
    <row r="487" spans="1:9">
      <c r="A487" s="5"/>
      <c r="D487" s="5"/>
      <c r="E487" s="5"/>
      <c r="H487" s="5"/>
      <c r="I487" s="5"/>
    </row>
    <row r="488" spans="1:9">
      <c r="A488" s="5"/>
      <c r="D488" s="5"/>
      <c r="E488" s="5"/>
      <c r="H488" s="5"/>
      <c r="I488" s="5"/>
    </row>
    <row r="489" spans="1:9">
      <c r="A489" s="5"/>
      <c r="D489" s="5"/>
      <c r="E489" s="5"/>
      <c r="H489" s="5"/>
      <c r="I489" s="5"/>
    </row>
    <row r="490" spans="1:9">
      <c r="A490" s="5"/>
      <c r="D490" s="5"/>
      <c r="E490" s="5"/>
      <c r="H490" s="5"/>
      <c r="I490" s="5"/>
    </row>
    <row r="491" spans="1:9">
      <c r="A491" s="5"/>
      <c r="D491" s="5"/>
      <c r="E491" s="5"/>
      <c r="H491" s="5"/>
      <c r="I491" s="5"/>
    </row>
    <row r="492" spans="1:9">
      <c r="A492" s="5"/>
      <c r="D492" s="5"/>
      <c r="E492" s="5"/>
      <c r="H492" s="5"/>
      <c r="I492" s="5"/>
    </row>
    <row r="493" spans="1:9">
      <c r="A493" s="5"/>
      <c r="D493" s="5"/>
      <c r="E493" s="5"/>
      <c r="H493" s="5"/>
      <c r="I493" s="5"/>
    </row>
    <row r="494" spans="1:9">
      <c r="A494" s="5"/>
      <c r="D494" s="5"/>
      <c r="E494" s="5"/>
      <c r="H494" s="5"/>
      <c r="I494" s="5"/>
    </row>
    <row r="495" spans="1:9">
      <c r="A495" s="5"/>
      <c r="D495" s="5"/>
      <c r="E495" s="5"/>
      <c r="H495" s="5"/>
      <c r="I495" s="5"/>
    </row>
    <row r="496" spans="1:9">
      <c r="A496" s="5"/>
      <c r="D496" s="5"/>
      <c r="E496" s="5"/>
      <c r="H496" s="5"/>
      <c r="I496" s="5"/>
    </row>
    <row r="497" spans="1:9">
      <c r="A497" s="5"/>
      <c r="D497" s="5"/>
      <c r="E497" s="5"/>
      <c r="H497" s="5"/>
      <c r="I497" s="5"/>
    </row>
    <row r="498" spans="1:9">
      <c r="A498" s="5"/>
      <c r="D498" s="5"/>
      <c r="E498" s="5"/>
      <c r="H498" s="5"/>
      <c r="I498" s="5"/>
    </row>
    <row r="499" spans="1:9">
      <c r="A499" s="5"/>
      <c r="D499" s="5"/>
      <c r="E499" s="5"/>
      <c r="H499" s="5"/>
      <c r="I499" s="5"/>
    </row>
    <row r="500" spans="1:9">
      <c r="A500" s="5"/>
      <c r="D500" s="5"/>
      <c r="E500" s="5"/>
      <c r="H500" s="5"/>
      <c r="I500" s="5"/>
    </row>
    <row r="501" spans="1:9">
      <c r="A501" s="5"/>
      <c r="D501" s="5"/>
      <c r="E501" s="5"/>
      <c r="H501" s="5"/>
      <c r="I501" s="5"/>
    </row>
    <row r="502" spans="1:9">
      <c r="A502" s="5"/>
      <c r="D502" s="5"/>
      <c r="E502" s="5"/>
      <c r="H502" s="5"/>
      <c r="I502" s="5"/>
    </row>
    <row r="503" spans="1:9">
      <c r="A503" s="5"/>
      <c r="D503" s="5"/>
      <c r="E503" s="5"/>
      <c r="H503" s="5"/>
      <c r="I503" s="5"/>
    </row>
    <row r="504" spans="1:9">
      <c r="A504" s="5"/>
      <c r="D504" s="5"/>
      <c r="E504" s="5"/>
      <c r="H504" s="5"/>
      <c r="I504" s="5"/>
    </row>
    <row r="505" spans="1:9">
      <c r="A505" s="5"/>
      <c r="D505" s="5"/>
      <c r="E505" s="5"/>
      <c r="H505" s="5"/>
      <c r="I505" s="5"/>
    </row>
    <row r="506" spans="1:9">
      <c r="A506" s="5"/>
      <c r="D506" s="5"/>
      <c r="E506" s="5"/>
      <c r="H506" s="5"/>
      <c r="I506" s="5"/>
    </row>
    <row r="507" spans="1:9">
      <c r="A507" s="5"/>
      <c r="D507" s="5"/>
      <c r="E507" s="5"/>
      <c r="H507" s="5"/>
      <c r="I507" s="5"/>
    </row>
    <row r="508" spans="1:9">
      <c r="A508" s="5"/>
      <c r="D508" s="5"/>
      <c r="E508" s="5"/>
      <c r="H508" s="5"/>
      <c r="I508" s="5"/>
    </row>
    <row r="509" spans="1:9">
      <c r="A509" s="5"/>
      <c r="D509" s="5"/>
      <c r="E509" s="5"/>
      <c r="H509" s="5"/>
      <c r="I509" s="5"/>
    </row>
    <row r="510" spans="1:9">
      <c r="A510" s="5"/>
      <c r="D510" s="5"/>
      <c r="E510" s="5"/>
      <c r="H510" s="5"/>
      <c r="I510" s="5"/>
    </row>
    <row r="511" spans="1:9">
      <c r="A511" s="5"/>
      <c r="D511" s="5"/>
      <c r="E511" s="5"/>
      <c r="H511" s="5"/>
      <c r="I511" s="5"/>
    </row>
    <row r="512" spans="1:9">
      <c r="A512" s="5"/>
      <c r="D512" s="5"/>
      <c r="E512" s="5"/>
      <c r="H512" s="5"/>
      <c r="I512" s="5"/>
    </row>
    <row r="513" spans="1:9">
      <c r="A513" s="5"/>
      <c r="D513" s="5"/>
      <c r="E513" s="5"/>
      <c r="H513" s="5"/>
      <c r="I513" s="5"/>
    </row>
    <row r="514" spans="1:9">
      <c r="A514" s="5"/>
      <c r="D514" s="5"/>
      <c r="E514" s="5"/>
      <c r="H514" s="5"/>
      <c r="I514" s="5"/>
    </row>
    <row r="515" spans="1:9">
      <c r="A515" s="5"/>
      <c r="D515" s="5"/>
      <c r="E515" s="5"/>
      <c r="H515" s="5"/>
      <c r="I515" s="5"/>
    </row>
    <row r="516" spans="1:9">
      <c r="A516" s="5"/>
      <c r="D516" s="5"/>
      <c r="E516" s="5"/>
      <c r="H516" s="5"/>
      <c r="I516" s="5"/>
    </row>
    <row r="517" spans="1:9">
      <c r="A517" s="5"/>
      <c r="D517" s="5"/>
      <c r="E517" s="5"/>
      <c r="H517" s="5"/>
      <c r="I517" s="5"/>
    </row>
    <row r="518" spans="1:9">
      <c r="A518" s="5"/>
      <c r="D518" s="5"/>
      <c r="E518" s="5"/>
      <c r="H518" s="5"/>
      <c r="I518" s="5"/>
    </row>
    <row r="519" spans="1:9">
      <c r="A519" s="5"/>
      <c r="D519" s="5"/>
      <c r="E519" s="5"/>
      <c r="H519" s="5"/>
      <c r="I519" s="5"/>
    </row>
    <row r="520" spans="1:9">
      <c r="A520" s="5"/>
      <c r="D520" s="5"/>
      <c r="E520" s="5"/>
      <c r="H520" s="5"/>
      <c r="I520" s="5"/>
    </row>
    <row r="521" spans="1:9">
      <c r="A521" s="5"/>
      <c r="D521" s="5"/>
      <c r="E521" s="5"/>
      <c r="H521" s="5"/>
      <c r="I521" s="5"/>
    </row>
    <row r="522" spans="1:9">
      <c r="A522" s="5"/>
      <c r="D522" s="5"/>
      <c r="E522" s="5"/>
      <c r="H522" s="5"/>
      <c r="I522" s="5"/>
    </row>
    <row r="523" spans="1:9">
      <c r="A523" s="5"/>
      <c r="D523" s="5"/>
      <c r="E523" s="5"/>
      <c r="H523" s="5"/>
      <c r="I523" s="5"/>
    </row>
    <row r="524" spans="1:9">
      <c r="A524" s="5"/>
      <c r="D524" s="5"/>
      <c r="E524" s="5"/>
      <c r="H524" s="5"/>
      <c r="I524" s="5"/>
    </row>
    <row r="525" spans="1:9">
      <c r="A525" s="5"/>
      <c r="D525" s="5"/>
      <c r="E525" s="5"/>
      <c r="H525" s="5"/>
      <c r="I525" s="5"/>
    </row>
    <row r="526" spans="1:9">
      <c r="A526" s="5"/>
      <c r="D526" s="5"/>
      <c r="E526" s="5"/>
      <c r="H526" s="5"/>
      <c r="I526" s="5"/>
    </row>
    <row r="527" spans="1:9">
      <c r="A527" s="5"/>
      <c r="D527" s="5"/>
      <c r="E527" s="5"/>
      <c r="H527" s="5"/>
      <c r="I527" s="5"/>
    </row>
    <row r="528" spans="1:9">
      <c r="A528" s="5"/>
      <c r="D528" s="5"/>
      <c r="E528" s="5"/>
      <c r="H528" s="5"/>
      <c r="I528" s="5"/>
    </row>
    <row r="529" spans="1:9">
      <c r="A529" s="5"/>
      <c r="D529" s="5"/>
      <c r="E529" s="5"/>
      <c r="H529" s="5"/>
      <c r="I529" s="5"/>
    </row>
    <row r="530" spans="1:9">
      <c r="A530" s="5"/>
      <c r="D530" s="5"/>
      <c r="E530" s="5"/>
      <c r="H530" s="5"/>
      <c r="I530" s="5"/>
    </row>
    <row r="531" spans="1:9">
      <c r="A531" s="5"/>
      <c r="D531" s="5"/>
      <c r="E531" s="5"/>
      <c r="H531" s="5"/>
      <c r="I531" s="5"/>
    </row>
    <row r="532" spans="1:9">
      <c r="A532" s="5"/>
      <c r="D532" s="5"/>
      <c r="E532" s="5"/>
      <c r="H532" s="5"/>
      <c r="I532" s="5"/>
    </row>
    <row r="533" spans="1:9">
      <c r="A533" s="5"/>
      <c r="D533" s="5"/>
      <c r="E533" s="5"/>
      <c r="H533" s="5"/>
      <c r="I533" s="5"/>
    </row>
    <row r="534" spans="1:9">
      <c r="A534" s="5"/>
      <c r="D534" s="5"/>
      <c r="E534" s="5"/>
      <c r="H534" s="5"/>
      <c r="I534" s="5"/>
    </row>
    <row r="535" spans="1:9">
      <c r="A535" s="5"/>
      <c r="D535" s="5"/>
      <c r="E535" s="5"/>
      <c r="H535" s="5"/>
      <c r="I535" s="5"/>
    </row>
    <row r="536" spans="1:9">
      <c r="A536" s="5"/>
      <c r="D536" s="5"/>
      <c r="E536" s="5"/>
      <c r="H536" s="5"/>
      <c r="I536" s="5"/>
    </row>
    <row r="537" spans="1:9">
      <c r="A537" s="5"/>
      <c r="D537" s="5"/>
      <c r="E537" s="5"/>
      <c r="H537" s="5"/>
      <c r="I537" s="5"/>
    </row>
    <row r="538" spans="1:9">
      <c r="A538" s="5"/>
      <c r="D538" s="5"/>
      <c r="E538" s="5"/>
      <c r="H538" s="5"/>
      <c r="I538" s="5"/>
    </row>
    <row r="539" spans="1:9">
      <c r="A539" s="5"/>
      <c r="D539" s="5"/>
      <c r="E539" s="5"/>
      <c r="H539" s="5"/>
      <c r="I539" s="5"/>
    </row>
    <row r="540" spans="1:9">
      <c r="A540" s="5"/>
      <c r="D540" s="5"/>
      <c r="E540" s="5"/>
      <c r="H540" s="5"/>
      <c r="I540" s="5"/>
    </row>
    <row r="541" spans="1:9">
      <c r="A541" s="5"/>
      <c r="D541" s="5"/>
      <c r="E541" s="5"/>
      <c r="H541" s="5"/>
      <c r="I541" s="5"/>
    </row>
    <row r="542" spans="1:9">
      <c r="A542" s="5"/>
      <c r="D542" s="5"/>
      <c r="E542" s="5"/>
      <c r="H542" s="5"/>
      <c r="I542" s="5"/>
    </row>
    <row r="543" spans="1:9">
      <c r="A543" s="5"/>
      <c r="D543" s="5"/>
      <c r="E543" s="5"/>
      <c r="H543" s="5"/>
      <c r="I543" s="5"/>
    </row>
    <row r="544" spans="1:9">
      <c r="A544" s="5"/>
      <c r="D544" s="5"/>
      <c r="E544" s="5"/>
      <c r="H544" s="5"/>
      <c r="I544" s="5"/>
    </row>
    <row r="545" spans="1:9">
      <c r="A545" s="5"/>
      <c r="D545" s="5"/>
      <c r="E545" s="5"/>
      <c r="H545" s="5"/>
      <c r="I545" s="5"/>
    </row>
    <row r="546" spans="1:9">
      <c r="A546" s="5"/>
      <c r="D546" s="5"/>
      <c r="E546" s="5"/>
      <c r="H546" s="5"/>
      <c r="I546" s="5"/>
    </row>
    <row r="547" spans="1:9">
      <c r="A547" s="5"/>
      <c r="D547" s="5"/>
      <c r="E547" s="5"/>
      <c r="H547" s="5"/>
      <c r="I547" s="5"/>
    </row>
    <row r="548" spans="1:9">
      <c r="A548" s="5"/>
      <c r="D548" s="5"/>
      <c r="E548" s="5"/>
      <c r="H548" s="5"/>
      <c r="I548" s="5"/>
    </row>
    <row r="549" spans="1:9">
      <c r="A549" s="5"/>
      <c r="D549" s="5"/>
      <c r="E549" s="5"/>
      <c r="H549" s="5"/>
      <c r="I549" s="5"/>
    </row>
    <row r="550" spans="1:9">
      <c r="A550" s="5"/>
      <c r="D550" s="5"/>
      <c r="E550" s="5"/>
      <c r="H550" s="5"/>
      <c r="I550" s="5"/>
    </row>
    <row r="551" spans="1:9">
      <c r="A551" s="5"/>
      <c r="D551" s="5"/>
      <c r="E551" s="5"/>
      <c r="H551" s="5"/>
      <c r="I551" s="5"/>
    </row>
    <row r="552" spans="1:9">
      <c r="A552" s="5"/>
      <c r="D552" s="5"/>
      <c r="E552" s="5"/>
      <c r="H552" s="5"/>
      <c r="I552" s="5"/>
    </row>
    <row r="553" spans="1:9">
      <c r="A553" s="5"/>
      <c r="D553" s="5"/>
      <c r="E553" s="5"/>
      <c r="H553" s="5"/>
      <c r="I553" s="5"/>
    </row>
    <row r="554" spans="1:9">
      <c r="A554" s="5"/>
      <c r="D554" s="5"/>
      <c r="E554" s="5"/>
      <c r="H554" s="5"/>
      <c r="I554" s="5"/>
    </row>
    <row r="555" spans="1:9">
      <c r="A555" s="5"/>
      <c r="D555" s="5"/>
      <c r="E555" s="5"/>
      <c r="H555" s="5"/>
      <c r="I555" s="5"/>
    </row>
    <row r="556" spans="1:9">
      <c r="A556" s="5"/>
      <c r="D556" s="5"/>
      <c r="E556" s="5"/>
      <c r="H556" s="5"/>
      <c r="I556" s="5"/>
    </row>
    <row r="557" spans="1:9">
      <c r="A557" s="5"/>
      <c r="D557" s="5"/>
      <c r="E557" s="5"/>
      <c r="H557" s="5"/>
      <c r="I557" s="5"/>
    </row>
    <row r="558" spans="1:9">
      <c r="A558" s="5"/>
      <c r="D558" s="5"/>
      <c r="E558" s="5"/>
      <c r="H558" s="5"/>
      <c r="I558" s="5"/>
    </row>
    <row r="559" spans="1:9">
      <c r="A559" s="5"/>
      <c r="D559" s="5"/>
      <c r="E559" s="5"/>
      <c r="H559" s="5"/>
      <c r="I559" s="5"/>
    </row>
    <row r="560" spans="1:9">
      <c r="A560" s="5"/>
      <c r="D560" s="5"/>
      <c r="E560" s="5"/>
      <c r="H560" s="5"/>
      <c r="I560" s="5"/>
    </row>
    <row r="561" spans="1:9">
      <c r="A561" s="5"/>
      <c r="D561" s="5"/>
      <c r="E561" s="5"/>
      <c r="H561" s="5"/>
      <c r="I561" s="5"/>
    </row>
    <row r="562" spans="1:9">
      <c r="A562" s="5"/>
      <c r="D562" s="5"/>
      <c r="E562" s="5"/>
      <c r="H562" s="5"/>
      <c r="I562" s="5"/>
    </row>
    <row r="563" spans="1:9">
      <c r="A563" s="5"/>
      <c r="D563" s="5"/>
      <c r="E563" s="5"/>
      <c r="H563" s="5"/>
      <c r="I563" s="5"/>
    </row>
    <row r="564" spans="1:9">
      <c r="A564" s="5"/>
      <c r="D564" s="5"/>
      <c r="E564" s="5"/>
      <c r="H564" s="5"/>
      <c r="I564" s="5"/>
    </row>
    <row r="565" spans="1:9">
      <c r="A565" s="5"/>
      <c r="D565" s="5"/>
      <c r="E565" s="5"/>
      <c r="H565" s="5"/>
      <c r="I565" s="5"/>
    </row>
    <row r="566" spans="1:9">
      <c r="A566" s="5"/>
      <c r="D566" s="5"/>
      <c r="E566" s="5"/>
      <c r="H566" s="5"/>
      <c r="I566" s="5"/>
    </row>
    <row r="567" spans="1:9">
      <c r="A567" s="5"/>
      <c r="D567" s="5"/>
      <c r="E567" s="5"/>
      <c r="H567" s="5"/>
      <c r="I567" s="5"/>
    </row>
    <row r="568" spans="1:9">
      <c r="A568" s="5"/>
      <c r="D568" s="5"/>
      <c r="E568" s="5"/>
      <c r="H568" s="5"/>
      <c r="I568" s="5"/>
    </row>
    <row r="569" spans="1:9">
      <c r="A569" s="5"/>
      <c r="D569" s="5"/>
      <c r="E569" s="5"/>
      <c r="H569" s="5"/>
      <c r="I569" s="5"/>
    </row>
    <row r="570" spans="1:9">
      <c r="A570" s="5"/>
      <c r="D570" s="5"/>
      <c r="E570" s="5"/>
      <c r="H570" s="5"/>
      <c r="I570" s="5"/>
    </row>
    <row r="571" spans="1:9">
      <c r="A571" s="5"/>
      <c r="D571" s="5"/>
      <c r="E571" s="5"/>
      <c r="H571" s="5"/>
      <c r="I571" s="5"/>
    </row>
    <row r="572" spans="1:9">
      <c r="A572" s="5"/>
      <c r="D572" s="5"/>
      <c r="E572" s="5"/>
      <c r="H572" s="5"/>
      <c r="I572" s="5"/>
    </row>
    <row r="573" spans="1:9">
      <c r="A573" s="5"/>
      <c r="D573" s="5"/>
      <c r="E573" s="5"/>
      <c r="H573" s="5"/>
      <c r="I573" s="5"/>
    </row>
    <row r="574" spans="1:9">
      <c r="A574" s="5"/>
      <c r="D574" s="5"/>
      <c r="E574" s="5"/>
      <c r="H574" s="5"/>
      <c r="I574" s="5"/>
    </row>
    <row r="575" spans="1:9">
      <c r="A575" s="5"/>
      <c r="D575" s="5"/>
      <c r="E575" s="5"/>
      <c r="H575" s="5"/>
      <c r="I575" s="5"/>
    </row>
    <row r="576" spans="1:9">
      <c r="A576" s="5"/>
      <c r="D576" s="5"/>
      <c r="E576" s="5"/>
      <c r="H576" s="5"/>
      <c r="I576" s="5"/>
    </row>
    <row r="577" spans="1:9">
      <c r="A577" s="5"/>
      <c r="D577" s="5"/>
      <c r="E577" s="5"/>
      <c r="H577" s="5"/>
      <c r="I577" s="5"/>
    </row>
    <row r="578" spans="1:9">
      <c r="A578" s="5"/>
      <c r="D578" s="5"/>
      <c r="E578" s="5"/>
      <c r="H578" s="5"/>
      <c r="I578" s="5"/>
    </row>
    <row r="579" spans="1:9">
      <c r="A579" s="5"/>
      <c r="D579" s="5"/>
      <c r="E579" s="5"/>
      <c r="H579" s="5"/>
      <c r="I579" s="5"/>
    </row>
    <row r="580" spans="1:9">
      <c r="A580" s="5"/>
      <c r="D580" s="5"/>
      <c r="E580" s="5"/>
      <c r="H580" s="5"/>
      <c r="I580" s="5"/>
    </row>
    <row r="581" spans="1:9">
      <c r="A581" s="5"/>
      <c r="D581" s="5"/>
      <c r="E581" s="5"/>
      <c r="H581" s="5"/>
      <c r="I581" s="5"/>
    </row>
    <row r="582" spans="1:9">
      <c r="A582" s="5"/>
      <c r="D582" s="5"/>
      <c r="E582" s="5"/>
      <c r="H582" s="5"/>
      <c r="I582" s="5"/>
    </row>
    <row r="583" spans="1:9">
      <c r="A583" s="5"/>
      <c r="D583" s="5"/>
      <c r="E583" s="5"/>
      <c r="H583" s="5"/>
      <c r="I583" s="5"/>
    </row>
    <row r="584" spans="1:9">
      <c r="A584" s="5"/>
      <c r="D584" s="5"/>
      <c r="E584" s="5"/>
      <c r="H584" s="5"/>
      <c r="I584" s="5"/>
    </row>
    <row r="585" spans="1:9">
      <c r="A585" s="5"/>
      <c r="D585" s="5"/>
      <c r="E585" s="5"/>
      <c r="H585" s="5"/>
      <c r="I585" s="5"/>
    </row>
    <row r="586" spans="1:9">
      <c r="A586" s="5"/>
      <c r="D586" s="5"/>
      <c r="E586" s="5"/>
      <c r="H586" s="5"/>
      <c r="I586" s="5"/>
    </row>
    <row r="587" spans="1:9">
      <c r="A587" s="5"/>
      <c r="D587" s="5"/>
      <c r="E587" s="5"/>
      <c r="H587" s="5"/>
      <c r="I587" s="5"/>
    </row>
    <row r="588" spans="1:9">
      <c r="A588" s="5"/>
      <c r="D588" s="5"/>
      <c r="E588" s="5"/>
      <c r="H588" s="5"/>
      <c r="I588" s="5"/>
    </row>
    <row r="589" spans="1:9">
      <c r="A589" s="5"/>
      <c r="D589" s="5"/>
      <c r="E589" s="5"/>
      <c r="H589" s="5"/>
      <c r="I589" s="5"/>
    </row>
    <row r="590" spans="1:9">
      <c r="A590" s="5"/>
      <c r="D590" s="5"/>
      <c r="E590" s="5"/>
      <c r="H590" s="5"/>
      <c r="I590" s="5"/>
    </row>
    <row r="591" spans="1:9">
      <c r="A591" s="5"/>
      <c r="D591" s="5"/>
      <c r="E591" s="5"/>
      <c r="H591" s="5"/>
      <c r="I591" s="5"/>
    </row>
    <row r="592" spans="1:9">
      <c r="A592" s="5"/>
      <c r="D592" s="5"/>
      <c r="E592" s="5"/>
      <c r="H592" s="5"/>
      <c r="I592" s="5"/>
    </row>
    <row r="593" spans="1:9">
      <c r="A593" s="5"/>
      <c r="D593" s="5"/>
      <c r="E593" s="5"/>
      <c r="H593" s="5"/>
      <c r="I593" s="5"/>
    </row>
    <row r="594" spans="1:9">
      <c r="A594" s="5"/>
      <c r="D594" s="5"/>
      <c r="E594" s="5"/>
      <c r="H594" s="5"/>
      <c r="I594" s="5"/>
    </row>
    <row r="595" spans="1:9">
      <c r="A595" s="5"/>
      <c r="D595" s="5"/>
      <c r="E595" s="5"/>
      <c r="H595" s="5"/>
      <c r="I595" s="5"/>
    </row>
    <row r="596" spans="1:9">
      <c r="A596" s="5"/>
      <c r="D596" s="5"/>
      <c r="E596" s="5"/>
      <c r="H596" s="5"/>
      <c r="I596" s="5"/>
    </row>
    <row r="597" spans="1:9">
      <c r="A597" s="5"/>
      <c r="D597" s="5"/>
      <c r="E597" s="5"/>
      <c r="H597" s="5"/>
      <c r="I597" s="5"/>
    </row>
    <row r="598" spans="1:9">
      <c r="A598" s="5"/>
      <c r="D598" s="5"/>
      <c r="E598" s="5"/>
      <c r="H598" s="5"/>
      <c r="I598" s="5"/>
    </row>
    <row r="599" spans="1:9">
      <c r="A599" s="5"/>
      <c r="D599" s="5"/>
      <c r="E599" s="5"/>
      <c r="H599" s="5"/>
      <c r="I599" s="5"/>
    </row>
    <row r="600" spans="1:9">
      <c r="A600" s="5"/>
      <c r="D600" s="5"/>
      <c r="E600" s="5"/>
      <c r="H600" s="5"/>
      <c r="I600" s="5"/>
    </row>
    <row r="601" spans="1:9">
      <c r="A601" s="5"/>
      <c r="D601" s="5"/>
      <c r="E601" s="5"/>
      <c r="H601" s="5"/>
      <c r="I601" s="5"/>
    </row>
    <row r="602" spans="1:9">
      <c r="A602" s="5"/>
      <c r="D602" s="5"/>
      <c r="E602" s="5"/>
      <c r="H602" s="5"/>
      <c r="I602" s="5"/>
    </row>
    <row r="603" spans="1:9">
      <c r="A603" s="5"/>
      <c r="D603" s="5"/>
      <c r="E603" s="5"/>
      <c r="H603" s="5"/>
      <c r="I603" s="5"/>
    </row>
    <row r="604" spans="1:9">
      <c r="A604" s="5"/>
      <c r="D604" s="5"/>
      <c r="E604" s="5"/>
      <c r="H604" s="5"/>
      <c r="I604" s="5"/>
    </row>
    <row r="605" spans="1:9">
      <c r="A605" s="5"/>
      <c r="D605" s="5"/>
      <c r="E605" s="5"/>
      <c r="H605" s="5"/>
      <c r="I605" s="5"/>
    </row>
    <row r="606" spans="1:9">
      <c r="A606" s="5"/>
      <c r="D606" s="5"/>
      <c r="E606" s="5"/>
      <c r="H606" s="5"/>
      <c r="I606" s="5"/>
    </row>
    <row r="607" spans="1:9">
      <c r="A607" s="5"/>
      <c r="D607" s="5"/>
      <c r="E607" s="5"/>
      <c r="H607" s="5"/>
      <c r="I607" s="5"/>
    </row>
    <row r="608" spans="1:9">
      <c r="A608" s="5"/>
      <c r="D608" s="5"/>
      <c r="E608" s="5"/>
      <c r="H608" s="5"/>
      <c r="I608" s="5"/>
    </row>
    <row r="609" spans="1:9">
      <c r="A609" s="5"/>
      <c r="D609" s="5"/>
      <c r="E609" s="5"/>
      <c r="H609" s="5"/>
      <c r="I609" s="5"/>
    </row>
    <row r="610" spans="1:9">
      <c r="A610" s="5"/>
      <c r="D610" s="5"/>
      <c r="E610" s="5"/>
      <c r="H610" s="5"/>
      <c r="I610" s="5"/>
    </row>
    <row r="611" spans="1:9">
      <c r="A611" s="5"/>
      <c r="D611" s="5"/>
      <c r="E611" s="5"/>
      <c r="H611" s="5"/>
      <c r="I611" s="5"/>
    </row>
    <row r="612" spans="1:9">
      <c r="A612" s="5"/>
      <c r="D612" s="5"/>
      <c r="E612" s="5"/>
      <c r="H612" s="5"/>
      <c r="I612" s="5"/>
    </row>
    <row r="613" spans="1:9">
      <c r="A613" s="5"/>
      <c r="D613" s="5"/>
      <c r="E613" s="5"/>
      <c r="H613" s="5"/>
      <c r="I613" s="5"/>
    </row>
    <row r="614" spans="1:9">
      <c r="A614" s="5"/>
      <c r="D614" s="5"/>
      <c r="E614" s="5"/>
      <c r="H614" s="5"/>
      <c r="I614" s="5"/>
    </row>
    <row r="615" spans="1:9">
      <c r="A615" s="5"/>
      <c r="D615" s="5"/>
      <c r="E615" s="5"/>
      <c r="H615" s="5"/>
      <c r="I615" s="5"/>
    </row>
    <row r="616" spans="1:9">
      <c r="A616" s="5"/>
      <c r="D616" s="5"/>
      <c r="E616" s="5"/>
      <c r="H616" s="5"/>
      <c r="I616" s="5"/>
    </row>
    <row r="617" spans="1:9">
      <c r="A617" s="5"/>
      <c r="D617" s="5"/>
      <c r="E617" s="5"/>
      <c r="H617" s="5"/>
      <c r="I617" s="5"/>
    </row>
    <row r="618" spans="1:9">
      <c r="A618" s="5"/>
      <c r="D618" s="5"/>
      <c r="E618" s="5"/>
      <c r="H618" s="5"/>
      <c r="I618" s="5"/>
    </row>
    <row r="619" spans="1:9">
      <c r="A619" s="5"/>
      <c r="D619" s="5"/>
      <c r="E619" s="5"/>
      <c r="H619" s="5"/>
      <c r="I619" s="5"/>
    </row>
    <row r="620" spans="1:9">
      <c r="A620" s="5"/>
      <c r="D620" s="5"/>
      <c r="E620" s="5"/>
      <c r="H620" s="5"/>
      <c r="I620" s="5"/>
    </row>
    <row r="621" spans="1:9">
      <c r="A621" s="5"/>
      <c r="D621" s="5"/>
      <c r="E621" s="5"/>
      <c r="H621" s="5"/>
      <c r="I621" s="5"/>
    </row>
    <row r="622" spans="1:9">
      <c r="A622" s="5"/>
      <c r="D622" s="5"/>
      <c r="E622" s="5"/>
      <c r="H622" s="5"/>
      <c r="I622" s="5"/>
    </row>
    <row r="623" spans="1:9">
      <c r="A623" s="5"/>
      <c r="D623" s="5"/>
      <c r="E623" s="5"/>
      <c r="H623" s="5"/>
      <c r="I623" s="5"/>
    </row>
    <row r="624" spans="1:9">
      <c r="A624" s="5"/>
      <c r="D624" s="5"/>
      <c r="E624" s="5"/>
      <c r="H624" s="5"/>
      <c r="I624" s="5"/>
    </row>
    <row r="625" spans="1:9">
      <c r="A625" s="5"/>
      <c r="D625" s="5"/>
      <c r="E625" s="5"/>
      <c r="H625" s="5"/>
      <c r="I625" s="5"/>
    </row>
    <row r="626" spans="1:9">
      <c r="A626" s="5"/>
      <c r="D626" s="5"/>
      <c r="E626" s="5"/>
      <c r="H626" s="5"/>
      <c r="I626" s="5"/>
    </row>
    <row r="627" spans="1:9">
      <c r="A627" s="5"/>
      <c r="D627" s="5"/>
      <c r="E627" s="5"/>
      <c r="H627" s="5"/>
      <c r="I627" s="5"/>
    </row>
    <row r="628" spans="1:9">
      <c r="A628" s="5"/>
      <c r="D628" s="5"/>
      <c r="E628" s="5"/>
      <c r="H628" s="5"/>
      <c r="I628" s="5"/>
    </row>
    <row r="629" spans="1:9">
      <c r="A629" s="5"/>
      <c r="D629" s="5"/>
      <c r="E629" s="5"/>
      <c r="H629" s="5"/>
      <c r="I629" s="5"/>
    </row>
    <row r="630" spans="1:9">
      <c r="A630" s="5"/>
      <c r="D630" s="5"/>
      <c r="E630" s="5"/>
      <c r="H630" s="5"/>
      <c r="I630" s="5"/>
    </row>
    <row r="631" spans="1:9">
      <c r="A631" s="5"/>
      <c r="D631" s="5"/>
      <c r="E631" s="5"/>
      <c r="H631" s="5"/>
      <c r="I631" s="5"/>
    </row>
    <row r="632" spans="1:9">
      <c r="A632" s="5"/>
      <c r="D632" s="5"/>
      <c r="E632" s="5"/>
      <c r="H632" s="5"/>
      <c r="I632" s="5"/>
    </row>
    <row r="633" spans="1:9">
      <c r="A633" s="5"/>
      <c r="D633" s="5"/>
      <c r="E633" s="5"/>
      <c r="H633" s="5"/>
      <c r="I633" s="5"/>
    </row>
    <row r="634" spans="1:9">
      <c r="A634" s="5"/>
      <c r="D634" s="5"/>
      <c r="E634" s="5"/>
      <c r="H634" s="5"/>
      <c r="I634" s="5"/>
    </row>
    <row r="635" spans="1:9">
      <c r="A635" s="5"/>
      <c r="D635" s="5"/>
      <c r="E635" s="5"/>
      <c r="H635" s="5"/>
      <c r="I635" s="5"/>
    </row>
    <row r="636" spans="1:9">
      <c r="A636" s="5"/>
      <c r="D636" s="5"/>
      <c r="E636" s="5"/>
      <c r="H636" s="5"/>
      <c r="I636" s="5"/>
    </row>
    <row r="637" spans="1:9">
      <c r="A637" s="5"/>
      <c r="D637" s="5"/>
      <c r="E637" s="5"/>
      <c r="H637" s="5"/>
      <c r="I637" s="5"/>
    </row>
    <row r="638" spans="1:9">
      <c r="A638" s="5"/>
      <c r="D638" s="5"/>
      <c r="E638" s="5"/>
      <c r="H638" s="5"/>
      <c r="I638" s="5"/>
    </row>
    <row r="639" spans="1:9">
      <c r="A639" s="5"/>
      <c r="D639" s="5"/>
      <c r="E639" s="5"/>
      <c r="H639" s="5"/>
      <c r="I639" s="5"/>
    </row>
    <row r="640" spans="1:9">
      <c r="A640" s="5"/>
      <c r="D640" s="5"/>
      <c r="E640" s="5"/>
      <c r="H640" s="5"/>
      <c r="I640" s="5"/>
    </row>
    <row r="641" spans="1:9">
      <c r="A641" s="5"/>
      <c r="D641" s="5"/>
      <c r="E641" s="5"/>
      <c r="H641" s="5"/>
      <c r="I641" s="5"/>
    </row>
    <row r="642" spans="1:9">
      <c r="A642" s="5"/>
      <c r="D642" s="5"/>
      <c r="E642" s="5"/>
      <c r="H642" s="5"/>
      <c r="I642" s="5"/>
    </row>
    <row r="643" spans="1:9">
      <c r="A643" s="5"/>
      <c r="D643" s="5"/>
      <c r="E643" s="5"/>
      <c r="H643" s="5"/>
      <c r="I643" s="5"/>
    </row>
    <row r="644" spans="1:9">
      <c r="A644" s="5"/>
      <c r="D644" s="5"/>
      <c r="E644" s="5"/>
      <c r="H644" s="5"/>
      <c r="I644" s="5"/>
    </row>
    <row r="645" spans="1:9">
      <c r="A645" s="5"/>
      <c r="D645" s="5"/>
      <c r="E645" s="5"/>
      <c r="H645" s="5"/>
      <c r="I645" s="5"/>
    </row>
    <row r="646" spans="1:9">
      <c r="A646" s="5"/>
      <c r="D646" s="5"/>
      <c r="E646" s="5"/>
      <c r="H646" s="5"/>
      <c r="I646" s="5"/>
    </row>
    <row r="647" spans="1:9">
      <c r="A647" s="5"/>
      <c r="D647" s="5"/>
      <c r="E647" s="5"/>
      <c r="H647" s="5"/>
      <c r="I647" s="5"/>
    </row>
    <row r="648" spans="1:9">
      <c r="A648" s="5"/>
      <c r="D648" s="5"/>
      <c r="E648" s="5"/>
      <c r="H648" s="5"/>
      <c r="I648" s="5"/>
    </row>
    <row r="649" spans="1:9">
      <c r="A649" s="5"/>
      <c r="D649" s="5"/>
      <c r="E649" s="5"/>
      <c r="H649" s="5"/>
      <c r="I649" s="5"/>
    </row>
    <row r="650" spans="1:9">
      <c r="A650" s="5"/>
      <c r="D650" s="5"/>
      <c r="E650" s="5"/>
      <c r="H650" s="5"/>
      <c r="I650" s="5"/>
    </row>
    <row r="651" spans="1:9">
      <c r="A651" s="5"/>
      <c r="D651" s="5"/>
      <c r="E651" s="5"/>
      <c r="H651" s="5"/>
      <c r="I651" s="5"/>
    </row>
    <row r="652" spans="1:9">
      <c r="A652" s="5"/>
      <c r="D652" s="5"/>
      <c r="E652" s="5"/>
      <c r="H652" s="5"/>
      <c r="I652" s="5"/>
    </row>
    <row r="653" spans="1:9">
      <c r="A653" s="5"/>
      <c r="D653" s="5"/>
      <c r="E653" s="5"/>
      <c r="H653" s="5"/>
      <c r="I653" s="5"/>
    </row>
    <row r="654" spans="1:9">
      <c r="A654" s="5"/>
      <c r="D654" s="5"/>
      <c r="E654" s="5"/>
      <c r="H654" s="5"/>
      <c r="I654" s="5"/>
    </row>
    <row r="655" spans="1:9">
      <c r="A655" s="5"/>
      <c r="D655" s="5"/>
      <c r="E655" s="5"/>
      <c r="H655" s="5"/>
      <c r="I655" s="5"/>
    </row>
    <row r="656" spans="1:9">
      <c r="A656" s="5"/>
      <c r="D656" s="5"/>
      <c r="E656" s="5"/>
      <c r="H656" s="5"/>
      <c r="I656" s="5"/>
    </row>
    <row r="657" spans="1:9">
      <c r="A657" s="5"/>
      <c r="D657" s="5"/>
      <c r="E657" s="5"/>
      <c r="H657" s="5"/>
      <c r="I657" s="5"/>
    </row>
    <row r="658" spans="1:9">
      <c r="A658" s="5"/>
      <c r="D658" s="5"/>
      <c r="E658" s="5"/>
      <c r="H658" s="5"/>
      <c r="I658" s="5"/>
    </row>
    <row r="659" spans="1:9">
      <c r="A659" s="5"/>
      <c r="D659" s="5"/>
      <c r="E659" s="5"/>
      <c r="H659" s="5"/>
      <c r="I659" s="5"/>
    </row>
    <row r="660" spans="1:9">
      <c r="A660" s="5"/>
      <c r="D660" s="5"/>
      <c r="E660" s="5"/>
      <c r="H660" s="5"/>
      <c r="I660" s="5"/>
    </row>
    <row r="661" spans="1:9">
      <c r="A661" s="5"/>
      <c r="D661" s="5"/>
      <c r="E661" s="5"/>
      <c r="H661" s="5"/>
      <c r="I661" s="5"/>
    </row>
    <row r="662" spans="1:9">
      <c r="A662" s="5"/>
      <c r="D662" s="5"/>
      <c r="E662" s="5"/>
      <c r="H662" s="5"/>
      <c r="I662" s="5"/>
    </row>
    <row r="663" spans="1:9">
      <c r="A663" s="5"/>
      <c r="D663" s="5"/>
      <c r="E663" s="5"/>
      <c r="H663" s="5"/>
      <c r="I663" s="5"/>
    </row>
    <row r="664" spans="1:9">
      <c r="A664" s="5"/>
      <c r="D664" s="5"/>
      <c r="E664" s="5"/>
      <c r="H664" s="5"/>
      <c r="I664" s="5"/>
    </row>
    <row r="665" spans="1:9">
      <c r="A665" s="5"/>
      <c r="D665" s="5"/>
      <c r="E665" s="5"/>
      <c r="H665" s="5"/>
      <c r="I665" s="5"/>
    </row>
    <row r="666" spans="1:9">
      <c r="A666" s="5"/>
      <c r="D666" s="5"/>
      <c r="E666" s="5"/>
      <c r="H666" s="5"/>
      <c r="I666" s="5"/>
    </row>
    <row r="667" spans="1:9">
      <c r="A667" s="5"/>
      <c r="D667" s="5"/>
      <c r="E667" s="5"/>
      <c r="H667" s="5"/>
      <c r="I667" s="5"/>
    </row>
    <row r="668" spans="1:9">
      <c r="A668" s="5"/>
      <c r="D668" s="5"/>
      <c r="E668" s="5"/>
      <c r="H668" s="5"/>
      <c r="I668" s="5"/>
    </row>
    <row r="669" spans="1:9">
      <c r="A669" s="5"/>
      <c r="D669" s="5"/>
      <c r="E669" s="5"/>
      <c r="H669" s="5"/>
      <c r="I669" s="5"/>
    </row>
    <row r="670" spans="1:9">
      <c r="A670" s="5"/>
      <c r="D670" s="5"/>
      <c r="E670" s="5"/>
      <c r="H670" s="5"/>
      <c r="I670" s="5"/>
    </row>
    <row r="671" spans="1:9">
      <c r="A671" s="5"/>
      <c r="D671" s="5"/>
      <c r="E671" s="5"/>
      <c r="H671" s="5"/>
      <c r="I671" s="5"/>
    </row>
    <row r="672" spans="1:9">
      <c r="A672" s="5"/>
      <c r="D672" s="5"/>
      <c r="E672" s="5"/>
      <c r="H672" s="5"/>
      <c r="I672" s="5"/>
    </row>
    <row r="673" spans="1:9">
      <c r="A673" s="5"/>
      <c r="D673" s="5"/>
      <c r="E673" s="5"/>
      <c r="H673" s="5"/>
      <c r="I673" s="5"/>
    </row>
    <row r="674" spans="1:9">
      <c r="A674" s="5"/>
      <c r="D674" s="5"/>
      <c r="E674" s="5"/>
      <c r="H674" s="5"/>
      <c r="I674" s="5"/>
    </row>
    <row r="675" spans="1:9">
      <c r="A675" s="5"/>
      <c r="D675" s="5"/>
      <c r="E675" s="5"/>
      <c r="H675" s="5"/>
      <c r="I675" s="5"/>
    </row>
    <row r="676" spans="1:9">
      <c r="A676" s="5"/>
      <c r="D676" s="5"/>
      <c r="E676" s="5"/>
      <c r="H676" s="5"/>
      <c r="I676" s="5"/>
    </row>
    <row r="677" spans="1:9">
      <c r="A677" s="5"/>
      <c r="D677" s="5"/>
      <c r="E677" s="5"/>
      <c r="H677" s="5"/>
      <c r="I677" s="5"/>
    </row>
    <row r="678" spans="1:9">
      <c r="A678" s="5"/>
      <c r="D678" s="5"/>
      <c r="E678" s="5"/>
      <c r="H678" s="5"/>
      <c r="I678" s="5"/>
    </row>
    <row r="679" spans="1:9">
      <c r="A679" s="5"/>
      <c r="D679" s="5"/>
      <c r="E679" s="5"/>
      <c r="H679" s="5"/>
      <c r="I679" s="5"/>
    </row>
    <row r="680" spans="1:9">
      <c r="A680" s="5"/>
      <c r="D680" s="5"/>
      <c r="E680" s="5"/>
      <c r="H680" s="5"/>
      <c r="I680" s="5"/>
    </row>
    <row r="681" spans="1:9">
      <c r="A681" s="5"/>
      <c r="D681" s="5"/>
      <c r="E681" s="5"/>
      <c r="H681" s="5"/>
      <c r="I681" s="5"/>
    </row>
    <row r="682" spans="1:9">
      <c r="A682" s="5"/>
      <c r="D682" s="5"/>
      <c r="E682" s="5"/>
      <c r="H682" s="5"/>
      <c r="I682" s="5"/>
    </row>
    <row r="683" spans="1:9">
      <c r="A683" s="5"/>
      <c r="D683" s="5"/>
      <c r="E683" s="5"/>
      <c r="H683" s="5"/>
      <c r="I683" s="5"/>
    </row>
    <row r="684" spans="1:9">
      <c r="A684" s="5"/>
      <c r="D684" s="5"/>
      <c r="E684" s="5"/>
      <c r="H684" s="5"/>
      <c r="I684" s="5"/>
    </row>
    <row r="685" spans="1:9">
      <c r="A685" s="5"/>
      <c r="D685" s="5"/>
      <c r="E685" s="5"/>
      <c r="H685" s="5"/>
      <c r="I685" s="5"/>
    </row>
    <row r="686" spans="1:9">
      <c r="A686" s="5"/>
      <c r="D686" s="5"/>
      <c r="E686" s="5"/>
      <c r="H686" s="5"/>
      <c r="I686" s="5"/>
    </row>
    <row r="687" spans="1:9">
      <c r="A687" s="5"/>
      <c r="D687" s="5"/>
      <c r="E687" s="5"/>
      <c r="H687" s="5"/>
      <c r="I687" s="5"/>
    </row>
    <row r="688" spans="1:9">
      <c r="A688" s="5"/>
      <c r="D688" s="5"/>
      <c r="E688" s="5"/>
      <c r="H688" s="5"/>
      <c r="I688" s="5"/>
    </row>
    <row r="689" spans="1:9">
      <c r="A689" s="5"/>
      <c r="D689" s="5"/>
      <c r="E689" s="5"/>
      <c r="H689" s="5"/>
      <c r="I689" s="5"/>
    </row>
    <row r="690" spans="1:9">
      <c r="A690" s="5"/>
      <c r="D690" s="5"/>
      <c r="E690" s="5"/>
      <c r="H690" s="5"/>
      <c r="I690" s="5"/>
    </row>
    <row r="691" spans="1:9">
      <c r="A691" s="5"/>
      <c r="D691" s="5"/>
      <c r="E691" s="5"/>
      <c r="H691" s="5"/>
      <c r="I691" s="5"/>
    </row>
    <row r="692" spans="1:9">
      <c r="A692" s="5"/>
      <c r="D692" s="5"/>
      <c r="E692" s="5"/>
      <c r="H692" s="5"/>
      <c r="I692" s="5"/>
    </row>
    <row r="693" spans="1:9">
      <c r="A693" s="5"/>
      <c r="D693" s="5"/>
      <c r="E693" s="5"/>
      <c r="H693" s="5"/>
      <c r="I693" s="5"/>
    </row>
    <row r="694" spans="1:9">
      <c r="A694" s="5"/>
      <c r="D694" s="5"/>
      <c r="E694" s="5"/>
      <c r="H694" s="5"/>
      <c r="I694" s="5"/>
    </row>
    <row r="695" spans="1:9">
      <c r="A695" s="5"/>
      <c r="D695" s="5"/>
      <c r="E695" s="5"/>
      <c r="H695" s="5"/>
      <c r="I695" s="5"/>
    </row>
    <row r="696" spans="1:9">
      <c r="A696" s="5"/>
      <c r="D696" s="5"/>
      <c r="E696" s="5"/>
      <c r="H696" s="5"/>
      <c r="I696" s="5"/>
    </row>
    <row r="697" spans="1:9">
      <c r="A697" s="5"/>
      <c r="D697" s="5"/>
      <c r="E697" s="5"/>
      <c r="H697" s="5"/>
      <c r="I697" s="5"/>
    </row>
    <row r="698" spans="1:9">
      <c r="A698" s="5"/>
      <c r="D698" s="5"/>
      <c r="E698" s="5"/>
      <c r="H698" s="5"/>
      <c r="I698" s="5"/>
    </row>
    <row r="699" spans="1:9">
      <c r="A699" s="5"/>
      <c r="D699" s="5"/>
      <c r="E699" s="5"/>
      <c r="H699" s="5"/>
      <c r="I699" s="5"/>
    </row>
    <row r="700" spans="1:9">
      <c r="A700" s="5"/>
      <c r="D700" s="5"/>
      <c r="E700" s="5"/>
      <c r="H700" s="5"/>
      <c r="I700" s="5"/>
    </row>
    <row r="701" spans="1:9">
      <c r="A701" s="5"/>
      <c r="D701" s="5"/>
      <c r="E701" s="5"/>
      <c r="H701" s="5"/>
      <c r="I701" s="5"/>
    </row>
    <row r="702" spans="1:9">
      <c r="A702" s="5"/>
      <c r="D702" s="5"/>
      <c r="E702" s="5"/>
      <c r="H702" s="5"/>
      <c r="I702" s="5"/>
    </row>
    <row r="703" spans="1:9">
      <c r="A703" s="5"/>
      <c r="D703" s="5"/>
      <c r="E703" s="5"/>
      <c r="H703" s="5"/>
      <c r="I703" s="5"/>
    </row>
    <row r="704" spans="1:9">
      <c r="A704" s="5"/>
      <c r="D704" s="5"/>
      <c r="E704" s="5"/>
      <c r="H704" s="5"/>
      <c r="I704" s="5"/>
    </row>
    <row r="705" spans="1:9">
      <c r="A705" s="5"/>
      <c r="D705" s="5"/>
      <c r="E705" s="5"/>
      <c r="H705" s="5"/>
      <c r="I705" s="5"/>
    </row>
    <row r="706" spans="1:9">
      <c r="A706" s="5"/>
      <c r="D706" s="5"/>
      <c r="E706" s="5"/>
      <c r="H706" s="5"/>
      <c r="I706" s="5"/>
    </row>
    <row r="707" spans="1:9">
      <c r="A707" s="5"/>
      <c r="D707" s="5"/>
      <c r="E707" s="5"/>
      <c r="H707" s="5"/>
      <c r="I707" s="5"/>
    </row>
    <row r="708" spans="1:9">
      <c r="A708" s="5"/>
      <c r="D708" s="5"/>
      <c r="E708" s="5"/>
      <c r="H708" s="5"/>
      <c r="I708" s="5"/>
    </row>
    <row r="709" spans="1:9">
      <c r="A709" s="5"/>
      <c r="D709" s="5"/>
      <c r="E709" s="5"/>
      <c r="H709" s="5"/>
      <c r="I709" s="5"/>
    </row>
    <row r="710" spans="1:9">
      <c r="A710" s="5"/>
      <c r="D710" s="5"/>
      <c r="E710" s="5"/>
      <c r="H710" s="5"/>
      <c r="I710" s="5"/>
    </row>
    <row r="711" spans="1:9">
      <c r="A711" s="5"/>
      <c r="D711" s="5"/>
      <c r="E711" s="5"/>
      <c r="H711" s="5"/>
      <c r="I711" s="5"/>
    </row>
    <row r="712" spans="1:9">
      <c r="A712" s="5"/>
      <c r="D712" s="5"/>
      <c r="E712" s="5"/>
      <c r="H712" s="5"/>
      <c r="I712" s="5"/>
    </row>
    <row r="713" spans="1:9">
      <c r="A713" s="5"/>
      <c r="D713" s="5"/>
      <c r="E713" s="5"/>
      <c r="H713" s="5"/>
      <c r="I713" s="5"/>
    </row>
    <row r="714" spans="1:9">
      <c r="A714" s="5"/>
      <c r="D714" s="5"/>
      <c r="E714" s="5"/>
      <c r="H714" s="5"/>
      <c r="I714" s="5"/>
    </row>
    <row r="715" spans="1:9">
      <c r="A715" s="5"/>
      <c r="D715" s="5"/>
      <c r="E715" s="5"/>
      <c r="H715" s="5"/>
      <c r="I715" s="5"/>
    </row>
    <row r="716" spans="1:9">
      <c r="A716" s="5"/>
      <c r="D716" s="5"/>
      <c r="E716" s="5"/>
      <c r="H716" s="5"/>
      <c r="I716" s="5"/>
    </row>
    <row r="717" spans="1:9">
      <c r="A717" s="5"/>
      <c r="D717" s="5"/>
      <c r="E717" s="5"/>
      <c r="H717" s="5"/>
      <c r="I717" s="5"/>
    </row>
    <row r="718" spans="1:9">
      <c r="A718" s="5"/>
      <c r="D718" s="5"/>
      <c r="E718" s="5"/>
      <c r="H718" s="5"/>
      <c r="I718" s="5"/>
    </row>
    <row r="719" spans="1:9">
      <c r="A719" s="5"/>
      <c r="D719" s="5"/>
      <c r="E719" s="5"/>
      <c r="H719" s="5"/>
      <c r="I719" s="5"/>
    </row>
    <row r="720" spans="1:9">
      <c r="A720" s="5"/>
      <c r="D720" s="5"/>
      <c r="E720" s="5"/>
      <c r="H720" s="5"/>
      <c r="I720" s="5"/>
    </row>
    <row r="721" spans="1:9">
      <c r="A721" s="5"/>
      <c r="D721" s="5"/>
      <c r="E721" s="5"/>
      <c r="H721" s="5"/>
      <c r="I721" s="5"/>
    </row>
    <row r="722" spans="1:9">
      <c r="A722" s="5"/>
      <c r="D722" s="5"/>
      <c r="E722" s="5"/>
      <c r="H722" s="5"/>
      <c r="I722" s="5"/>
    </row>
    <row r="723" spans="1:9">
      <c r="A723" s="5"/>
      <c r="D723" s="5"/>
      <c r="E723" s="5"/>
      <c r="H723" s="5"/>
      <c r="I723" s="5"/>
    </row>
    <row r="724" spans="1:9">
      <c r="A724" s="5"/>
      <c r="D724" s="5"/>
      <c r="E724" s="5"/>
      <c r="H724" s="5"/>
      <c r="I724" s="5"/>
    </row>
    <row r="725" spans="1:9">
      <c r="A725" s="5"/>
      <c r="D725" s="5"/>
      <c r="E725" s="5"/>
      <c r="H725" s="5"/>
      <c r="I725" s="5"/>
    </row>
    <row r="726" spans="1:9">
      <c r="A726" s="5"/>
      <c r="D726" s="5"/>
      <c r="E726" s="5"/>
      <c r="H726" s="5"/>
      <c r="I726" s="5"/>
    </row>
    <row r="727" spans="1:9">
      <c r="A727" s="5"/>
      <c r="D727" s="5"/>
      <c r="E727" s="5"/>
      <c r="H727" s="5"/>
      <c r="I727" s="5"/>
    </row>
    <row r="728" spans="1:9">
      <c r="A728" s="5"/>
      <c r="D728" s="5"/>
      <c r="E728" s="5"/>
      <c r="H728" s="5"/>
      <c r="I728" s="5"/>
    </row>
    <row r="729" spans="1:9">
      <c r="A729" s="5"/>
      <c r="D729" s="5"/>
      <c r="E729" s="5"/>
      <c r="H729" s="5"/>
      <c r="I729" s="5"/>
    </row>
    <row r="730" spans="1:9">
      <c r="A730" s="5"/>
      <c r="D730" s="5"/>
      <c r="E730" s="5"/>
      <c r="H730" s="5"/>
      <c r="I730" s="5"/>
    </row>
    <row r="731" spans="1:9">
      <c r="A731" s="5"/>
      <c r="D731" s="5"/>
      <c r="E731" s="5"/>
      <c r="H731" s="5"/>
      <c r="I731" s="5"/>
    </row>
    <row r="732" spans="1:9">
      <c r="A732" s="5"/>
      <c r="D732" s="5"/>
      <c r="E732" s="5"/>
      <c r="H732" s="5"/>
      <c r="I732" s="5"/>
    </row>
    <row r="733" spans="1:9">
      <c r="A733" s="5"/>
      <c r="D733" s="5"/>
      <c r="E733" s="5"/>
      <c r="H733" s="5"/>
      <c r="I733" s="5"/>
    </row>
    <row r="734" spans="1:9">
      <c r="A734" s="5"/>
      <c r="D734" s="5"/>
      <c r="E734" s="5"/>
      <c r="H734" s="5"/>
      <c r="I734" s="5"/>
    </row>
    <row r="735" spans="1:9">
      <c r="A735" s="5"/>
      <c r="D735" s="5"/>
      <c r="E735" s="5"/>
      <c r="H735" s="5"/>
      <c r="I735" s="5"/>
    </row>
    <row r="736" spans="1:9">
      <c r="A736" s="5"/>
      <c r="D736" s="5"/>
      <c r="E736" s="5"/>
      <c r="H736" s="5"/>
      <c r="I736" s="5"/>
    </row>
    <row r="737" spans="1:9">
      <c r="A737" s="5"/>
      <c r="D737" s="5"/>
      <c r="E737" s="5"/>
      <c r="H737" s="5"/>
      <c r="I737" s="5"/>
    </row>
    <row r="738" spans="1:9">
      <c r="A738" s="5"/>
      <c r="D738" s="5"/>
      <c r="E738" s="5"/>
      <c r="H738" s="5"/>
      <c r="I738" s="5"/>
    </row>
    <row r="739" spans="1:9">
      <c r="A739" s="5"/>
      <c r="D739" s="5"/>
      <c r="E739" s="5"/>
      <c r="H739" s="5"/>
      <c r="I739" s="5"/>
    </row>
    <row r="740" spans="1:9">
      <c r="A740" s="5"/>
      <c r="D740" s="5"/>
      <c r="E740" s="5"/>
      <c r="H740" s="5"/>
      <c r="I740" s="5"/>
    </row>
    <row r="741" spans="1:9">
      <c r="A741" s="5"/>
      <c r="D741" s="5"/>
      <c r="E741" s="5"/>
      <c r="H741" s="5"/>
      <c r="I741" s="5"/>
    </row>
    <row r="742" spans="1:9">
      <c r="A742" s="5"/>
      <c r="D742" s="5"/>
      <c r="E742" s="5"/>
      <c r="H742" s="5"/>
      <c r="I742" s="5"/>
    </row>
    <row r="743" spans="1:9">
      <c r="A743" s="5"/>
      <c r="D743" s="5"/>
      <c r="E743" s="5"/>
      <c r="H743" s="5"/>
      <c r="I743" s="5"/>
    </row>
    <row r="744" spans="1:9">
      <c r="A744" s="5"/>
      <c r="D744" s="5"/>
      <c r="E744" s="5"/>
      <c r="H744" s="5"/>
      <c r="I744" s="5"/>
    </row>
    <row r="745" spans="1:9">
      <c r="A745" s="5"/>
      <c r="D745" s="5"/>
      <c r="E745" s="5"/>
      <c r="H745" s="5"/>
      <c r="I745" s="5"/>
    </row>
    <row r="746" spans="1:9">
      <c r="A746" s="5"/>
      <c r="D746" s="5"/>
      <c r="E746" s="5"/>
      <c r="H746" s="5"/>
      <c r="I746" s="5"/>
    </row>
    <row r="747" spans="1:9">
      <c r="A747" s="5"/>
      <c r="D747" s="5"/>
      <c r="E747" s="5"/>
      <c r="H747" s="5"/>
      <c r="I747" s="5"/>
    </row>
    <row r="748" spans="1:9">
      <c r="A748" s="5"/>
      <c r="D748" s="5"/>
      <c r="E748" s="5"/>
      <c r="H748" s="5"/>
      <c r="I748" s="5"/>
    </row>
    <row r="749" spans="1:9">
      <c r="A749" s="5"/>
      <c r="D749" s="5"/>
      <c r="E749" s="5"/>
      <c r="H749" s="5"/>
      <c r="I749" s="5"/>
    </row>
    <row r="750" spans="1:9">
      <c r="A750" s="5"/>
      <c r="D750" s="5"/>
      <c r="E750" s="5"/>
      <c r="H750" s="5"/>
      <c r="I750" s="5"/>
    </row>
    <row r="751" spans="1:9">
      <c r="A751" s="5"/>
      <c r="D751" s="5"/>
      <c r="E751" s="5"/>
      <c r="H751" s="5"/>
      <c r="I751" s="5"/>
    </row>
    <row r="752" spans="1:9">
      <c r="A752" s="5"/>
      <c r="D752" s="5"/>
      <c r="E752" s="5"/>
      <c r="H752" s="5"/>
      <c r="I752" s="5"/>
    </row>
    <row r="753" spans="1:9">
      <c r="A753" s="5"/>
      <c r="D753" s="5"/>
      <c r="E753" s="5"/>
      <c r="H753" s="5"/>
      <c r="I753" s="5"/>
    </row>
    <row r="754" spans="1:9">
      <c r="A754" s="5"/>
      <c r="D754" s="5"/>
      <c r="E754" s="5"/>
      <c r="H754" s="5"/>
      <c r="I754" s="5"/>
    </row>
    <row r="755" spans="1:9">
      <c r="A755" s="5"/>
      <c r="D755" s="5"/>
      <c r="E755" s="5"/>
      <c r="H755" s="5"/>
      <c r="I755" s="5"/>
    </row>
    <row r="756" spans="1:9">
      <c r="A756" s="5"/>
      <c r="D756" s="5"/>
      <c r="E756" s="5"/>
      <c r="H756" s="5"/>
      <c r="I756" s="5"/>
    </row>
    <row r="757" spans="1:9">
      <c r="A757" s="5"/>
      <c r="D757" s="5"/>
      <c r="E757" s="5"/>
      <c r="H757" s="5"/>
      <c r="I757" s="5"/>
    </row>
    <row r="758" spans="1:9">
      <c r="A758" s="5"/>
      <c r="D758" s="5"/>
      <c r="E758" s="5"/>
      <c r="H758" s="5"/>
      <c r="I758" s="5"/>
    </row>
    <row r="759" spans="1:9">
      <c r="A759" s="5"/>
      <c r="D759" s="5"/>
      <c r="E759" s="5"/>
      <c r="H759" s="5"/>
      <c r="I759" s="5"/>
    </row>
    <row r="760" spans="1:9">
      <c r="A760" s="5"/>
      <c r="D760" s="5"/>
      <c r="E760" s="5"/>
      <c r="H760" s="5"/>
      <c r="I760" s="5"/>
    </row>
    <row r="761" spans="1:9">
      <c r="A761" s="5"/>
      <c r="D761" s="5"/>
      <c r="E761" s="5"/>
      <c r="H761" s="5"/>
      <c r="I761" s="5"/>
    </row>
    <row r="762" spans="1:9">
      <c r="A762" s="5"/>
      <c r="D762" s="5"/>
      <c r="E762" s="5"/>
      <c r="H762" s="5"/>
      <c r="I762" s="5"/>
    </row>
    <row r="763" spans="1:9">
      <c r="A763" s="5"/>
      <c r="D763" s="5"/>
      <c r="E763" s="5"/>
      <c r="H763" s="5"/>
      <c r="I763" s="5"/>
    </row>
    <row r="764" spans="1:9">
      <c r="A764" s="5"/>
      <c r="D764" s="5"/>
      <c r="E764" s="5"/>
      <c r="H764" s="5"/>
      <c r="I764" s="5"/>
    </row>
    <row r="765" spans="1:9">
      <c r="A765" s="5"/>
      <c r="D765" s="5"/>
      <c r="E765" s="5"/>
      <c r="H765" s="5"/>
      <c r="I765" s="5"/>
    </row>
    <row r="766" spans="1:9">
      <c r="A766" s="5"/>
      <c r="D766" s="5"/>
      <c r="E766" s="5"/>
      <c r="H766" s="5"/>
      <c r="I766" s="5"/>
    </row>
    <row r="767" spans="1:9">
      <c r="A767" s="5"/>
      <c r="D767" s="5"/>
      <c r="E767" s="5"/>
      <c r="H767" s="5"/>
      <c r="I767" s="5"/>
    </row>
    <row r="768" spans="1:9">
      <c r="A768" s="5"/>
      <c r="D768" s="5"/>
      <c r="E768" s="5"/>
      <c r="H768" s="5"/>
      <c r="I768" s="5"/>
    </row>
    <row r="769" spans="1:9">
      <c r="A769" s="5"/>
      <c r="D769" s="5"/>
      <c r="E769" s="5"/>
      <c r="H769" s="5"/>
      <c r="I769" s="5"/>
    </row>
    <row r="770" spans="1:9">
      <c r="A770" s="5"/>
      <c r="D770" s="5"/>
      <c r="E770" s="5"/>
      <c r="H770" s="5"/>
      <c r="I770" s="5"/>
    </row>
    <row r="771" spans="1:9">
      <c r="A771" s="5"/>
      <c r="D771" s="5"/>
      <c r="E771" s="5"/>
      <c r="H771" s="5"/>
      <c r="I771" s="5"/>
    </row>
    <row r="772" spans="1:9">
      <c r="A772" s="5"/>
      <c r="D772" s="5"/>
      <c r="E772" s="5"/>
      <c r="H772" s="5"/>
      <c r="I772" s="5"/>
    </row>
    <row r="773" spans="1:9">
      <c r="A773" s="5"/>
      <c r="D773" s="5"/>
      <c r="E773" s="5"/>
      <c r="H773" s="5"/>
      <c r="I773" s="5"/>
    </row>
    <row r="774" spans="1:9">
      <c r="A774" s="5"/>
      <c r="D774" s="5"/>
      <c r="E774" s="5"/>
      <c r="H774" s="5"/>
      <c r="I774" s="5"/>
    </row>
    <row r="775" spans="1:9">
      <c r="A775" s="5"/>
      <c r="D775" s="5"/>
      <c r="E775" s="5"/>
      <c r="H775" s="5"/>
      <c r="I775" s="5"/>
    </row>
    <row r="776" spans="1:9">
      <c r="A776" s="5"/>
      <c r="D776" s="5"/>
      <c r="E776" s="5"/>
      <c r="H776" s="5"/>
      <c r="I776" s="5"/>
    </row>
    <row r="777" spans="1:9">
      <c r="A777" s="5"/>
      <c r="D777" s="5"/>
      <c r="E777" s="5"/>
      <c r="H777" s="5"/>
      <c r="I777" s="5"/>
    </row>
    <row r="778" spans="1:9">
      <c r="A778" s="5"/>
      <c r="D778" s="5"/>
      <c r="E778" s="5"/>
      <c r="H778" s="5"/>
      <c r="I778" s="5"/>
    </row>
    <row r="779" spans="1:9">
      <c r="A779" s="5"/>
      <c r="D779" s="5"/>
      <c r="E779" s="5"/>
      <c r="H779" s="5"/>
      <c r="I779" s="5"/>
    </row>
    <row r="780" spans="1:9">
      <c r="A780" s="5"/>
      <c r="D780" s="5"/>
      <c r="E780" s="5"/>
      <c r="H780" s="5"/>
      <c r="I780" s="5"/>
    </row>
    <row r="781" spans="1:9">
      <c r="A781" s="5"/>
      <c r="D781" s="5"/>
      <c r="E781" s="5"/>
      <c r="H781" s="5"/>
      <c r="I781" s="5"/>
    </row>
    <row r="782" spans="1:9">
      <c r="A782" s="5"/>
      <c r="D782" s="5"/>
      <c r="E782" s="5"/>
      <c r="H782" s="5"/>
      <c r="I782" s="5"/>
    </row>
    <row r="783" spans="1:9">
      <c r="A783" s="5"/>
      <c r="D783" s="5"/>
      <c r="E783" s="5"/>
      <c r="H783" s="5"/>
      <c r="I783" s="5"/>
    </row>
    <row r="784" spans="1:9">
      <c r="A784" s="5"/>
      <c r="D784" s="5"/>
      <c r="E784" s="5"/>
      <c r="H784" s="5"/>
      <c r="I784" s="5"/>
    </row>
    <row r="785" spans="1:9">
      <c r="A785" s="5"/>
      <c r="D785" s="5"/>
      <c r="E785" s="5"/>
      <c r="H785" s="5"/>
      <c r="I785" s="5"/>
    </row>
    <row r="786" spans="1:9">
      <c r="A786" s="5"/>
      <c r="D786" s="5"/>
      <c r="E786" s="5"/>
      <c r="H786" s="5"/>
      <c r="I786" s="5"/>
    </row>
    <row r="787" spans="1:9">
      <c r="A787" s="5"/>
      <c r="D787" s="5"/>
      <c r="E787" s="5"/>
      <c r="H787" s="5"/>
      <c r="I787" s="5"/>
    </row>
    <row r="788" spans="1:9">
      <c r="A788" s="5"/>
      <c r="D788" s="5"/>
      <c r="E788" s="5"/>
      <c r="H788" s="5"/>
      <c r="I788" s="5"/>
    </row>
    <row r="789" spans="1:9">
      <c r="A789" s="5"/>
      <c r="D789" s="5"/>
      <c r="E789" s="5"/>
      <c r="H789" s="5"/>
      <c r="I789" s="5"/>
    </row>
    <row r="790" spans="1:9">
      <c r="A790" s="5"/>
      <c r="D790" s="5"/>
      <c r="E790" s="5"/>
      <c r="H790" s="5"/>
      <c r="I790" s="5"/>
    </row>
    <row r="791" spans="1:9">
      <c r="A791" s="5"/>
      <c r="D791" s="5"/>
      <c r="E791" s="5"/>
      <c r="H791" s="5"/>
      <c r="I791" s="5"/>
    </row>
    <row r="792" spans="1:9">
      <c r="A792" s="5"/>
      <c r="D792" s="5"/>
      <c r="E792" s="5"/>
      <c r="H792" s="5"/>
      <c r="I792" s="5"/>
    </row>
    <row r="793" spans="1:9">
      <c r="A793" s="5"/>
      <c r="D793" s="5"/>
      <c r="E793" s="5"/>
      <c r="H793" s="5"/>
      <c r="I793" s="5"/>
    </row>
    <row r="794" spans="1:9">
      <c r="A794" s="5"/>
      <c r="D794" s="5"/>
      <c r="E794" s="5"/>
      <c r="H794" s="5"/>
      <c r="I794" s="5"/>
    </row>
    <row r="795" spans="1:9">
      <c r="A795" s="5"/>
      <c r="D795" s="5"/>
      <c r="E795" s="5"/>
      <c r="H795" s="5"/>
      <c r="I795" s="5"/>
    </row>
    <row r="796" spans="1:9">
      <c r="A796" s="5"/>
      <c r="D796" s="5"/>
      <c r="E796" s="5"/>
      <c r="H796" s="5"/>
      <c r="I796" s="5"/>
    </row>
    <row r="797" spans="1:9">
      <c r="A797" s="5"/>
      <c r="D797" s="5"/>
      <c r="E797" s="5"/>
      <c r="H797" s="5"/>
      <c r="I797" s="5"/>
    </row>
    <row r="798" spans="1:9">
      <c r="A798" s="5"/>
      <c r="D798" s="5"/>
      <c r="E798" s="5"/>
      <c r="H798" s="5"/>
      <c r="I798" s="5"/>
    </row>
    <row r="799" spans="1:9">
      <c r="A799" s="5"/>
      <c r="D799" s="5"/>
      <c r="E799" s="5"/>
      <c r="H799" s="5"/>
      <c r="I799" s="5"/>
    </row>
    <row r="800" spans="1:9">
      <c r="A800" s="5"/>
      <c r="D800" s="5"/>
      <c r="E800" s="5"/>
      <c r="H800" s="5"/>
      <c r="I800" s="5"/>
    </row>
    <row r="801" spans="1:9">
      <c r="A801" s="5"/>
      <c r="D801" s="5"/>
      <c r="E801" s="5"/>
      <c r="H801" s="5"/>
      <c r="I801" s="5"/>
    </row>
    <row r="802" spans="1:9">
      <c r="A802" s="5"/>
      <c r="D802" s="5"/>
      <c r="E802" s="5"/>
      <c r="H802" s="5"/>
      <c r="I802" s="5"/>
    </row>
    <row r="803" spans="1:9">
      <c r="A803" s="5"/>
      <c r="D803" s="5"/>
      <c r="E803" s="5"/>
      <c r="H803" s="5"/>
      <c r="I803" s="5"/>
    </row>
    <row r="804" spans="1:9">
      <c r="A804" s="5"/>
      <c r="D804" s="5"/>
      <c r="E804" s="5"/>
      <c r="H804" s="5"/>
      <c r="I804" s="5"/>
    </row>
    <row r="805" spans="1:9">
      <c r="A805" s="5"/>
      <c r="D805" s="5"/>
      <c r="E805" s="5"/>
      <c r="H805" s="5"/>
      <c r="I805" s="5"/>
    </row>
    <row r="806" spans="1:9">
      <c r="A806" s="5"/>
      <c r="D806" s="5"/>
      <c r="E806" s="5"/>
      <c r="H806" s="5"/>
      <c r="I806" s="5"/>
    </row>
    <row r="807" spans="1:9">
      <c r="A807" s="5"/>
      <c r="D807" s="5"/>
      <c r="E807" s="5"/>
      <c r="H807" s="5"/>
      <c r="I807" s="5"/>
    </row>
    <row r="808" spans="1:9">
      <c r="A808" s="5"/>
      <c r="D808" s="5"/>
      <c r="E808" s="5"/>
      <c r="H808" s="5"/>
      <c r="I808" s="5"/>
    </row>
    <row r="809" spans="1:9">
      <c r="A809" s="5"/>
      <c r="D809" s="5"/>
      <c r="E809" s="5"/>
      <c r="H809" s="5"/>
      <c r="I809" s="5"/>
    </row>
    <row r="810" spans="1:9">
      <c r="A810" s="5"/>
      <c r="D810" s="5"/>
      <c r="E810" s="5"/>
      <c r="H810" s="5"/>
      <c r="I810" s="5"/>
    </row>
    <row r="811" spans="1:9">
      <c r="A811" s="5"/>
      <c r="D811" s="5"/>
      <c r="E811" s="5"/>
      <c r="H811" s="5"/>
      <c r="I811" s="5"/>
    </row>
    <row r="812" spans="1:9">
      <c r="A812" s="5"/>
      <c r="D812" s="5"/>
      <c r="E812" s="5"/>
      <c r="H812" s="5"/>
      <c r="I812" s="5"/>
    </row>
    <row r="813" spans="1:9">
      <c r="A813" s="5"/>
      <c r="D813" s="5"/>
      <c r="E813" s="5"/>
      <c r="H813" s="5"/>
      <c r="I813" s="5"/>
    </row>
    <row r="814" spans="1:9">
      <c r="A814" s="5"/>
      <c r="D814" s="5"/>
      <c r="E814" s="5"/>
      <c r="H814" s="5"/>
      <c r="I814" s="5"/>
    </row>
    <row r="815" spans="1:9">
      <c r="A815" s="5"/>
      <c r="D815" s="5"/>
      <c r="E815" s="5"/>
      <c r="H815" s="5"/>
      <c r="I815" s="5"/>
    </row>
    <row r="816" spans="1:9">
      <c r="A816" s="5"/>
      <c r="D816" s="5"/>
      <c r="E816" s="5"/>
      <c r="H816" s="5"/>
      <c r="I816" s="5"/>
    </row>
    <row r="817" spans="1:9">
      <c r="A817" s="5"/>
      <c r="D817" s="5"/>
      <c r="E817" s="5"/>
      <c r="H817" s="5"/>
      <c r="I817" s="5"/>
    </row>
    <row r="818" spans="1:9">
      <c r="A818" s="5"/>
      <c r="D818" s="5"/>
      <c r="E818" s="5"/>
      <c r="H818" s="5"/>
      <c r="I818" s="5"/>
    </row>
    <row r="819" spans="1:9">
      <c r="A819" s="5"/>
      <c r="D819" s="5"/>
      <c r="E819" s="5"/>
      <c r="H819" s="5"/>
      <c r="I819" s="5"/>
    </row>
    <row r="820" spans="1:9">
      <c r="A820" s="5"/>
      <c r="D820" s="5"/>
      <c r="E820" s="5"/>
      <c r="H820" s="5"/>
      <c r="I820" s="5"/>
    </row>
    <row r="821" spans="1:9">
      <c r="A821" s="5"/>
      <c r="D821" s="5"/>
      <c r="E821" s="5"/>
      <c r="H821" s="5"/>
      <c r="I821" s="5"/>
    </row>
    <row r="822" spans="1:9">
      <c r="A822" s="5"/>
      <c r="D822" s="5"/>
      <c r="E822" s="5"/>
      <c r="H822" s="5"/>
      <c r="I822" s="5"/>
    </row>
    <row r="823" spans="1:9">
      <c r="A823" s="5"/>
      <c r="D823" s="5"/>
      <c r="E823" s="5"/>
      <c r="H823" s="5"/>
      <c r="I823" s="5"/>
    </row>
    <row r="824" spans="1:9">
      <c r="A824" s="5"/>
      <c r="D824" s="5"/>
      <c r="E824" s="5"/>
      <c r="H824" s="5"/>
      <c r="I824" s="5"/>
    </row>
    <row r="825" spans="1:9">
      <c r="A825" s="5"/>
      <c r="D825" s="5"/>
      <c r="E825" s="5"/>
      <c r="H825" s="5"/>
      <c r="I825" s="5"/>
    </row>
    <row r="826" spans="1:9">
      <c r="A826" s="5"/>
      <c r="D826" s="5"/>
      <c r="E826" s="5"/>
      <c r="H826" s="5"/>
      <c r="I826" s="5"/>
    </row>
    <row r="827" spans="1:9">
      <c r="A827" s="5"/>
      <c r="D827" s="5"/>
      <c r="E827" s="5"/>
      <c r="H827" s="5"/>
      <c r="I827" s="5"/>
    </row>
    <row r="828" spans="1:9">
      <c r="A828" s="5"/>
      <c r="D828" s="5"/>
      <c r="E828" s="5"/>
      <c r="H828" s="5"/>
      <c r="I828" s="5"/>
    </row>
    <row r="829" spans="1:9">
      <c r="A829" s="5"/>
      <c r="D829" s="5"/>
      <c r="E829" s="5"/>
      <c r="H829" s="5"/>
      <c r="I829" s="5"/>
    </row>
    <row r="830" spans="1:9">
      <c r="A830" s="5"/>
      <c r="D830" s="5"/>
      <c r="E830" s="5"/>
      <c r="H830" s="5"/>
      <c r="I830" s="5"/>
    </row>
    <row r="831" spans="1:9">
      <c r="A831" s="5"/>
      <c r="D831" s="5"/>
      <c r="E831" s="5"/>
      <c r="H831" s="5"/>
      <c r="I831" s="5"/>
    </row>
    <row r="832" spans="1:9">
      <c r="A832" s="5"/>
      <c r="D832" s="5"/>
      <c r="E832" s="5"/>
      <c r="H832" s="5"/>
      <c r="I832" s="5"/>
    </row>
    <row r="833" spans="1:9">
      <c r="A833" s="5"/>
      <c r="D833" s="5"/>
      <c r="E833" s="5"/>
      <c r="H833" s="5"/>
      <c r="I833" s="5"/>
    </row>
    <row r="834" spans="1:9">
      <c r="A834" s="5"/>
      <c r="D834" s="5"/>
      <c r="E834" s="5"/>
      <c r="H834" s="5"/>
      <c r="I834" s="5"/>
    </row>
    <row r="835" spans="1:9">
      <c r="A835" s="5"/>
      <c r="D835" s="5"/>
      <c r="E835" s="5"/>
      <c r="H835" s="5"/>
      <c r="I835" s="5"/>
    </row>
    <row r="836" spans="1:9">
      <c r="A836" s="5"/>
      <c r="D836" s="5"/>
      <c r="E836" s="5"/>
      <c r="H836" s="5"/>
      <c r="I836" s="5"/>
    </row>
    <row r="837" spans="1:9">
      <c r="A837" s="5"/>
      <c r="D837" s="5"/>
      <c r="E837" s="5"/>
      <c r="H837" s="5"/>
      <c r="I837" s="5"/>
    </row>
    <row r="838" spans="1:9">
      <c r="A838" s="5"/>
      <c r="D838" s="5"/>
      <c r="E838" s="5"/>
      <c r="H838" s="5"/>
      <c r="I838" s="5"/>
    </row>
    <row r="839" spans="1:9">
      <c r="A839" s="5"/>
      <c r="D839" s="5"/>
      <c r="E839" s="5"/>
      <c r="H839" s="5"/>
      <c r="I839" s="5"/>
    </row>
    <row r="840" spans="1:9">
      <c r="A840" s="5"/>
      <c r="D840" s="5"/>
      <c r="E840" s="5"/>
      <c r="H840" s="5"/>
      <c r="I840" s="5"/>
    </row>
    <row r="841" spans="1:9">
      <c r="A841" s="5"/>
      <c r="D841" s="5"/>
      <c r="E841" s="5"/>
      <c r="H841" s="5"/>
      <c r="I841" s="5"/>
    </row>
    <row r="842" spans="1:9">
      <c r="A842" s="5"/>
      <c r="D842" s="5"/>
      <c r="E842" s="5"/>
      <c r="H842" s="5"/>
      <c r="I842" s="5"/>
    </row>
    <row r="843" spans="1:9">
      <c r="A843" s="5"/>
      <c r="D843" s="5"/>
      <c r="E843" s="5"/>
      <c r="H843" s="5"/>
      <c r="I843" s="5"/>
    </row>
    <row r="844" spans="1:9">
      <c r="A844" s="5"/>
      <c r="D844" s="5"/>
      <c r="E844" s="5"/>
      <c r="H844" s="5"/>
      <c r="I844" s="5"/>
    </row>
    <row r="845" spans="1:9">
      <c r="A845" s="5"/>
      <c r="D845" s="5"/>
      <c r="E845" s="5"/>
      <c r="H845" s="5"/>
      <c r="I845" s="5"/>
    </row>
    <row r="846" spans="1:9">
      <c r="A846" s="5"/>
      <c r="D846" s="5"/>
      <c r="E846" s="5"/>
      <c r="H846" s="5"/>
      <c r="I846" s="5"/>
    </row>
    <row r="847" spans="1:9">
      <c r="A847" s="5"/>
      <c r="D847" s="5"/>
      <c r="E847" s="5"/>
      <c r="H847" s="5"/>
      <c r="I847" s="5"/>
    </row>
    <row r="848" spans="1:9">
      <c r="A848" s="5"/>
      <c r="D848" s="5"/>
      <c r="E848" s="5"/>
      <c r="H848" s="5"/>
      <c r="I848" s="5"/>
    </row>
    <row r="849" spans="1:9">
      <c r="A849" s="5"/>
      <c r="D849" s="5"/>
      <c r="E849" s="5"/>
      <c r="H849" s="5"/>
      <c r="I849" s="5"/>
    </row>
    <row r="850" spans="1:9">
      <c r="A850" s="5"/>
      <c r="D850" s="5"/>
      <c r="E850" s="5"/>
      <c r="H850" s="5"/>
      <c r="I850" s="5"/>
    </row>
    <row r="851" spans="1:9">
      <c r="A851" s="5"/>
      <c r="D851" s="5"/>
      <c r="E851" s="5"/>
      <c r="H851" s="5"/>
      <c r="I851" s="5"/>
    </row>
    <row r="852" spans="1:9">
      <c r="A852" s="5"/>
      <c r="D852" s="5"/>
      <c r="E852" s="5"/>
      <c r="H852" s="5"/>
      <c r="I852" s="5"/>
    </row>
    <row r="853" spans="1:9">
      <c r="A853" s="5"/>
      <c r="D853" s="5"/>
      <c r="E853" s="5"/>
      <c r="H853" s="5"/>
      <c r="I853" s="5"/>
    </row>
    <row r="854" spans="1:9">
      <c r="A854" s="5"/>
      <c r="D854" s="5"/>
      <c r="E854" s="5"/>
      <c r="H854" s="5"/>
      <c r="I854" s="5"/>
    </row>
    <row r="855" spans="1:9">
      <c r="A855" s="5"/>
      <c r="D855" s="5"/>
      <c r="E855" s="5"/>
      <c r="H855" s="5"/>
      <c r="I855" s="5"/>
    </row>
    <row r="856" spans="1:9">
      <c r="A856" s="5"/>
      <c r="D856" s="5"/>
      <c r="E856" s="5"/>
      <c r="H856" s="5"/>
      <c r="I856" s="5"/>
    </row>
    <row r="857" spans="1:9">
      <c r="A857" s="5"/>
      <c r="D857" s="5"/>
      <c r="E857" s="5"/>
      <c r="H857" s="5"/>
      <c r="I857" s="5"/>
    </row>
    <row r="858" spans="1:9">
      <c r="A858" s="5"/>
      <c r="D858" s="5"/>
      <c r="E858" s="5"/>
      <c r="H858" s="5"/>
      <c r="I858" s="5"/>
    </row>
    <row r="859" spans="1:9">
      <c r="A859" s="5"/>
      <c r="D859" s="5"/>
      <c r="E859" s="5"/>
      <c r="H859" s="5"/>
      <c r="I859" s="5"/>
    </row>
    <row r="860" spans="1:9">
      <c r="A860" s="5"/>
      <c r="D860" s="5"/>
      <c r="E860" s="5"/>
      <c r="H860" s="5"/>
      <c r="I860" s="5"/>
    </row>
    <row r="861" spans="1:9">
      <c r="A861" s="5"/>
      <c r="D861" s="5"/>
      <c r="E861" s="5"/>
      <c r="H861" s="5"/>
      <c r="I861" s="5"/>
    </row>
    <row r="862" spans="1:9">
      <c r="A862" s="5"/>
      <c r="D862" s="5"/>
      <c r="E862" s="5"/>
      <c r="H862" s="5"/>
      <c r="I862" s="5"/>
    </row>
    <row r="863" spans="1:9">
      <c r="A863" s="5"/>
      <c r="D863" s="5"/>
      <c r="E863" s="5"/>
      <c r="H863" s="5"/>
      <c r="I863" s="5"/>
    </row>
    <row r="864" spans="1:9">
      <c r="A864" s="5"/>
      <c r="D864" s="5"/>
      <c r="E864" s="5"/>
      <c r="H864" s="5"/>
      <c r="I864" s="5"/>
    </row>
    <row r="865" spans="1:9">
      <c r="A865" s="5"/>
      <c r="D865" s="5"/>
      <c r="E865" s="5"/>
      <c r="H865" s="5"/>
      <c r="I865" s="5"/>
    </row>
    <row r="866" spans="1:9">
      <c r="A866" s="5"/>
      <c r="D866" s="5"/>
      <c r="E866" s="5"/>
      <c r="H866" s="5"/>
      <c r="I866" s="5"/>
    </row>
    <row r="867" spans="1:9">
      <c r="A867" s="5"/>
      <c r="D867" s="5"/>
      <c r="E867" s="5"/>
      <c r="H867" s="5"/>
      <c r="I867" s="5"/>
    </row>
    <row r="868" spans="1:9">
      <c r="A868" s="5"/>
      <c r="D868" s="5"/>
      <c r="E868" s="5"/>
      <c r="H868" s="5"/>
      <c r="I868" s="5"/>
    </row>
    <row r="869" spans="1:9">
      <c r="A869" s="5"/>
      <c r="D869" s="5"/>
      <c r="E869" s="5"/>
      <c r="H869" s="5"/>
      <c r="I869" s="5"/>
    </row>
    <row r="870" spans="1:9">
      <c r="A870" s="5"/>
      <c r="D870" s="5"/>
      <c r="E870" s="5"/>
      <c r="H870" s="5"/>
      <c r="I870" s="5"/>
    </row>
    <row r="871" spans="1:9">
      <c r="A871" s="5"/>
      <c r="D871" s="5"/>
      <c r="E871" s="5"/>
      <c r="H871" s="5"/>
      <c r="I871" s="5"/>
    </row>
    <row r="872" spans="1:9">
      <c r="A872" s="5"/>
      <c r="D872" s="5"/>
      <c r="E872" s="5"/>
      <c r="H872" s="5"/>
      <c r="I872" s="5"/>
    </row>
    <row r="873" spans="1:9">
      <c r="A873" s="5"/>
      <c r="D873" s="5"/>
      <c r="E873" s="5"/>
      <c r="H873" s="5"/>
      <c r="I873" s="5"/>
    </row>
    <row r="874" spans="1:9">
      <c r="A874" s="5"/>
      <c r="D874" s="5"/>
      <c r="E874" s="5"/>
      <c r="H874" s="5"/>
      <c r="I874" s="5"/>
    </row>
    <row r="875" spans="1:9">
      <c r="A875" s="5"/>
      <c r="D875" s="5"/>
      <c r="E875" s="5"/>
      <c r="H875" s="5"/>
      <c r="I875" s="5"/>
    </row>
    <row r="876" spans="1:9">
      <c r="A876" s="5"/>
      <c r="D876" s="5"/>
      <c r="E876" s="5"/>
      <c r="H876" s="5"/>
      <c r="I876" s="5"/>
    </row>
    <row r="877" spans="1:9">
      <c r="A877" s="5"/>
      <c r="D877" s="5"/>
      <c r="E877" s="5"/>
      <c r="H877" s="5"/>
      <c r="I877" s="5"/>
    </row>
    <row r="878" spans="1:9">
      <c r="A878" s="5"/>
      <c r="D878" s="5"/>
      <c r="E878" s="5"/>
      <c r="H878" s="5"/>
      <c r="I878" s="5"/>
    </row>
    <row r="879" spans="1:9">
      <c r="A879" s="5"/>
      <c r="D879" s="5"/>
      <c r="E879" s="5"/>
      <c r="H879" s="5"/>
      <c r="I879" s="5"/>
    </row>
    <row r="880" spans="1:9">
      <c r="A880" s="5"/>
      <c r="D880" s="5"/>
      <c r="E880" s="5"/>
      <c r="H880" s="5"/>
      <c r="I880" s="5"/>
    </row>
    <row r="881" spans="1:9">
      <c r="A881" s="5"/>
      <c r="D881" s="5"/>
      <c r="E881" s="5"/>
      <c r="H881" s="5"/>
      <c r="I881" s="5"/>
    </row>
    <row r="882" spans="1:9">
      <c r="A882" s="5"/>
      <c r="D882" s="5"/>
      <c r="E882" s="5"/>
      <c r="H882" s="5"/>
      <c r="I882" s="5"/>
    </row>
    <row r="883" spans="1:9">
      <c r="A883" s="5"/>
      <c r="D883" s="5"/>
      <c r="E883" s="5"/>
      <c r="H883" s="5"/>
      <c r="I883" s="5"/>
    </row>
    <row r="884" spans="1:9">
      <c r="A884" s="5"/>
      <c r="D884" s="5"/>
      <c r="E884" s="5"/>
      <c r="H884" s="5"/>
      <c r="I884" s="5"/>
    </row>
    <row r="885" spans="1:9">
      <c r="A885" s="5"/>
      <c r="D885" s="5"/>
      <c r="E885" s="5"/>
      <c r="H885" s="5"/>
      <c r="I885" s="5"/>
    </row>
    <row r="886" spans="1:9">
      <c r="A886" s="5"/>
      <c r="D886" s="5"/>
      <c r="E886" s="5"/>
      <c r="H886" s="5"/>
      <c r="I886" s="5"/>
    </row>
    <row r="887" spans="1:9">
      <c r="A887" s="5"/>
      <c r="D887" s="5"/>
      <c r="E887" s="5"/>
      <c r="H887" s="5"/>
      <c r="I887" s="5"/>
    </row>
    <row r="888" spans="1:9">
      <c r="A888" s="5"/>
      <c r="D888" s="5"/>
      <c r="E888" s="5"/>
      <c r="H888" s="5"/>
      <c r="I888" s="5"/>
    </row>
    <row r="889" spans="1:9">
      <c r="A889" s="5"/>
      <c r="D889" s="5"/>
      <c r="E889" s="5"/>
      <c r="H889" s="5"/>
      <c r="I889" s="5"/>
    </row>
    <row r="890" spans="1:9">
      <c r="A890" s="5"/>
      <c r="D890" s="5"/>
      <c r="E890" s="5"/>
      <c r="H890" s="5"/>
      <c r="I890" s="5"/>
    </row>
    <row r="891" spans="1:9">
      <c r="A891" s="5"/>
      <c r="D891" s="5"/>
      <c r="E891" s="5"/>
      <c r="H891" s="5"/>
      <c r="I891" s="5"/>
    </row>
    <row r="892" spans="1:9">
      <c r="A892" s="5"/>
      <c r="D892" s="5"/>
      <c r="E892" s="5"/>
      <c r="H892" s="5"/>
      <c r="I892" s="5"/>
    </row>
    <row r="893" spans="1:9">
      <c r="A893" s="5"/>
      <c r="D893" s="5"/>
      <c r="E893" s="5"/>
      <c r="H893" s="5"/>
      <c r="I893" s="5"/>
    </row>
    <row r="894" spans="1:9">
      <c r="A894" s="5"/>
      <c r="D894" s="5"/>
      <c r="E894" s="5"/>
      <c r="H894" s="5"/>
      <c r="I894" s="5"/>
    </row>
    <row r="895" spans="1:9">
      <c r="A895" s="5"/>
      <c r="D895" s="5"/>
      <c r="E895" s="5"/>
      <c r="H895" s="5"/>
      <c r="I895" s="5"/>
    </row>
    <row r="896" spans="1:9">
      <c r="A896" s="5"/>
      <c r="D896" s="5"/>
      <c r="E896" s="5"/>
      <c r="H896" s="5"/>
      <c r="I896" s="5"/>
    </row>
    <row r="897" spans="1:9">
      <c r="A897" s="5"/>
      <c r="D897" s="5"/>
      <c r="E897" s="5"/>
      <c r="H897" s="5"/>
      <c r="I897" s="5"/>
    </row>
    <row r="898" spans="1:9">
      <c r="A898" s="5"/>
      <c r="D898" s="5"/>
      <c r="E898" s="5"/>
      <c r="H898" s="5"/>
      <c r="I898" s="5"/>
    </row>
    <row r="899" spans="1:9">
      <c r="A899" s="5"/>
      <c r="D899" s="5"/>
      <c r="E899" s="5"/>
      <c r="H899" s="5"/>
      <c r="I899" s="5"/>
    </row>
    <row r="900" spans="1:9">
      <c r="A900" s="5"/>
      <c r="D900" s="5"/>
      <c r="E900" s="5"/>
      <c r="H900" s="5"/>
      <c r="I900" s="5"/>
    </row>
    <row r="901" spans="1:9">
      <c r="A901" s="5"/>
      <c r="D901" s="5"/>
      <c r="E901" s="5"/>
      <c r="H901" s="5"/>
      <c r="I901" s="5"/>
    </row>
    <row r="902" spans="1:9">
      <c r="A902" s="5"/>
      <c r="D902" s="5"/>
      <c r="E902" s="5"/>
      <c r="H902" s="5"/>
      <c r="I902" s="5"/>
    </row>
    <row r="903" spans="1:9">
      <c r="A903" s="5"/>
      <c r="D903" s="5"/>
      <c r="E903" s="5"/>
      <c r="H903" s="5"/>
      <c r="I903" s="5"/>
    </row>
    <row r="904" spans="1:9">
      <c r="A904" s="5"/>
      <c r="D904" s="5"/>
      <c r="E904" s="5"/>
      <c r="H904" s="5"/>
      <c r="I904" s="5"/>
    </row>
    <row r="905" spans="1:9">
      <c r="A905" s="5"/>
      <c r="D905" s="5"/>
      <c r="E905" s="5"/>
      <c r="H905" s="5"/>
      <c r="I905" s="5"/>
    </row>
    <row r="906" spans="1:9">
      <c r="A906" s="5"/>
      <c r="D906" s="5"/>
      <c r="E906" s="5"/>
      <c r="H906" s="5"/>
      <c r="I906" s="5"/>
    </row>
    <row r="907" spans="1:9">
      <c r="A907" s="5"/>
      <c r="D907" s="5"/>
      <c r="E907" s="5"/>
      <c r="H907" s="5"/>
      <c r="I907" s="5"/>
    </row>
    <row r="908" spans="1:9">
      <c r="A908" s="5"/>
      <c r="D908" s="5"/>
      <c r="E908" s="5"/>
      <c r="H908" s="5"/>
      <c r="I908" s="5"/>
    </row>
    <row r="909" spans="1:9">
      <c r="A909" s="5"/>
      <c r="D909" s="5"/>
      <c r="E909" s="5"/>
      <c r="H909" s="5"/>
      <c r="I909" s="5"/>
    </row>
    <row r="910" spans="1:9">
      <c r="A910" s="5"/>
      <c r="D910" s="5"/>
      <c r="E910" s="5"/>
      <c r="H910" s="5"/>
      <c r="I910" s="5"/>
    </row>
    <row r="911" spans="1:9">
      <c r="A911" s="5"/>
      <c r="D911" s="5"/>
      <c r="E911" s="5"/>
      <c r="H911" s="5"/>
      <c r="I911" s="5"/>
    </row>
    <row r="912" spans="1:9">
      <c r="A912" s="5"/>
      <c r="D912" s="5"/>
      <c r="E912" s="5"/>
      <c r="H912" s="5"/>
      <c r="I912" s="5"/>
    </row>
    <row r="913" spans="1:9">
      <c r="A913" s="5"/>
      <c r="D913" s="5"/>
      <c r="E913" s="5"/>
      <c r="H913" s="5"/>
      <c r="I913" s="5"/>
    </row>
    <row r="914" spans="1:9">
      <c r="A914" s="5"/>
      <c r="D914" s="5"/>
      <c r="E914" s="5"/>
      <c r="H914" s="5"/>
      <c r="I914" s="5"/>
    </row>
    <row r="915" spans="1:9">
      <c r="A915" s="5"/>
      <c r="D915" s="5"/>
      <c r="E915" s="5"/>
      <c r="H915" s="5"/>
      <c r="I915" s="5"/>
    </row>
    <row r="916" spans="1:9">
      <c r="A916" s="5"/>
      <c r="D916" s="5"/>
      <c r="E916" s="5"/>
      <c r="H916" s="5"/>
      <c r="I916" s="5"/>
    </row>
    <row r="917" spans="1:9">
      <c r="A917" s="5"/>
      <c r="D917" s="5"/>
      <c r="E917" s="5"/>
      <c r="H917" s="5"/>
      <c r="I917" s="5"/>
    </row>
    <row r="918" spans="1:9">
      <c r="A918" s="5"/>
      <c r="D918" s="5"/>
      <c r="E918" s="5"/>
      <c r="H918" s="5"/>
      <c r="I918" s="5"/>
    </row>
    <row r="919" spans="1:9">
      <c r="A919" s="5"/>
      <c r="D919" s="5"/>
      <c r="E919" s="5"/>
      <c r="H919" s="5"/>
      <c r="I919" s="5"/>
    </row>
    <row r="920" spans="1:9">
      <c r="A920" s="5"/>
      <c r="D920" s="5"/>
      <c r="E920" s="5"/>
      <c r="H920" s="5"/>
      <c r="I920" s="5"/>
    </row>
    <row r="921" spans="1:9">
      <c r="A921" s="5"/>
      <c r="D921" s="5"/>
      <c r="E921" s="5"/>
      <c r="H921" s="5"/>
      <c r="I921" s="5"/>
    </row>
    <row r="922" spans="1:9">
      <c r="A922" s="5"/>
      <c r="D922" s="5"/>
      <c r="E922" s="5"/>
      <c r="H922" s="5"/>
      <c r="I922" s="5"/>
    </row>
    <row r="923" spans="1:9">
      <c r="A923" s="5"/>
      <c r="D923" s="5"/>
      <c r="E923" s="5"/>
      <c r="H923" s="5"/>
      <c r="I923" s="5"/>
    </row>
    <row r="924" spans="1:9">
      <c r="A924" s="5"/>
      <c r="D924" s="5"/>
      <c r="E924" s="5"/>
      <c r="H924" s="5"/>
      <c r="I924" s="5"/>
    </row>
    <row r="925" spans="1:9">
      <c r="A925" s="5"/>
      <c r="D925" s="5"/>
      <c r="E925" s="5"/>
      <c r="H925" s="5"/>
      <c r="I925" s="5"/>
    </row>
    <row r="926" spans="1:9">
      <c r="A926" s="5"/>
      <c r="D926" s="5"/>
      <c r="E926" s="5"/>
      <c r="H926" s="5"/>
      <c r="I926" s="5"/>
    </row>
    <row r="927" spans="1:9">
      <c r="A927" s="5"/>
      <c r="D927" s="5"/>
      <c r="E927" s="5"/>
      <c r="H927" s="5"/>
      <c r="I927" s="5"/>
    </row>
    <row r="928" spans="1:9">
      <c r="A928" s="5"/>
      <c r="D928" s="5"/>
      <c r="E928" s="5"/>
      <c r="H928" s="5"/>
      <c r="I928" s="5"/>
    </row>
    <row r="929" spans="1:9">
      <c r="A929" s="5"/>
      <c r="D929" s="5"/>
      <c r="E929" s="5"/>
      <c r="H929" s="5"/>
      <c r="I929" s="5"/>
    </row>
    <row r="930" spans="1:9">
      <c r="A930" s="5"/>
      <c r="D930" s="5"/>
      <c r="E930" s="5"/>
      <c r="H930" s="5"/>
      <c r="I930" s="5"/>
    </row>
    <row r="931" spans="1:9">
      <c r="A931" s="5"/>
      <c r="D931" s="5"/>
      <c r="E931" s="5"/>
      <c r="H931" s="5"/>
      <c r="I931" s="5"/>
    </row>
    <row r="932" spans="1:9">
      <c r="A932" s="5"/>
      <c r="D932" s="5"/>
      <c r="E932" s="5"/>
      <c r="H932" s="5"/>
      <c r="I932" s="5"/>
    </row>
    <row r="933" spans="1:9">
      <c r="A933" s="5"/>
      <c r="D933" s="5"/>
      <c r="E933" s="5"/>
      <c r="H933" s="5"/>
      <c r="I933" s="5"/>
    </row>
    <row r="934" spans="1:9">
      <c r="A934" s="5"/>
      <c r="D934" s="5"/>
      <c r="E934" s="5"/>
      <c r="H934" s="5"/>
      <c r="I934" s="5"/>
    </row>
    <row r="935" spans="1:9">
      <c r="A935" s="5"/>
      <c r="D935" s="5"/>
      <c r="E935" s="5"/>
      <c r="H935" s="5"/>
      <c r="I935" s="5"/>
    </row>
    <row r="936" spans="1:9">
      <c r="A936" s="5"/>
      <c r="D936" s="5"/>
      <c r="E936" s="5"/>
      <c r="H936" s="5"/>
      <c r="I936" s="5"/>
    </row>
    <row r="937" spans="1:9">
      <c r="A937" s="5"/>
      <c r="D937" s="5"/>
      <c r="E937" s="5"/>
      <c r="H937" s="5"/>
      <c r="I937" s="5"/>
    </row>
    <row r="938" spans="1:9">
      <c r="A938" s="5"/>
      <c r="D938" s="5"/>
      <c r="E938" s="5"/>
      <c r="H938" s="5"/>
      <c r="I938" s="5"/>
    </row>
    <row r="939" spans="1:9">
      <c r="A939" s="5"/>
      <c r="D939" s="5"/>
      <c r="E939" s="5"/>
      <c r="H939" s="5"/>
      <c r="I939" s="5"/>
    </row>
    <row r="940" spans="1:9">
      <c r="A940" s="5"/>
      <c r="D940" s="5"/>
      <c r="E940" s="5"/>
      <c r="H940" s="5"/>
      <c r="I940" s="5"/>
    </row>
    <row r="941" spans="1:9">
      <c r="A941" s="5"/>
      <c r="D941" s="5"/>
      <c r="E941" s="5"/>
      <c r="H941" s="5"/>
      <c r="I941" s="5"/>
    </row>
    <row r="942" spans="1:9">
      <c r="A942" s="5"/>
      <c r="D942" s="5"/>
      <c r="E942" s="5"/>
      <c r="H942" s="5"/>
      <c r="I942" s="5"/>
    </row>
    <row r="943" spans="1:9">
      <c r="A943" s="5"/>
      <c r="D943" s="5"/>
      <c r="E943" s="5"/>
      <c r="H943" s="5"/>
      <c r="I943" s="5"/>
    </row>
    <row r="944" spans="1:9">
      <c r="A944" s="5"/>
      <c r="D944" s="5"/>
      <c r="E944" s="5"/>
      <c r="H944" s="5"/>
      <c r="I944" s="5"/>
    </row>
    <row r="945" spans="1:9">
      <c r="A945" s="5"/>
      <c r="D945" s="5"/>
      <c r="E945" s="5"/>
      <c r="H945" s="5"/>
      <c r="I945" s="5"/>
    </row>
    <row r="946" spans="1:9">
      <c r="A946" s="5"/>
      <c r="D946" s="5"/>
      <c r="E946" s="5"/>
      <c r="H946" s="5"/>
      <c r="I946" s="5"/>
    </row>
    <row r="947" spans="1:9">
      <c r="A947" s="5"/>
      <c r="D947" s="5"/>
      <c r="E947" s="5"/>
      <c r="H947" s="5"/>
      <c r="I947" s="5"/>
    </row>
    <row r="948" spans="1:9">
      <c r="A948" s="5"/>
      <c r="D948" s="5"/>
      <c r="E948" s="5"/>
      <c r="H948" s="5"/>
      <c r="I948" s="5"/>
    </row>
    <row r="949" spans="1:9">
      <c r="A949" s="5"/>
      <c r="D949" s="5"/>
      <c r="E949" s="5"/>
      <c r="H949" s="5"/>
      <c r="I949" s="5"/>
    </row>
    <row r="950" spans="1:9">
      <c r="A950" s="5"/>
      <c r="D950" s="5"/>
      <c r="E950" s="5"/>
      <c r="H950" s="5"/>
      <c r="I950" s="5"/>
    </row>
    <row r="951" spans="1:9">
      <c r="A951" s="5"/>
      <c r="D951" s="5"/>
      <c r="E951" s="5"/>
      <c r="H951" s="5"/>
      <c r="I951" s="5"/>
    </row>
    <row r="952" spans="1:9">
      <c r="A952" s="5"/>
      <c r="D952" s="5"/>
      <c r="E952" s="5"/>
      <c r="H952" s="5"/>
      <c r="I952" s="5"/>
    </row>
    <row r="953" spans="1:9">
      <c r="A953" s="5"/>
      <c r="D953" s="5"/>
      <c r="E953" s="5"/>
      <c r="H953" s="5"/>
      <c r="I953" s="5"/>
    </row>
    <row r="954" spans="1:9">
      <c r="A954" s="5"/>
      <c r="D954" s="5"/>
      <c r="E954" s="5"/>
      <c r="H954" s="5"/>
      <c r="I954" s="5"/>
    </row>
    <row r="955" spans="1:9">
      <c r="A955" s="5"/>
      <c r="D955" s="5"/>
      <c r="E955" s="5"/>
      <c r="H955" s="5"/>
      <c r="I955" s="5"/>
    </row>
    <row r="956" spans="1:9">
      <c r="A956" s="5"/>
      <c r="D956" s="5"/>
      <c r="E956" s="5"/>
      <c r="H956" s="5"/>
      <c r="I956" s="5"/>
    </row>
    <row r="957" spans="1:9">
      <c r="A957" s="5"/>
      <c r="D957" s="5"/>
      <c r="E957" s="5"/>
      <c r="H957" s="5"/>
      <c r="I957" s="5"/>
    </row>
    <row r="958" spans="1:9">
      <c r="A958" s="5"/>
      <c r="D958" s="5"/>
      <c r="E958" s="5"/>
      <c r="H958" s="5"/>
      <c r="I958" s="5"/>
    </row>
    <row r="959" spans="1:9">
      <c r="A959" s="5"/>
      <c r="D959" s="5"/>
      <c r="E959" s="5"/>
      <c r="H959" s="5"/>
      <c r="I959" s="5"/>
    </row>
    <row r="960" spans="1:9">
      <c r="A960" s="5"/>
      <c r="D960" s="5"/>
      <c r="E960" s="5"/>
      <c r="H960" s="5"/>
      <c r="I960" s="5"/>
    </row>
    <row r="961" spans="1:9">
      <c r="A961" s="5"/>
      <c r="D961" s="5"/>
      <c r="E961" s="5"/>
      <c r="H961" s="5"/>
      <c r="I961" s="5"/>
    </row>
    <row r="962" spans="1:9">
      <c r="A962" s="5"/>
      <c r="D962" s="5"/>
      <c r="E962" s="5"/>
      <c r="H962" s="5"/>
      <c r="I962" s="5"/>
    </row>
    <row r="963" spans="1:9">
      <c r="A963" s="5"/>
      <c r="D963" s="5"/>
      <c r="E963" s="5"/>
      <c r="H963" s="5"/>
      <c r="I963" s="5"/>
    </row>
    <row r="964" spans="1:9">
      <c r="A964" s="5"/>
      <c r="D964" s="5"/>
      <c r="E964" s="5"/>
      <c r="H964" s="5"/>
      <c r="I964" s="5"/>
    </row>
    <row r="965" spans="1:9">
      <c r="A965" s="5"/>
      <c r="D965" s="5"/>
      <c r="E965" s="5"/>
      <c r="H965" s="5"/>
      <c r="I965" s="5"/>
    </row>
    <row r="966" spans="1:9">
      <c r="A966" s="5"/>
      <c r="D966" s="5"/>
      <c r="E966" s="5"/>
      <c r="H966" s="5"/>
      <c r="I966" s="5"/>
    </row>
    <row r="967" spans="1:9">
      <c r="A967" s="5"/>
      <c r="D967" s="5"/>
      <c r="E967" s="5"/>
      <c r="H967" s="5"/>
      <c r="I967" s="5"/>
    </row>
    <row r="968" spans="1:9">
      <c r="A968" s="5"/>
      <c r="D968" s="5"/>
      <c r="E968" s="5"/>
      <c r="H968" s="5"/>
      <c r="I968" s="5"/>
    </row>
    <row r="969" spans="1:9">
      <c r="A969" s="5"/>
      <c r="D969" s="5"/>
      <c r="E969" s="5"/>
      <c r="H969" s="5"/>
      <c r="I969" s="5"/>
    </row>
    <row r="970" spans="1:9">
      <c r="A970" s="5"/>
      <c r="D970" s="5"/>
      <c r="E970" s="5"/>
      <c r="H970" s="5"/>
      <c r="I970" s="5"/>
    </row>
    <row r="971" spans="1:9">
      <c r="A971" s="5"/>
      <c r="D971" s="5"/>
      <c r="E971" s="5"/>
      <c r="H971" s="5"/>
      <c r="I971" s="5"/>
    </row>
    <row r="972" spans="1:9">
      <c r="A972" s="5"/>
      <c r="D972" s="5"/>
      <c r="E972" s="5"/>
      <c r="H972" s="5"/>
      <c r="I972" s="5"/>
    </row>
    <row r="973" spans="1:9">
      <c r="A973" s="5"/>
      <c r="D973" s="5"/>
      <c r="E973" s="5"/>
      <c r="H973" s="5"/>
      <c r="I973" s="5"/>
    </row>
    <row r="974" spans="1:9">
      <c r="A974" s="5"/>
      <c r="D974" s="5"/>
      <c r="E974" s="5"/>
      <c r="H974" s="5"/>
      <c r="I974" s="5"/>
    </row>
    <row r="975" spans="1:9">
      <c r="A975" s="5"/>
      <c r="D975" s="5"/>
      <c r="E975" s="5"/>
      <c r="H975" s="5"/>
      <c r="I975" s="5"/>
    </row>
    <row r="976" spans="1:9">
      <c r="A976" s="5"/>
      <c r="D976" s="5"/>
      <c r="E976" s="5"/>
      <c r="H976" s="5"/>
      <c r="I976" s="5"/>
    </row>
    <row r="977" spans="1:9">
      <c r="A977" s="5"/>
      <c r="D977" s="5"/>
      <c r="E977" s="5"/>
      <c r="H977" s="5"/>
      <c r="I977" s="5"/>
    </row>
    <row r="978" spans="1:9">
      <c r="A978" s="5"/>
      <c r="D978" s="5"/>
      <c r="E978" s="5"/>
      <c r="H978" s="5"/>
      <c r="I978" s="5"/>
    </row>
    <row r="979" spans="1:9">
      <c r="A979" s="5"/>
      <c r="D979" s="5"/>
      <c r="E979" s="5"/>
      <c r="H979" s="5"/>
      <c r="I979" s="5"/>
    </row>
    <row r="980" spans="1:9">
      <c r="A980" s="5"/>
      <c r="D980" s="5"/>
      <c r="E980" s="5"/>
      <c r="H980" s="5"/>
      <c r="I980" s="5"/>
    </row>
    <row r="981" spans="1:9">
      <c r="A981" s="5"/>
      <c r="D981" s="5"/>
      <c r="E981" s="5"/>
      <c r="H981" s="5"/>
      <c r="I981" s="5"/>
    </row>
    <row r="982" spans="1:9">
      <c r="A982" s="5"/>
      <c r="D982" s="5"/>
      <c r="E982" s="5"/>
      <c r="H982" s="5"/>
      <c r="I982" s="5"/>
    </row>
    <row r="983" spans="1:9">
      <c r="A983" s="5"/>
      <c r="D983" s="5"/>
      <c r="E983" s="5"/>
      <c r="H983" s="5"/>
      <c r="I983" s="5"/>
    </row>
    <row r="984" spans="1:9">
      <c r="A984" s="5"/>
      <c r="D984" s="5"/>
      <c r="E984" s="5"/>
      <c r="H984" s="5"/>
      <c r="I984" s="5"/>
    </row>
    <row r="985" spans="1:9">
      <c r="A985" s="5"/>
      <c r="D985" s="5"/>
      <c r="E985" s="5"/>
      <c r="H985" s="5"/>
      <c r="I985" s="5"/>
    </row>
    <row r="986" spans="1:9">
      <c r="A986" s="5"/>
      <c r="D986" s="5"/>
      <c r="E986" s="5"/>
      <c r="H986" s="5"/>
      <c r="I986" s="5"/>
    </row>
    <row r="987" spans="1:9">
      <c r="A987" s="5"/>
      <c r="D987" s="5"/>
      <c r="E987" s="5"/>
      <c r="H987" s="5"/>
      <c r="I987" s="5"/>
    </row>
    <row r="988" spans="1:9">
      <c r="A988" s="5"/>
      <c r="D988" s="5"/>
      <c r="E988" s="5"/>
      <c r="H988" s="5"/>
      <c r="I988" s="5"/>
    </row>
    <row r="989" spans="1:9">
      <c r="A989" s="5"/>
      <c r="D989" s="5"/>
      <c r="E989" s="5"/>
      <c r="H989" s="5"/>
      <c r="I989" s="5"/>
    </row>
    <row r="990" spans="1:9">
      <c r="A990" s="5"/>
      <c r="D990" s="5"/>
      <c r="E990" s="5"/>
      <c r="H990" s="5"/>
      <c r="I990" s="5"/>
    </row>
    <row r="991" spans="1:9">
      <c r="A991" s="5"/>
      <c r="D991" s="5"/>
      <c r="E991" s="5"/>
      <c r="H991" s="5"/>
      <c r="I991" s="5"/>
    </row>
    <row r="992" spans="1:9">
      <c r="A992" s="5"/>
      <c r="D992" s="5"/>
      <c r="E992" s="5"/>
      <c r="H992" s="5"/>
      <c r="I992" s="5"/>
    </row>
    <row r="993" spans="1:9">
      <c r="A993" s="5"/>
      <c r="D993" s="5"/>
      <c r="E993" s="5"/>
      <c r="H993" s="5"/>
      <c r="I993" s="5"/>
    </row>
    <row r="994" spans="1:9">
      <c r="A994" s="5"/>
      <c r="D994" s="5"/>
      <c r="E994" s="5"/>
      <c r="H994" s="5"/>
      <c r="I994" s="5"/>
    </row>
    <row r="995" spans="1:9">
      <c r="A995" s="5"/>
      <c r="D995" s="5"/>
      <c r="E995" s="5"/>
      <c r="H995" s="5"/>
      <c r="I995" s="5"/>
    </row>
    <row r="996" spans="1:9">
      <c r="A996" s="5"/>
      <c r="D996" s="5"/>
      <c r="E996" s="5"/>
      <c r="H996" s="5"/>
      <c r="I996" s="5"/>
    </row>
    <row r="997" spans="1:9">
      <c r="A997" s="5"/>
      <c r="D997" s="5"/>
      <c r="E997" s="5"/>
      <c r="H997" s="5"/>
      <c r="I997" s="5"/>
    </row>
    <row r="998" spans="1:9">
      <c r="A998" s="5"/>
      <c r="D998" s="5"/>
      <c r="E998" s="5"/>
      <c r="H998" s="5"/>
      <c r="I998" s="5"/>
    </row>
    <row r="999" spans="1:9">
      <c r="A999" s="5"/>
      <c r="D999" s="5"/>
      <c r="E999" s="5"/>
      <c r="H999" s="5"/>
      <c r="I999" s="5"/>
    </row>
    <row r="1000" spans="1:9">
      <c r="A1000" s="5"/>
      <c r="D1000" s="5"/>
      <c r="E1000" s="5"/>
      <c r="H1000" s="5"/>
      <c r="I1000" s="5"/>
    </row>
    <row r="1001" spans="1:9">
      <c r="A1001" s="5"/>
      <c r="D1001" s="5"/>
      <c r="E1001" s="5"/>
      <c r="H1001" s="5"/>
      <c r="I1001" s="5"/>
    </row>
    <row r="1002" spans="1:9">
      <c r="A1002" s="5"/>
      <c r="D1002" s="5"/>
      <c r="E1002" s="5"/>
      <c r="H1002" s="5"/>
      <c r="I1002" s="5"/>
    </row>
  </sheetData>
  <mergeCells count="3">
    <mergeCell ref="B17:E17"/>
    <mergeCell ref="F17:I17"/>
    <mergeCell ref="A2:E2"/>
  </mergeCells>
  <hyperlinks>
    <hyperlink ref="J5" r:id="rId1" display="http://livingwage.mit.edu/places/5303363000"/>
    <hyperlink ref="J6" r:id="rId2" display="http://www.epi.org/resources/budget/"/>
    <hyperlink ref="J7" r:id="rId3" display="http://www.selfsufficiencystandard.org/docs/Washington2011.pdf"/>
    <hyperlink ref="A57" r:id="rId4" display="http://www.cnpp.usda.gov/"/>
  </hyperlinks>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Z1002"/>
  <sheetViews>
    <sheetView workbookViewId="0"/>
  </sheetViews>
  <sheetFormatPr defaultColWidth="15.140625" defaultRowHeight="15" customHeight="1"/>
  <cols>
    <col min="1" max="1" width="19" customWidth="1"/>
    <col min="2" max="2" width="17.5703125" customWidth="1"/>
    <col min="3" max="3" width="22.85546875" customWidth="1"/>
    <col min="4" max="4" width="17" customWidth="1"/>
    <col min="5" max="5" width="19.5703125" customWidth="1"/>
    <col min="6" max="6" width="20.5703125" customWidth="1"/>
    <col min="7" max="26" width="7.5703125" customWidth="1"/>
  </cols>
  <sheetData>
    <row r="1" spans="1:26">
      <c r="A1" s="4" t="s">
        <v>40</v>
      </c>
      <c r="B1" s="5"/>
      <c r="C1" s="5"/>
      <c r="D1" s="5"/>
      <c r="E1" s="5"/>
      <c r="F1" s="5"/>
    </row>
    <row r="2" spans="1:26">
      <c r="A2" s="473" t="s">
        <v>496</v>
      </c>
      <c r="B2" s="440"/>
      <c r="C2" s="440"/>
      <c r="D2" s="440"/>
      <c r="E2" s="5"/>
      <c r="F2" s="5"/>
    </row>
    <row r="3" spans="1:26">
      <c r="A3" s="46" t="str">
        <f>HYPERLINK("http://www.mnhousing.gov/idc/groups/secure/documents/admin/mhfa_004269.pdf","http://www.mnhousing.gov/idc/groups/secure/documents/admin/mhfa_004269.pdf")</f>
        <v>http://www.mnhousing.gov/idc/groups/secure/documents/admin/mhfa_004269.pdf</v>
      </c>
      <c r="B3" s="5"/>
      <c r="C3" s="5"/>
      <c r="D3" s="5"/>
      <c r="E3" s="5"/>
      <c r="F3" s="5"/>
    </row>
    <row r="4" spans="1:26" ht="31.5" customHeight="1">
      <c r="A4" s="14" t="s">
        <v>497</v>
      </c>
      <c r="B4" s="11" t="s">
        <v>498</v>
      </c>
      <c r="C4" s="11" t="s">
        <v>499</v>
      </c>
      <c r="D4" s="11" t="s">
        <v>500</v>
      </c>
      <c r="E4" s="11" t="s">
        <v>501</v>
      </c>
      <c r="F4" s="11" t="s">
        <v>502</v>
      </c>
      <c r="G4" s="14" t="s">
        <v>503</v>
      </c>
      <c r="H4" s="14"/>
      <c r="I4" s="14"/>
      <c r="J4" s="14"/>
      <c r="K4" s="14"/>
      <c r="L4" s="14"/>
      <c r="M4" s="14"/>
      <c r="N4" s="14"/>
      <c r="O4" s="14"/>
      <c r="P4" s="14"/>
      <c r="Q4" s="14"/>
      <c r="R4" s="14"/>
      <c r="S4" s="14"/>
      <c r="T4" s="14"/>
      <c r="U4" s="14"/>
      <c r="V4" s="14"/>
      <c r="W4" s="14"/>
      <c r="X4" s="14"/>
      <c r="Y4" s="14"/>
      <c r="Z4" s="14"/>
    </row>
    <row r="5" spans="1:26" ht="30" customHeight="1">
      <c r="A5" s="13" t="s">
        <v>504</v>
      </c>
      <c r="B5" s="5">
        <v>271905378</v>
      </c>
      <c r="C5" s="5">
        <v>21158482</v>
      </c>
      <c r="D5" s="5">
        <v>86253051</v>
      </c>
      <c r="E5" s="5">
        <v>379316911</v>
      </c>
      <c r="F5" s="5">
        <v>162867</v>
      </c>
      <c r="G5" s="15">
        <f t="shared" ref="G5:G7" si="0">B5/E5</f>
        <v>0.71682904219369226</v>
      </c>
    </row>
    <row r="6" spans="1:26">
      <c r="A6" s="13" t="s">
        <v>505</v>
      </c>
      <c r="B6" s="5">
        <v>82781142</v>
      </c>
      <c r="C6" s="5">
        <v>5746086</v>
      </c>
      <c r="D6" s="5">
        <v>21272408</v>
      </c>
      <c r="E6" s="5">
        <v>109799636</v>
      </c>
      <c r="F6" s="5">
        <v>118960</v>
      </c>
      <c r="G6" s="15">
        <f t="shared" si="0"/>
        <v>0.75392911138612517</v>
      </c>
    </row>
    <row r="7" spans="1:26">
      <c r="A7" s="13" t="s">
        <v>57</v>
      </c>
      <c r="B7" s="5">
        <v>354686520</v>
      </c>
      <c r="C7" s="5">
        <v>26904568</v>
      </c>
      <c r="D7" s="5">
        <v>107525459</v>
      </c>
      <c r="E7" s="5">
        <v>489116547</v>
      </c>
      <c r="F7" s="5">
        <v>150405</v>
      </c>
      <c r="G7" s="15">
        <f t="shared" si="0"/>
        <v>0.72515747458447777</v>
      </c>
    </row>
    <row r="8" spans="1:26">
      <c r="A8" s="5"/>
      <c r="B8" s="5"/>
      <c r="C8" s="5"/>
      <c r="D8" s="5"/>
      <c r="E8" s="5"/>
      <c r="F8" s="5"/>
    </row>
    <row r="9" spans="1:26">
      <c r="A9" s="5" t="s">
        <v>506</v>
      </c>
      <c r="B9" s="5" t="s">
        <v>507</v>
      </c>
      <c r="C9" s="5" t="s">
        <v>508</v>
      </c>
      <c r="D9" s="5" t="s">
        <v>510</v>
      </c>
      <c r="E9" s="5" t="s">
        <v>511</v>
      </c>
      <c r="F9" s="5"/>
    </row>
    <row r="10" spans="1:26">
      <c r="A10" s="5" t="s">
        <v>512</v>
      </c>
      <c r="B10" s="5">
        <v>1435</v>
      </c>
      <c r="C10" s="5">
        <v>1216</v>
      </c>
      <c r="D10" s="5">
        <v>126.07</v>
      </c>
      <c r="E10" s="5">
        <v>153266</v>
      </c>
      <c r="F10" s="5"/>
    </row>
    <row r="11" spans="1:26">
      <c r="A11" s="5" t="s">
        <v>513</v>
      </c>
      <c r="B11" s="5">
        <v>212</v>
      </c>
      <c r="C11" s="5">
        <v>1047</v>
      </c>
      <c r="D11" s="5">
        <v>111.67</v>
      </c>
      <c r="E11" s="5">
        <v>116924</v>
      </c>
      <c r="F11" s="5"/>
    </row>
    <row r="12" spans="1:26">
      <c r="A12" s="5" t="s">
        <v>514</v>
      </c>
      <c r="B12" s="5">
        <v>792</v>
      </c>
      <c r="C12" s="5">
        <v>1444</v>
      </c>
      <c r="D12" s="5">
        <v>101.02</v>
      </c>
      <c r="E12" s="5">
        <v>145856</v>
      </c>
      <c r="F12" s="5"/>
    </row>
    <row r="13" spans="1:26">
      <c r="A13" s="5"/>
      <c r="B13" s="5"/>
      <c r="C13" s="5"/>
      <c r="D13" s="5"/>
      <c r="E13" s="5"/>
      <c r="F13" s="5"/>
    </row>
    <row r="14" spans="1:26">
      <c r="A14" s="5"/>
      <c r="B14" s="5"/>
      <c r="C14" s="5"/>
      <c r="D14" s="5"/>
      <c r="E14" s="5"/>
      <c r="F14" s="5"/>
    </row>
    <row r="15" spans="1:26">
      <c r="A15" s="5"/>
      <c r="B15" s="5"/>
      <c r="C15" s="5"/>
      <c r="D15" s="5"/>
      <c r="E15" s="5"/>
      <c r="F15" s="5"/>
    </row>
    <row r="16" spans="1:26">
      <c r="A16" s="5"/>
      <c r="B16" s="5"/>
      <c r="C16" s="5"/>
      <c r="D16" s="5"/>
      <c r="E16" s="5"/>
      <c r="F16" s="5"/>
    </row>
    <row r="17" spans="1:6">
      <c r="A17" s="5"/>
      <c r="B17" s="5"/>
      <c r="C17" s="5"/>
      <c r="D17" s="5"/>
      <c r="E17" s="5"/>
      <c r="F17" s="5"/>
    </row>
    <row r="18" spans="1:6">
      <c r="A18" s="5"/>
      <c r="B18" s="5"/>
      <c r="C18" s="5"/>
      <c r="D18" s="5"/>
      <c r="E18" s="5"/>
      <c r="F18" s="5"/>
    </row>
    <row r="19" spans="1:6">
      <c r="A19" s="5"/>
      <c r="B19" s="5"/>
      <c r="C19" s="5"/>
      <c r="D19" s="5"/>
      <c r="E19" s="5"/>
      <c r="F19" s="5"/>
    </row>
    <row r="20" spans="1:6">
      <c r="A20" s="5"/>
      <c r="B20" s="5"/>
      <c r="C20" s="5"/>
      <c r="D20" s="5"/>
      <c r="E20" s="5"/>
      <c r="F20" s="5"/>
    </row>
    <row r="21" spans="1:6">
      <c r="A21" s="5"/>
      <c r="B21" s="5"/>
      <c r="C21" s="5"/>
      <c r="D21" s="5"/>
      <c r="E21" s="5"/>
      <c r="F21" s="5"/>
    </row>
    <row r="22" spans="1:6">
      <c r="A22" s="5"/>
      <c r="B22" s="5"/>
      <c r="C22" s="5"/>
      <c r="D22" s="5"/>
      <c r="E22" s="5"/>
      <c r="F22" s="5"/>
    </row>
    <row r="23" spans="1:6">
      <c r="A23" s="5"/>
      <c r="B23" s="5"/>
      <c r="C23" s="5"/>
      <c r="D23" s="5"/>
      <c r="E23" s="5"/>
      <c r="F23" s="5"/>
    </row>
    <row r="24" spans="1:6">
      <c r="A24" s="5"/>
      <c r="B24" s="5"/>
      <c r="C24" s="5"/>
      <c r="D24" s="5"/>
      <c r="E24" s="5"/>
      <c r="F24" s="5"/>
    </row>
    <row r="25" spans="1:6">
      <c r="A25" s="5"/>
      <c r="B25" s="5"/>
      <c r="C25" s="5"/>
      <c r="D25" s="5"/>
      <c r="E25" s="5"/>
      <c r="F25" s="5"/>
    </row>
    <row r="26" spans="1:6">
      <c r="A26" s="5"/>
      <c r="B26" s="5"/>
      <c r="C26" s="5"/>
      <c r="D26" s="5"/>
      <c r="E26" s="5"/>
      <c r="F26" s="5"/>
    </row>
    <row r="27" spans="1:6">
      <c r="A27" s="5"/>
      <c r="B27" s="5"/>
      <c r="C27" s="5"/>
      <c r="D27" s="5"/>
      <c r="E27" s="5"/>
      <c r="F27" s="5"/>
    </row>
    <row r="28" spans="1:6">
      <c r="A28" s="5"/>
      <c r="B28" s="5"/>
      <c r="C28" s="5"/>
      <c r="D28" s="5"/>
      <c r="E28" s="5"/>
      <c r="F28" s="5"/>
    </row>
    <row r="29" spans="1:6">
      <c r="A29" s="5"/>
      <c r="B29" s="5"/>
      <c r="C29" s="5"/>
      <c r="D29" s="5"/>
      <c r="E29" s="5"/>
      <c r="F29" s="5"/>
    </row>
    <row r="30" spans="1:6">
      <c r="A30" s="5"/>
      <c r="B30" s="5"/>
      <c r="C30" s="5"/>
      <c r="D30" s="5"/>
      <c r="E30" s="5"/>
      <c r="F30" s="5"/>
    </row>
    <row r="31" spans="1:6">
      <c r="A31" s="5"/>
      <c r="B31" s="5"/>
      <c r="C31" s="5"/>
      <c r="D31" s="5"/>
      <c r="E31" s="5"/>
      <c r="F31" s="5"/>
    </row>
    <row r="32" spans="1:6">
      <c r="A32" s="5"/>
      <c r="B32" s="5"/>
      <c r="C32" s="5"/>
      <c r="D32" s="5"/>
      <c r="E32" s="5"/>
      <c r="F32" s="5"/>
    </row>
    <row r="33" spans="1:6">
      <c r="A33" s="5"/>
      <c r="B33" s="5"/>
      <c r="C33" s="5"/>
      <c r="D33" s="5"/>
      <c r="E33" s="5"/>
      <c r="F33" s="5"/>
    </row>
    <row r="34" spans="1:6">
      <c r="A34" s="5"/>
      <c r="B34" s="5"/>
      <c r="C34" s="5"/>
      <c r="D34" s="5"/>
      <c r="E34" s="5"/>
      <c r="F34" s="5"/>
    </row>
    <row r="35" spans="1:6">
      <c r="A35" s="5"/>
      <c r="B35" s="5"/>
      <c r="C35" s="5"/>
      <c r="D35" s="5"/>
      <c r="E35" s="5"/>
      <c r="F35" s="5"/>
    </row>
    <row r="36" spans="1:6">
      <c r="A36" s="5"/>
      <c r="B36" s="5"/>
      <c r="C36" s="5"/>
      <c r="D36" s="5"/>
      <c r="E36" s="5"/>
      <c r="F36" s="5"/>
    </row>
    <row r="37" spans="1:6">
      <c r="A37" s="5"/>
      <c r="B37" s="5"/>
      <c r="C37" s="5"/>
      <c r="D37" s="5"/>
      <c r="E37" s="5"/>
      <c r="F37" s="5"/>
    </row>
    <row r="38" spans="1:6">
      <c r="A38" s="5"/>
      <c r="B38" s="5"/>
      <c r="C38" s="5"/>
      <c r="D38" s="5"/>
      <c r="E38" s="5"/>
      <c r="F38" s="5"/>
    </row>
    <row r="39" spans="1:6">
      <c r="A39" s="5"/>
      <c r="B39" s="5"/>
      <c r="C39" s="5"/>
      <c r="D39" s="5"/>
      <c r="E39" s="5"/>
      <c r="F39" s="5"/>
    </row>
    <row r="40" spans="1:6">
      <c r="A40" s="5"/>
      <c r="B40" s="5"/>
      <c r="C40" s="5"/>
      <c r="D40" s="5"/>
      <c r="E40" s="5"/>
      <c r="F40" s="5"/>
    </row>
    <row r="41" spans="1:6">
      <c r="A41" s="5"/>
      <c r="B41" s="5"/>
      <c r="C41" s="5"/>
      <c r="D41" s="5"/>
      <c r="E41" s="5"/>
      <c r="F41" s="5"/>
    </row>
    <row r="42" spans="1:6">
      <c r="A42" s="5"/>
      <c r="B42" s="5"/>
      <c r="C42" s="5"/>
      <c r="D42" s="5"/>
      <c r="E42" s="5"/>
      <c r="F42" s="5"/>
    </row>
    <row r="43" spans="1:6">
      <c r="A43" s="5"/>
      <c r="B43" s="5"/>
      <c r="C43" s="5"/>
      <c r="D43" s="5"/>
      <c r="E43" s="5"/>
      <c r="F43" s="5"/>
    </row>
    <row r="44" spans="1:6">
      <c r="A44" s="5"/>
      <c r="B44" s="5"/>
      <c r="C44" s="5"/>
      <c r="D44" s="5"/>
      <c r="E44" s="5"/>
      <c r="F44" s="5"/>
    </row>
    <row r="45" spans="1:6">
      <c r="A45" s="5"/>
      <c r="B45" s="5"/>
      <c r="C45" s="5"/>
      <c r="D45" s="5"/>
      <c r="E45" s="5"/>
      <c r="F45" s="5"/>
    </row>
    <row r="46" spans="1:6">
      <c r="A46" s="5"/>
      <c r="B46" s="5"/>
      <c r="C46" s="5"/>
      <c r="D46" s="5"/>
      <c r="E46" s="5"/>
      <c r="F46" s="5"/>
    </row>
    <row r="47" spans="1:6">
      <c r="A47" s="5"/>
      <c r="B47" s="5"/>
      <c r="C47" s="5"/>
      <c r="D47" s="5"/>
      <c r="E47" s="5"/>
      <c r="F47" s="5"/>
    </row>
    <row r="48" spans="1:6">
      <c r="A48" s="5"/>
      <c r="B48" s="5"/>
      <c r="C48" s="5"/>
      <c r="D48" s="5"/>
      <c r="E48" s="5"/>
      <c r="F48" s="5"/>
    </row>
    <row r="49" spans="1:6">
      <c r="A49" s="5"/>
      <c r="B49" s="5"/>
      <c r="C49" s="5"/>
      <c r="D49" s="5"/>
      <c r="E49" s="5"/>
      <c r="F49" s="5"/>
    </row>
    <row r="50" spans="1:6">
      <c r="A50" s="5"/>
      <c r="B50" s="5"/>
      <c r="C50" s="5"/>
      <c r="D50" s="5"/>
      <c r="E50" s="5"/>
      <c r="F50" s="5"/>
    </row>
    <row r="51" spans="1:6">
      <c r="A51" s="5"/>
      <c r="B51" s="5"/>
      <c r="C51" s="5"/>
      <c r="D51" s="5"/>
      <c r="E51" s="5"/>
      <c r="F51" s="5"/>
    </row>
    <row r="52" spans="1:6">
      <c r="A52" s="5"/>
      <c r="B52" s="5"/>
      <c r="C52" s="5"/>
      <c r="D52" s="5"/>
      <c r="E52" s="5"/>
      <c r="F52" s="5"/>
    </row>
    <row r="53" spans="1:6">
      <c r="A53" s="5"/>
      <c r="B53" s="5"/>
      <c r="C53" s="5"/>
      <c r="D53" s="5"/>
      <c r="E53" s="5"/>
      <c r="F53" s="5"/>
    </row>
    <row r="54" spans="1:6">
      <c r="A54" s="5"/>
      <c r="B54" s="5"/>
      <c r="C54" s="5"/>
      <c r="D54" s="5"/>
      <c r="E54" s="5"/>
      <c r="F54" s="5"/>
    </row>
    <row r="55" spans="1:6">
      <c r="A55" s="5"/>
      <c r="B55" s="5"/>
      <c r="C55" s="5"/>
      <c r="D55" s="5"/>
      <c r="E55" s="5"/>
      <c r="F55" s="5"/>
    </row>
    <row r="56" spans="1:6">
      <c r="A56" s="5"/>
      <c r="B56" s="5"/>
      <c r="C56" s="5"/>
      <c r="D56" s="5"/>
      <c r="E56" s="5"/>
      <c r="F56" s="5"/>
    </row>
    <row r="57" spans="1:6">
      <c r="A57" s="5"/>
      <c r="B57" s="5"/>
      <c r="C57" s="5"/>
      <c r="D57" s="5"/>
      <c r="E57" s="5"/>
      <c r="F57" s="5"/>
    </row>
    <row r="58" spans="1:6">
      <c r="A58" s="5"/>
      <c r="B58" s="5"/>
      <c r="C58" s="5"/>
      <c r="D58" s="5"/>
      <c r="E58" s="5"/>
      <c r="F58" s="5"/>
    </row>
    <row r="59" spans="1:6">
      <c r="A59" s="5"/>
      <c r="B59" s="5"/>
      <c r="C59" s="5"/>
      <c r="D59" s="5"/>
      <c r="E59" s="5"/>
      <c r="F59" s="5"/>
    </row>
    <row r="60" spans="1:6">
      <c r="A60" s="5"/>
      <c r="B60" s="5"/>
      <c r="C60" s="5"/>
      <c r="D60" s="5"/>
      <c r="E60" s="5"/>
      <c r="F60" s="5"/>
    </row>
    <row r="61" spans="1:6">
      <c r="A61" s="5"/>
      <c r="B61" s="5"/>
      <c r="C61" s="5"/>
      <c r="D61" s="5"/>
      <c r="E61" s="5"/>
      <c r="F61" s="5"/>
    </row>
    <row r="62" spans="1:6">
      <c r="A62" s="5"/>
      <c r="B62" s="5"/>
      <c r="C62" s="5"/>
      <c r="D62" s="5"/>
      <c r="E62" s="5"/>
      <c r="F62" s="5"/>
    </row>
    <row r="63" spans="1:6">
      <c r="A63" s="5"/>
      <c r="B63" s="5"/>
      <c r="C63" s="5"/>
      <c r="D63" s="5"/>
      <c r="E63" s="5"/>
      <c r="F63" s="5"/>
    </row>
    <row r="64" spans="1:6">
      <c r="A64" s="5"/>
      <c r="B64" s="5"/>
      <c r="C64" s="5"/>
      <c r="D64" s="5"/>
      <c r="E64" s="5"/>
      <c r="F64" s="5"/>
    </row>
    <row r="65" spans="1:6">
      <c r="A65" s="5"/>
      <c r="B65" s="5"/>
      <c r="C65" s="5"/>
      <c r="D65" s="5"/>
      <c r="E65" s="5"/>
      <c r="F65" s="5"/>
    </row>
    <row r="66" spans="1:6">
      <c r="A66" s="5"/>
      <c r="B66" s="5"/>
      <c r="C66" s="5"/>
      <c r="D66" s="5"/>
      <c r="E66" s="5"/>
      <c r="F66" s="5"/>
    </row>
    <row r="67" spans="1:6">
      <c r="A67" s="5"/>
      <c r="B67" s="5"/>
      <c r="C67" s="5"/>
      <c r="D67" s="5"/>
      <c r="E67" s="5"/>
      <c r="F67" s="5"/>
    </row>
    <row r="68" spans="1:6">
      <c r="A68" s="5"/>
      <c r="B68" s="5"/>
      <c r="C68" s="5"/>
      <c r="D68" s="5"/>
      <c r="E68" s="5"/>
      <c r="F68" s="5"/>
    </row>
    <row r="69" spans="1:6">
      <c r="A69" s="5"/>
      <c r="B69" s="5"/>
      <c r="C69" s="5"/>
      <c r="D69" s="5"/>
      <c r="E69" s="5"/>
      <c r="F69" s="5"/>
    </row>
    <row r="70" spans="1:6">
      <c r="A70" s="5"/>
      <c r="B70" s="5"/>
      <c r="C70" s="5"/>
      <c r="D70" s="5"/>
      <c r="E70" s="5"/>
      <c r="F70" s="5"/>
    </row>
    <row r="71" spans="1:6">
      <c r="A71" s="5"/>
      <c r="B71" s="5"/>
      <c r="C71" s="5"/>
      <c r="D71" s="5"/>
      <c r="E71" s="5"/>
      <c r="F71" s="5"/>
    </row>
    <row r="72" spans="1:6">
      <c r="A72" s="5"/>
      <c r="B72" s="5"/>
      <c r="C72" s="5"/>
      <c r="D72" s="5"/>
      <c r="E72" s="5"/>
      <c r="F72" s="5"/>
    </row>
    <row r="73" spans="1:6">
      <c r="A73" s="5"/>
      <c r="B73" s="5"/>
      <c r="C73" s="5"/>
      <c r="D73" s="5"/>
      <c r="E73" s="5"/>
      <c r="F73" s="5"/>
    </row>
    <row r="74" spans="1:6">
      <c r="A74" s="5"/>
      <c r="B74" s="5"/>
      <c r="C74" s="5"/>
      <c r="D74" s="5"/>
      <c r="E74" s="5"/>
      <c r="F74" s="5"/>
    </row>
    <row r="75" spans="1:6">
      <c r="A75" s="5"/>
      <c r="B75" s="5"/>
      <c r="C75" s="5"/>
      <c r="D75" s="5"/>
      <c r="E75" s="5"/>
      <c r="F75" s="5"/>
    </row>
    <row r="76" spans="1:6">
      <c r="A76" s="5"/>
      <c r="B76" s="5"/>
      <c r="C76" s="5"/>
      <c r="D76" s="5"/>
      <c r="E76" s="5"/>
      <c r="F76" s="5"/>
    </row>
    <row r="77" spans="1:6">
      <c r="A77" s="5"/>
      <c r="B77" s="5"/>
      <c r="C77" s="5"/>
      <c r="D77" s="5"/>
      <c r="E77" s="5"/>
      <c r="F77" s="5"/>
    </row>
    <row r="78" spans="1:6">
      <c r="A78" s="5"/>
      <c r="B78" s="5"/>
      <c r="C78" s="5"/>
      <c r="D78" s="5"/>
      <c r="E78" s="5"/>
      <c r="F78" s="5"/>
    </row>
    <row r="79" spans="1:6">
      <c r="A79" s="5"/>
      <c r="B79" s="5"/>
      <c r="C79" s="5"/>
      <c r="D79" s="5"/>
      <c r="E79" s="5"/>
      <c r="F79" s="5"/>
    </row>
    <row r="80" spans="1:6">
      <c r="A80" s="5"/>
      <c r="B80" s="5"/>
      <c r="C80" s="5"/>
      <c r="D80" s="5"/>
      <c r="E80" s="5"/>
      <c r="F80" s="5"/>
    </row>
    <row r="81" spans="1:6">
      <c r="A81" s="5"/>
      <c r="B81" s="5"/>
      <c r="C81" s="5"/>
      <c r="D81" s="5"/>
      <c r="E81" s="5"/>
      <c r="F81" s="5"/>
    </row>
    <row r="82" spans="1:6">
      <c r="A82" s="5"/>
      <c r="B82" s="5"/>
      <c r="C82" s="5"/>
      <c r="D82" s="5"/>
      <c r="E82" s="5"/>
      <c r="F82" s="5"/>
    </row>
    <row r="83" spans="1:6">
      <c r="A83" s="5"/>
      <c r="B83" s="5"/>
      <c r="C83" s="5"/>
      <c r="D83" s="5"/>
      <c r="E83" s="5"/>
      <c r="F83" s="5"/>
    </row>
    <row r="84" spans="1:6">
      <c r="A84" s="5"/>
      <c r="B84" s="5"/>
      <c r="C84" s="5"/>
      <c r="D84" s="5"/>
      <c r="E84" s="5"/>
      <c r="F84" s="5"/>
    </row>
    <row r="85" spans="1:6">
      <c r="A85" s="5"/>
      <c r="B85" s="5"/>
      <c r="C85" s="5"/>
      <c r="D85" s="5"/>
      <c r="E85" s="5"/>
      <c r="F85" s="5"/>
    </row>
    <row r="86" spans="1:6">
      <c r="A86" s="5"/>
      <c r="B86" s="5"/>
      <c r="C86" s="5"/>
      <c r="D86" s="5"/>
      <c r="E86" s="5"/>
      <c r="F86" s="5"/>
    </row>
    <row r="87" spans="1:6">
      <c r="A87" s="5"/>
      <c r="B87" s="5"/>
      <c r="C87" s="5"/>
      <c r="D87" s="5"/>
      <c r="E87" s="5"/>
      <c r="F87" s="5"/>
    </row>
    <row r="88" spans="1:6">
      <c r="A88" s="5"/>
      <c r="B88" s="5"/>
      <c r="C88" s="5"/>
      <c r="D88" s="5"/>
      <c r="E88" s="5"/>
      <c r="F88" s="5"/>
    </row>
    <row r="89" spans="1:6">
      <c r="A89" s="5"/>
      <c r="B89" s="5"/>
      <c r="C89" s="5"/>
      <c r="D89" s="5"/>
      <c r="E89" s="5"/>
      <c r="F89" s="5"/>
    </row>
    <row r="90" spans="1:6">
      <c r="A90" s="5"/>
      <c r="B90" s="5"/>
      <c r="C90" s="5"/>
      <c r="D90" s="5"/>
      <c r="E90" s="5"/>
      <c r="F90" s="5"/>
    </row>
    <row r="91" spans="1:6">
      <c r="A91" s="5"/>
      <c r="B91" s="5"/>
      <c r="C91" s="5"/>
      <c r="D91" s="5"/>
      <c r="E91" s="5"/>
      <c r="F91" s="5"/>
    </row>
    <row r="92" spans="1:6">
      <c r="A92" s="5"/>
      <c r="B92" s="5"/>
      <c r="C92" s="5"/>
      <c r="D92" s="5"/>
      <c r="E92" s="5"/>
      <c r="F92" s="5"/>
    </row>
    <row r="93" spans="1:6">
      <c r="A93" s="5"/>
      <c r="B93" s="5"/>
      <c r="C93" s="5"/>
      <c r="D93" s="5"/>
      <c r="E93" s="5"/>
      <c r="F93" s="5"/>
    </row>
    <row r="94" spans="1:6">
      <c r="A94" s="5"/>
      <c r="B94" s="5"/>
      <c r="C94" s="5"/>
      <c r="D94" s="5"/>
      <c r="E94" s="5"/>
      <c r="F94" s="5"/>
    </row>
    <row r="95" spans="1:6">
      <c r="A95" s="5"/>
      <c r="B95" s="5"/>
      <c r="C95" s="5"/>
      <c r="D95" s="5"/>
      <c r="E95" s="5"/>
      <c r="F95" s="5"/>
    </row>
    <row r="96" spans="1:6">
      <c r="A96" s="5"/>
      <c r="B96" s="5"/>
      <c r="C96" s="5"/>
      <c r="D96" s="5"/>
      <c r="E96" s="5"/>
      <c r="F96" s="5"/>
    </row>
    <row r="97" spans="1:6">
      <c r="A97" s="5"/>
      <c r="B97" s="5"/>
      <c r="C97" s="5"/>
      <c r="D97" s="5"/>
      <c r="E97" s="5"/>
      <c r="F97" s="5"/>
    </row>
    <row r="98" spans="1:6">
      <c r="A98" s="5"/>
      <c r="B98" s="5"/>
      <c r="C98" s="5"/>
      <c r="D98" s="5"/>
      <c r="E98" s="5"/>
      <c r="F98" s="5"/>
    </row>
    <row r="99" spans="1:6">
      <c r="A99" s="5"/>
      <c r="B99" s="5"/>
      <c r="C99" s="5"/>
      <c r="D99" s="5"/>
      <c r="E99" s="5"/>
      <c r="F99" s="5"/>
    </row>
    <row r="100" spans="1:6">
      <c r="A100" s="5"/>
      <c r="B100" s="5"/>
      <c r="C100" s="5"/>
      <c r="D100" s="5"/>
      <c r="E100" s="5"/>
      <c r="F100" s="5"/>
    </row>
    <row r="101" spans="1:6">
      <c r="A101" s="5"/>
      <c r="B101" s="5"/>
      <c r="C101" s="5"/>
      <c r="D101" s="5"/>
      <c r="E101" s="5"/>
      <c r="F101" s="5"/>
    </row>
    <row r="102" spans="1:6">
      <c r="A102" s="5"/>
      <c r="B102" s="5"/>
      <c r="C102" s="5"/>
      <c r="D102" s="5"/>
      <c r="E102" s="5"/>
      <c r="F102" s="5"/>
    </row>
    <row r="103" spans="1:6">
      <c r="A103" s="5"/>
      <c r="B103" s="5"/>
      <c r="C103" s="5"/>
      <c r="D103" s="5"/>
      <c r="E103" s="5"/>
      <c r="F103" s="5"/>
    </row>
    <row r="104" spans="1:6">
      <c r="A104" s="5"/>
      <c r="B104" s="5"/>
      <c r="C104" s="5"/>
      <c r="D104" s="5"/>
      <c r="E104" s="5"/>
      <c r="F104" s="5"/>
    </row>
    <row r="105" spans="1:6">
      <c r="A105" s="5"/>
      <c r="B105" s="5"/>
      <c r="C105" s="5"/>
      <c r="D105" s="5"/>
      <c r="E105" s="5"/>
      <c r="F105" s="5"/>
    </row>
    <row r="106" spans="1:6">
      <c r="A106" s="5"/>
      <c r="B106" s="5"/>
      <c r="C106" s="5"/>
      <c r="D106" s="5"/>
      <c r="E106" s="5"/>
      <c r="F106" s="5"/>
    </row>
    <row r="107" spans="1:6">
      <c r="A107" s="5"/>
      <c r="B107" s="5"/>
      <c r="C107" s="5"/>
      <c r="D107" s="5"/>
      <c r="E107" s="5"/>
      <c r="F107" s="5"/>
    </row>
    <row r="108" spans="1:6">
      <c r="A108" s="5"/>
      <c r="B108" s="5"/>
      <c r="C108" s="5"/>
      <c r="D108" s="5"/>
      <c r="E108" s="5"/>
      <c r="F108" s="5"/>
    </row>
    <row r="109" spans="1:6">
      <c r="A109" s="5"/>
      <c r="B109" s="5"/>
      <c r="C109" s="5"/>
      <c r="D109" s="5"/>
      <c r="E109" s="5"/>
      <c r="F109" s="5"/>
    </row>
    <row r="110" spans="1:6">
      <c r="A110" s="5"/>
      <c r="B110" s="5"/>
      <c r="C110" s="5"/>
      <c r="D110" s="5"/>
      <c r="E110" s="5"/>
      <c r="F110" s="5"/>
    </row>
    <row r="111" spans="1:6">
      <c r="A111" s="5"/>
      <c r="B111" s="5"/>
      <c r="C111" s="5"/>
      <c r="D111" s="5"/>
      <c r="E111" s="5"/>
      <c r="F111" s="5"/>
    </row>
    <row r="112" spans="1:6">
      <c r="A112" s="5"/>
      <c r="B112" s="5"/>
      <c r="C112" s="5"/>
      <c r="D112" s="5"/>
      <c r="E112" s="5"/>
      <c r="F112" s="5"/>
    </row>
    <row r="113" spans="1:6">
      <c r="A113" s="5"/>
      <c r="B113" s="5"/>
      <c r="C113" s="5"/>
      <c r="D113" s="5"/>
      <c r="E113" s="5"/>
      <c r="F113" s="5"/>
    </row>
    <row r="114" spans="1:6">
      <c r="A114" s="5"/>
      <c r="B114" s="5"/>
      <c r="C114" s="5"/>
      <c r="D114" s="5"/>
      <c r="E114" s="5"/>
      <c r="F114" s="5"/>
    </row>
    <row r="115" spans="1:6">
      <c r="A115" s="5"/>
      <c r="B115" s="5"/>
      <c r="C115" s="5"/>
      <c r="D115" s="5"/>
      <c r="E115" s="5"/>
      <c r="F115" s="5"/>
    </row>
    <row r="116" spans="1:6">
      <c r="A116" s="5"/>
      <c r="B116" s="5"/>
      <c r="C116" s="5"/>
      <c r="D116" s="5"/>
      <c r="E116" s="5"/>
      <c r="F116" s="5"/>
    </row>
    <row r="117" spans="1:6">
      <c r="A117" s="5"/>
      <c r="B117" s="5"/>
      <c r="C117" s="5"/>
      <c r="D117" s="5"/>
      <c r="E117" s="5"/>
      <c r="F117" s="5"/>
    </row>
    <row r="118" spans="1:6">
      <c r="A118" s="5"/>
      <c r="B118" s="5"/>
      <c r="C118" s="5"/>
      <c r="D118" s="5"/>
      <c r="E118" s="5"/>
      <c r="F118" s="5"/>
    </row>
    <row r="119" spans="1:6">
      <c r="A119" s="5"/>
      <c r="B119" s="5"/>
      <c r="C119" s="5"/>
      <c r="D119" s="5"/>
      <c r="E119" s="5"/>
      <c r="F119" s="5"/>
    </row>
    <row r="120" spans="1:6">
      <c r="A120" s="5"/>
      <c r="B120" s="5"/>
      <c r="C120" s="5"/>
      <c r="D120" s="5"/>
      <c r="E120" s="5"/>
      <c r="F120" s="5"/>
    </row>
    <row r="121" spans="1:6">
      <c r="A121" s="5"/>
      <c r="B121" s="5"/>
      <c r="C121" s="5"/>
      <c r="D121" s="5"/>
      <c r="E121" s="5"/>
      <c r="F121" s="5"/>
    </row>
    <row r="122" spans="1:6">
      <c r="A122" s="5"/>
      <c r="B122" s="5"/>
      <c r="C122" s="5"/>
      <c r="D122" s="5"/>
      <c r="E122" s="5"/>
      <c r="F122" s="5"/>
    </row>
    <row r="123" spans="1:6">
      <c r="A123" s="5"/>
      <c r="B123" s="5"/>
      <c r="C123" s="5"/>
      <c r="D123" s="5"/>
      <c r="E123" s="5"/>
      <c r="F123" s="5"/>
    </row>
    <row r="124" spans="1:6">
      <c r="A124" s="5"/>
      <c r="B124" s="5"/>
      <c r="C124" s="5"/>
      <c r="D124" s="5"/>
      <c r="E124" s="5"/>
      <c r="F124" s="5"/>
    </row>
    <row r="125" spans="1:6">
      <c r="A125" s="5"/>
      <c r="B125" s="5"/>
      <c r="C125" s="5"/>
      <c r="D125" s="5"/>
      <c r="E125" s="5"/>
      <c r="F125" s="5"/>
    </row>
    <row r="126" spans="1:6">
      <c r="A126" s="5"/>
      <c r="B126" s="5"/>
      <c r="C126" s="5"/>
      <c r="D126" s="5"/>
      <c r="E126" s="5"/>
      <c r="F126" s="5"/>
    </row>
    <row r="127" spans="1:6">
      <c r="A127" s="5"/>
      <c r="B127" s="5"/>
      <c r="C127" s="5"/>
      <c r="D127" s="5"/>
      <c r="E127" s="5"/>
      <c r="F127" s="5"/>
    </row>
    <row r="128" spans="1:6">
      <c r="A128" s="5"/>
      <c r="B128" s="5"/>
      <c r="C128" s="5"/>
      <c r="D128" s="5"/>
      <c r="E128" s="5"/>
      <c r="F128" s="5"/>
    </row>
    <row r="129" spans="1:6">
      <c r="A129" s="5"/>
      <c r="B129" s="5"/>
      <c r="C129" s="5"/>
      <c r="D129" s="5"/>
      <c r="E129" s="5"/>
      <c r="F129" s="5"/>
    </row>
    <row r="130" spans="1:6">
      <c r="A130" s="5"/>
      <c r="B130" s="5"/>
      <c r="C130" s="5"/>
      <c r="D130" s="5"/>
      <c r="E130" s="5"/>
      <c r="F130" s="5"/>
    </row>
    <row r="131" spans="1:6">
      <c r="A131" s="5"/>
      <c r="B131" s="5"/>
      <c r="C131" s="5"/>
      <c r="D131" s="5"/>
      <c r="E131" s="5"/>
      <c r="F131" s="5"/>
    </row>
    <row r="132" spans="1:6">
      <c r="A132" s="5"/>
      <c r="B132" s="5"/>
      <c r="C132" s="5"/>
      <c r="D132" s="5"/>
      <c r="E132" s="5"/>
      <c r="F132" s="5"/>
    </row>
    <row r="133" spans="1:6">
      <c r="A133" s="5"/>
      <c r="B133" s="5"/>
      <c r="C133" s="5"/>
      <c r="D133" s="5"/>
      <c r="E133" s="5"/>
      <c r="F133" s="5"/>
    </row>
    <row r="134" spans="1:6">
      <c r="A134" s="5"/>
      <c r="B134" s="5"/>
      <c r="C134" s="5"/>
      <c r="D134" s="5"/>
      <c r="E134" s="5"/>
      <c r="F134" s="5"/>
    </row>
    <row r="135" spans="1:6">
      <c r="A135" s="5"/>
      <c r="B135" s="5"/>
      <c r="C135" s="5"/>
      <c r="D135" s="5"/>
      <c r="E135" s="5"/>
      <c r="F135" s="5"/>
    </row>
    <row r="136" spans="1:6">
      <c r="A136" s="5"/>
      <c r="B136" s="5"/>
      <c r="C136" s="5"/>
      <c r="D136" s="5"/>
      <c r="E136" s="5"/>
      <c r="F136" s="5"/>
    </row>
    <row r="137" spans="1:6">
      <c r="A137" s="5"/>
      <c r="B137" s="5"/>
      <c r="C137" s="5"/>
      <c r="D137" s="5"/>
      <c r="E137" s="5"/>
      <c r="F137" s="5"/>
    </row>
    <row r="138" spans="1:6">
      <c r="A138" s="5"/>
      <c r="B138" s="5"/>
      <c r="C138" s="5"/>
      <c r="D138" s="5"/>
      <c r="E138" s="5"/>
      <c r="F138" s="5"/>
    </row>
    <row r="139" spans="1:6">
      <c r="A139" s="5"/>
      <c r="B139" s="5"/>
      <c r="C139" s="5"/>
      <c r="D139" s="5"/>
      <c r="E139" s="5"/>
      <c r="F139" s="5"/>
    </row>
    <row r="140" spans="1:6">
      <c r="A140" s="5"/>
      <c r="B140" s="5"/>
      <c r="C140" s="5"/>
      <c r="D140" s="5"/>
      <c r="E140" s="5"/>
      <c r="F140" s="5"/>
    </row>
    <row r="141" spans="1:6">
      <c r="A141" s="5"/>
      <c r="B141" s="5"/>
      <c r="C141" s="5"/>
      <c r="D141" s="5"/>
      <c r="E141" s="5"/>
      <c r="F141" s="5"/>
    </row>
    <row r="142" spans="1:6">
      <c r="A142" s="5"/>
      <c r="B142" s="5"/>
      <c r="C142" s="5"/>
      <c r="D142" s="5"/>
      <c r="E142" s="5"/>
      <c r="F142" s="5"/>
    </row>
    <row r="143" spans="1:6">
      <c r="A143" s="5"/>
      <c r="B143" s="5"/>
      <c r="C143" s="5"/>
      <c r="D143" s="5"/>
      <c r="E143" s="5"/>
      <c r="F143" s="5"/>
    </row>
    <row r="144" spans="1:6">
      <c r="A144" s="5"/>
      <c r="B144" s="5"/>
      <c r="C144" s="5"/>
      <c r="D144" s="5"/>
      <c r="E144" s="5"/>
      <c r="F144" s="5"/>
    </row>
    <row r="145" spans="1:6">
      <c r="A145" s="5"/>
      <c r="B145" s="5"/>
      <c r="C145" s="5"/>
      <c r="D145" s="5"/>
      <c r="E145" s="5"/>
      <c r="F145" s="5"/>
    </row>
    <row r="146" spans="1:6">
      <c r="A146" s="5"/>
      <c r="B146" s="5"/>
      <c r="C146" s="5"/>
      <c r="D146" s="5"/>
      <c r="E146" s="5"/>
      <c r="F146" s="5"/>
    </row>
    <row r="147" spans="1:6">
      <c r="A147" s="5"/>
      <c r="B147" s="5"/>
      <c r="C147" s="5"/>
      <c r="D147" s="5"/>
      <c r="E147" s="5"/>
      <c r="F147" s="5"/>
    </row>
    <row r="148" spans="1:6">
      <c r="A148" s="5"/>
      <c r="B148" s="5"/>
      <c r="C148" s="5"/>
      <c r="D148" s="5"/>
      <c r="E148" s="5"/>
      <c r="F148" s="5"/>
    </row>
    <row r="149" spans="1:6">
      <c r="A149" s="5"/>
      <c r="B149" s="5"/>
      <c r="C149" s="5"/>
      <c r="D149" s="5"/>
      <c r="E149" s="5"/>
      <c r="F149" s="5"/>
    </row>
    <row r="150" spans="1:6">
      <c r="A150" s="5"/>
      <c r="B150" s="5"/>
      <c r="C150" s="5"/>
      <c r="D150" s="5"/>
      <c r="E150" s="5"/>
      <c r="F150" s="5"/>
    </row>
    <row r="151" spans="1:6">
      <c r="A151" s="5"/>
      <c r="B151" s="5"/>
      <c r="C151" s="5"/>
      <c r="D151" s="5"/>
      <c r="E151" s="5"/>
      <c r="F151" s="5"/>
    </row>
    <row r="152" spans="1:6">
      <c r="A152" s="5"/>
      <c r="B152" s="5"/>
      <c r="C152" s="5"/>
      <c r="D152" s="5"/>
      <c r="E152" s="5"/>
      <c r="F152" s="5"/>
    </row>
    <row r="153" spans="1:6">
      <c r="A153" s="5"/>
      <c r="B153" s="5"/>
      <c r="C153" s="5"/>
      <c r="D153" s="5"/>
      <c r="E153" s="5"/>
      <c r="F153" s="5"/>
    </row>
    <row r="154" spans="1:6">
      <c r="A154" s="5"/>
      <c r="B154" s="5"/>
      <c r="C154" s="5"/>
      <c r="D154" s="5"/>
      <c r="E154" s="5"/>
      <c r="F154" s="5"/>
    </row>
    <row r="155" spans="1:6">
      <c r="A155" s="5"/>
      <c r="B155" s="5"/>
      <c r="C155" s="5"/>
      <c r="D155" s="5"/>
      <c r="E155" s="5"/>
      <c r="F155" s="5"/>
    </row>
    <row r="156" spans="1:6">
      <c r="A156" s="5"/>
      <c r="B156" s="5"/>
      <c r="C156" s="5"/>
      <c r="D156" s="5"/>
      <c r="E156" s="5"/>
      <c r="F156" s="5"/>
    </row>
    <row r="157" spans="1:6">
      <c r="A157" s="5"/>
      <c r="B157" s="5"/>
      <c r="C157" s="5"/>
      <c r="D157" s="5"/>
      <c r="E157" s="5"/>
      <c r="F157" s="5"/>
    </row>
    <row r="158" spans="1:6">
      <c r="A158" s="5"/>
      <c r="B158" s="5"/>
      <c r="C158" s="5"/>
      <c r="D158" s="5"/>
      <c r="E158" s="5"/>
      <c r="F158" s="5"/>
    </row>
    <row r="159" spans="1:6">
      <c r="A159" s="5"/>
      <c r="B159" s="5"/>
      <c r="C159" s="5"/>
      <c r="D159" s="5"/>
      <c r="E159" s="5"/>
      <c r="F159" s="5"/>
    </row>
    <row r="160" spans="1:6">
      <c r="A160" s="5"/>
      <c r="B160" s="5"/>
      <c r="C160" s="5"/>
      <c r="D160" s="5"/>
      <c r="E160" s="5"/>
      <c r="F160" s="5"/>
    </row>
    <row r="161" spans="1:6">
      <c r="A161" s="5"/>
      <c r="B161" s="5"/>
      <c r="C161" s="5"/>
      <c r="D161" s="5"/>
      <c r="E161" s="5"/>
      <c r="F161" s="5"/>
    </row>
    <row r="162" spans="1:6">
      <c r="A162" s="5"/>
      <c r="B162" s="5"/>
      <c r="C162" s="5"/>
      <c r="D162" s="5"/>
      <c r="E162" s="5"/>
      <c r="F162" s="5"/>
    </row>
    <row r="163" spans="1:6">
      <c r="A163" s="5"/>
      <c r="B163" s="5"/>
      <c r="C163" s="5"/>
      <c r="D163" s="5"/>
      <c r="E163" s="5"/>
      <c r="F163" s="5"/>
    </row>
    <row r="164" spans="1:6">
      <c r="A164" s="5"/>
      <c r="B164" s="5"/>
      <c r="C164" s="5"/>
      <c r="D164" s="5"/>
      <c r="E164" s="5"/>
      <c r="F164" s="5"/>
    </row>
    <row r="165" spans="1:6">
      <c r="A165" s="5"/>
      <c r="B165" s="5"/>
      <c r="C165" s="5"/>
      <c r="D165" s="5"/>
      <c r="E165" s="5"/>
      <c r="F165" s="5"/>
    </row>
    <row r="166" spans="1:6">
      <c r="A166" s="5"/>
      <c r="B166" s="5"/>
      <c r="C166" s="5"/>
      <c r="D166" s="5"/>
      <c r="E166" s="5"/>
      <c r="F166" s="5"/>
    </row>
    <row r="167" spans="1:6">
      <c r="A167" s="5"/>
      <c r="B167" s="5"/>
      <c r="C167" s="5"/>
      <c r="D167" s="5"/>
      <c r="E167" s="5"/>
      <c r="F167" s="5"/>
    </row>
    <row r="168" spans="1:6">
      <c r="A168" s="5"/>
      <c r="B168" s="5"/>
      <c r="C168" s="5"/>
      <c r="D168" s="5"/>
      <c r="E168" s="5"/>
      <c r="F168" s="5"/>
    </row>
    <row r="169" spans="1:6">
      <c r="A169" s="5"/>
      <c r="B169" s="5"/>
      <c r="C169" s="5"/>
      <c r="D169" s="5"/>
      <c r="E169" s="5"/>
      <c r="F169" s="5"/>
    </row>
    <row r="170" spans="1:6">
      <c r="A170" s="5"/>
      <c r="B170" s="5"/>
      <c r="C170" s="5"/>
      <c r="D170" s="5"/>
      <c r="E170" s="5"/>
      <c r="F170" s="5"/>
    </row>
    <row r="171" spans="1:6">
      <c r="A171" s="5"/>
      <c r="B171" s="5"/>
      <c r="C171" s="5"/>
      <c r="D171" s="5"/>
      <c r="E171" s="5"/>
      <c r="F171" s="5"/>
    </row>
    <row r="172" spans="1:6">
      <c r="A172" s="5"/>
      <c r="B172" s="5"/>
      <c r="C172" s="5"/>
      <c r="D172" s="5"/>
      <c r="E172" s="5"/>
      <c r="F172" s="5"/>
    </row>
    <row r="173" spans="1:6">
      <c r="A173" s="5"/>
      <c r="B173" s="5"/>
      <c r="C173" s="5"/>
      <c r="D173" s="5"/>
      <c r="E173" s="5"/>
      <c r="F173" s="5"/>
    </row>
    <row r="174" spans="1:6">
      <c r="A174" s="5"/>
      <c r="B174" s="5"/>
      <c r="C174" s="5"/>
      <c r="D174" s="5"/>
      <c r="E174" s="5"/>
      <c r="F174" s="5"/>
    </row>
    <row r="175" spans="1:6">
      <c r="A175" s="5"/>
      <c r="B175" s="5"/>
      <c r="C175" s="5"/>
      <c r="D175" s="5"/>
      <c r="E175" s="5"/>
      <c r="F175" s="5"/>
    </row>
    <row r="176" spans="1:6">
      <c r="A176" s="5"/>
      <c r="B176" s="5"/>
      <c r="C176" s="5"/>
      <c r="D176" s="5"/>
      <c r="E176" s="5"/>
      <c r="F176" s="5"/>
    </row>
    <row r="177" spans="1:6">
      <c r="A177" s="5"/>
      <c r="B177" s="5"/>
      <c r="C177" s="5"/>
      <c r="D177" s="5"/>
      <c r="E177" s="5"/>
      <c r="F177" s="5"/>
    </row>
    <row r="178" spans="1:6">
      <c r="A178" s="5"/>
      <c r="B178" s="5"/>
      <c r="C178" s="5"/>
      <c r="D178" s="5"/>
      <c r="E178" s="5"/>
      <c r="F178" s="5"/>
    </row>
    <row r="179" spans="1:6">
      <c r="A179" s="5"/>
      <c r="B179" s="5"/>
      <c r="C179" s="5"/>
      <c r="D179" s="5"/>
      <c r="E179" s="5"/>
      <c r="F179" s="5"/>
    </row>
    <row r="180" spans="1:6">
      <c r="A180" s="5"/>
      <c r="B180" s="5"/>
      <c r="C180" s="5"/>
      <c r="D180" s="5"/>
      <c r="E180" s="5"/>
      <c r="F180" s="5"/>
    </row>
    <row r="181" spans="1:6">
      <c r="A181" s="5"/>
      <c r="B181" s="5"/>
      <c r="C181" s="5"/>
      <c r="D181" s="5"/>
      <c r="E181" s="5"/>
      <c r="F181" s="5"/>
    </row>
    <row r="182" spans="1:6">
      <c r="A182" s="5"/>
      <c r="B182" s="5"/>
      <c r="C182" s="5"/>
      <c r="D182" s="5"/>
      <c r="E182" s="5"/>
      <c r="F182" s="5"/>
    </row>
    <row r="183" spans="1:6">
      <c r="A183" s="5"/>
      <c r="B183" s="5"/>
      <c r="C183" s="5"/>
      <c r="D183" s="5"/>
      <c r="E183" s="5"/>
      <c r="F183" s="5"/>
    </row>
    <row r="184" spans="1:6">
      <c r="A184" s="5"/>
      <c r="B184" s="5"/>
      <c r="C184" s="5"/>
      <c r="D184" s="5"/>
      <c r="E184" s="5"/>
      <c r="F184" s="5"/>
    </row>
    <row r="185" spans="1:6">
      <c r="A185" s="5"/>
      <c r="B185" s="5"/>
      <c r="C185" s="5"/>
      <c r="D185" s="5"/>
      <c r="E185" s="5"/>
      <c r="F185" s="5"/>
    </row>
    <row r="186" spans="1:6">
      <c r="A186" s="5"/>
      <c r="B186" s="5"/>
      <c r="C186" s="5"/>
      <c r="D186" s="5"/>
      <c r="E186" s="5"/>
      <c r="F186" s="5"/>
    </row>
    <row r="187" spans="1:6">
      <c r="A187" s="5"/>
      <c r="B187" s="5"/>
      <c r="C187" s="5"/>
      <c r="D187" s="5"/>
      <c r="E187" s="5"/>
      <c r="F187" s="5"/>
    </row>
    <row r="188" spans="1:6">
      <c r="A188" s="5"/>
      <c r="B188" s="5"/>
      <c r="C188" s="5"/>
      <c r="D188" s="5"/>
      <c r="E188" s="5"/>
      <c r="F188" s="5"/>
    </row>
    <row r="189" spans="1:6">
      <c r="A189" s="5"/>
      <c r="B189" s="5"/>
      <c r="C189" s="5"/>
      <c r="D189" s="5"/>
      <c r="E189" s="5"/>
      <c r="F189" s="5"/>
    </row>
    <row r="190" spans="1:6">
      <c r="A190" s="5"/>
      <c r="B190" s="5"/>
      <c r="C190" s="5"/>
      <c r="D190" s="5"/>
      <c r="E190" s="5"/>
      <c r="F190" s="5"/>
    </row>
    <row r="191" spans="1:6">
      <c r="A191" s="5"/>
      <c r="B191" s="5"/>
      <c r="C191" s="5"/>
      <c r="D191" s="5"/>
      <c r="E191" s="5"/>
      <c r="F191" s="5"/>
    </row>
    <row r="192" spans="1:6">
      <c r="A192" s="5"/>
      <c r="B192" s="5"/>
      <c r="C192" s="5"/>
      <c r="D192" s="5"/>
      <c r="E192" s="5"/>
      <c r="F192" s="5"/>
    </row>
    <row r="193" spans="1:6">
      <c r="A193" s="5"/>
      <c r="B193" s="5"/>
      <c r="C193" s="5"/>
      <c r="D193" s="5"/>
      <c r="E193" s="5"/>
      <c r="F193" s="5"/>
    </row>
    <row r="194" spans="1:6">
      <c r="A194" s="5"/>
      <c r="B194" s="5"/>
      <c r="C194" s="5"/>
      <c r="D194" s="5"/>
      <c r="E194" s="5"/>
      <c r="F194" s="5"/>
    </row>
    <row r="195" spans="1:6">
      <c r="A195" s="5"/>
      <c r="B195" s="5"/>
      <c r="C195" s="5"/>
      <c r="D195" s="5"/>
      <c r="E195" s="5"/>
      <c r="F195" s="5"/>
    </row>
    <row r="196" spans="1:6">
      <c r="A196" s="5"/>
      <c r="B196" s="5"/>
      <c r="C196" s="5"/>
      <c r="D196" s="5"/>
      <c r="E196" s="5"/>
      <c r="F196" s="5"/>
    </row>
    <row r="197" spans="1:6">
      <c r="A197" s="5"/>
      <c r="B197" s="5"/>
      <c r="C197" s="5"/>
      <c r="D197" s="5"/>
      <c r="E197" s="5"/>
      <c r="F197" s="5"/>
    </row>
    <row r="198" spans="1:6">
      <c r="A198" s="5"/>
      <c r="B198" s="5"/>
      <c r="C198" s="5"/>
      <c r="D198" s="5"/>
      <c r="E198" s="5"/>
      <c r="F198" s="5"/>
    </row>
    <row r="199" spans="1:6">
      <c r="A199" s="5"/>
      <c r="B199" s="5"/>
      <c r="C199" s="5"/>
      <c r="D199" s="5"/>
      <c r="E199" s="5"/>
      <c r="F199" s="5"/>
    </row>
    <row r="200" spans="1:6">
      <c r="A200" s="5"/>
      <c r="B200" s="5"/>
      <c r="C200" s="5"/>
      <c r="D200" s="5"/>
      <c r="E200" s="5"/>
      <c r="F200" s="5"/>
    </row>
    <row r="201" spans="1:6">
      <c r="A201" s="5"/>
      <c r="B201" s="5"/>
      <c r="C201" s="5"/>
      <c r="D201" s="5"/>
      <c r="E201" s="5"/>
      <c r="F201" s="5"/>
    </row>
    <row r="202" spans="1:6">
      <c r="A202" s="5"/>
      <c r="B202" s="5"/>
      <c r="C202" s="5"/>
      <c r="D202" s="5"/>
      <c r="E202" s="5"/>
      <c r="F202" s="5"/>
    </row>
    <row r="203" spans="1:6">
      <c r="A203" s="5"/>
      <c r="B203" s="5"/>
      <c r="C203" s="5"/>
      <c r="D203" s="5"/>
      <c r="E203" s="5"/>
      <c r="F203" s="5"/>
    </row>
    <row r="204" spans="1:6">
      <c r="A204" s="5"/>
      <c r="B204" s="5"/>
      <c r="C204" s="5"/>
      <c r="D204" s="5"/>
      <c r="E204" s="5"/>
      <c r="F204" s="5"/>
    </row>
    <row r="205" spans="1:6">
      <c r="A205" s="5"/>
      <c r="B205" s="5"/>
      <c r="C205" s="5"/>
      <c r="D205" s="5"/>
      <c r="E205" s="5"/>
      <c r="F205" s="5"/>
    </row>
    <row r="206" spans="1:6">
      <c r="A206" s="5"/>
      <c r="B206" s="5"/>
      <c r="C206" s="5"/>
      <c r="D206" s="5"/>
      <c r="E206" s="5"/>
      <c r="F206" s="5"/>
    </row>
    <row r="207" spans="1:6">
      <c r="A207" s="5"/>
      <c r="B207" s="5"/>
      <c r="C207" s="5"/>
      <c r="D207" s="5"/>
      <c r="E207" s="5"/>
      <c r="F207" s="5"/>
    </row>
    <row r="208" spans="1:6">
      <c r="A208" s="5"/>
      <c r="B208" s="5"/>
      <c r="C208" s="5"/>
      <c r="D208" s="5"/>
      <c r="E208" s="5"/>
      <c r="F208" s="5"/>
    </row>
    <row r="209" spans="1:6">
      <c r="A209" s="5"/>
      <c r="B209" s="5"/>
      <c r="C209" s="5"/>
      <c r="D209" s="5"/>
      <c r="E209" s="5"/>
      <c r="F209" s="5"/>
    </row>
    <row r="210" spans="1:6">
      <c r="A210" s="5"/>
      <c r="B210" s="5"/>
      <c r="C210" s="5"/>
      <c r="D210" s="5"/>
      <c r="E210" s="5"/>
      <c r="F210" s="5"/>
    </row>
    <row r="211" spans="1:6">
      <c r="A211" s="5"/>
      <c r="B211" s="5"/>
      <c r="C211" s="5"/>
      <c r="D211" s="5"/>
      <c r="E211" s="5"/>
      <c r="F211" s="5"/>
    </row>
    <row r="212" spans="1:6">
      <c r="A212" s="5"/>
      <c r="B212" s="5"/>
      <c r="C212" s="5"/>
      <c r="D212" s="5"/>
      <c r="E212" s="5"/>
      <c r="F212" s="5"/>
    </row>
    <row r="213" spans="1:6">
      <c r="A213" s="5"/>
      <c r="B213" s="5"/>
      <c r="C213" s="5"/>
      <c r="D213" s="5"/>
      <c r="E213" s="5"/>
      <c r="F213" s="5"/>
    </row>
    <row r="214" spans="1:6">
      <c r="A214" s="5"/>
      <c r="B214" s="5"/>
      <c r="C214" s="5"/>
      <c r="D214" s="5"/>
      <c r="E214" s="5"/>
      <c r="F214" s="5"/>
    </row>
    <row r="215" spans="1:6">
      <c r="A215" s="5"/>
      <c r="B215" s="5"/>
      <c r="C215" s="5"/>
      <c r="D215" s="5"/>
      <c r="E215" s="5"/>
      <c r="F215" s="5"/>
    </row>
    <row r="216" spans="1:6">
      <c r="A216" s="5"/>
      <c r="B216" s="5"/>
      <c r="C216" s="5"/>
      <c r="D216" s="5"/>
      <c r="E216" s="5"/>
      <c r="F216" s="5"/>
    </row>
    <row r="217" spans="1:6">
      <c r="A217" s="5"/>
      <c r="B217" s="5"/>
      <c r="C217" s="5"/>
      <c r="D217" s="5"/>
      <c r="E217" s="5"/>
      <c r="F217" s="5"/>
    </row>
    <row r="218" spans="1:6">
      <c r="A218" s="5"/>
      <c r="B218" s="5"/>
      <c r="C218" s="5"/>
      <c r="D218" s="5"/>
      <c r="E218" s="5"/>
      <c r="F218" s="5"/>
    </row>
    <row r="219" spans="1:6">
      <c r="A219" s="5"/>
      <c r="B219" s="5"/>
      <c r="C219" s="5"/>
      <c r="D219" s="5"/>
      <c r="E219" s="5"/>
      <c r="F219" s="5"/>
    </row>
    <row r="220" spans="1:6">
      <c r="A220" s="5"/>
      <c r="B220" s="5"/>
      <c r="C220" s="5"/>
      <c r="D220" s="5"/>
      <c r="E220" s="5"/>
      <c r="F220" s="5"/>
    </row>
    <row r="221" spans="1:6">
      <c r="A221" s="5"/>
      <c r="B221" s="5"/>
      <c r="C221" s="5"/>
      <c r="D221" s="5"/>
      <c r="E221" s="5"/>
      <c r="F221" s="5"/>
    </row>
    <row r="222" spans="1:6">
      <c r="A222" s="5"/>
      <c r="B222" s="5"/>
      <c r="C222" s="5"/>
      <c r="D222" s="5"/>
      <c r="E222" s="5"/>
      <c r="F222" s="5"/>
    </row>
    <row r="223" spans="1:6">
      <c r="A223" s="5"/>
      <c r="B223" s="5"/>
      <c r="C223" s="5"/>
      <c r="D223" s="5"/>
      <c r="E223" s="5"/>
      <c r="F223" s="5"/>
    </row>
    <row r="224" spans="1:6">
      <c r="A224" s="5"/>
      <c r="B224" s="5"/>
      <c r="C224" s="5"/>
      <c r="D224" s="5"/>
      <c r="E224" s="5"/>
      <c r="F224" s="5"/>
    </row>
    <row r="225" spans="1:6">
      <c r="A225" s="5"/>
      <c r="B225" s="5"/>
      <c r="C225" s="5"/>
      <c r="D225" s="5"/>
      <c r="E225" s="5"/>
      <c r="F225" s="5"/>
    </row>
    <row r="226" spans="1:6">
      <c r="A226" s="5"/>
      <c r="B226" s="5"/>
      <c r="C226" s="5"/>
      <c r="D226" s="5"/>
      <c r="E226" s="5"/>
      <c r="F226" s="5"/>
    </row>
    <row r="227" spans="1:6">
      <c r="A227" s="5"/>
      <c r="B227" s="5"/>
      <c r="C227" s="5"/>
      <c r="D227" s="5"/>
      <c r="E227" s="5"/>
      <c r="F227" s="5"/>
    </row>
    <row r="228" spans="1:6">
      <c r="A228" s="5"/>
      <c r="B228" s="5"/>
      <c r="C228" s="5"/>
      <c r="D228" s="5"/>
      <c r="E228" s="5"/>
      <c r="F228" s="5"/>
    </row>
    <row r="229" spans="1:6">
      <c r="A229" s="5"/>
      <c r="B229" s="5"/>
      <c r="C229" s="5"/>
      <c r="D229" s="5"/>
      <c r="E229" s="5"/>
      <c r="F229" s="5"/>
    </row>
    <row r="230" spans="1:6">
      <c r="A230" s="5"/>
      <c r="B230" s="5"/>
      <c r="C230" s="5"/>
      <c r="D230" s="5"/>
      <c r="E230" s="5"/>
      <c r="F230" s="5"/>
    </row>
    <row r="231" spans="1:6">
      <c r="A231" s="5"/>
      <c r="B231" s="5"/>
      <c r="C231" s="5"/>
      <c r="D231" s="5"/>
      <c r="E231" s="5"/>
      <c r="F231" s="5"/>
    </row>
    <row r="232" spans="1:6">
      <c r="A232" s="5"/>
      <c r="B232" s="5"/>
      <c r="C232" s="5"/>
      <c r="D232" s="5"/>
      <c r="E232" s="5"/>
      <c r="F232" s="5"/>
    </row>
    <row r="233" spans="1:6">
      <c r="A233" s="5"/>
      <c r="B233" s="5"/>
      <c r="C233" s="5"/>
      <c r="D233" s="5"/>
      <c r="E233" s="5"/>
      <c r="F233" s="5"/>
    </row>
    <row r="234" spans="1:6">
      <c r="A234" s="5"/>
      <c r="B234" s="5"/>
      <c r="C234" s="5"/>
      <c r="D234" s="5"/>
      <c r="E234" s="5"/>
      <c r="F234" s="5"/>
    </row>
    <row r="235" spans="1:6">
      <c r="A235" s="5"/>
      <c r="B235" s="5"/>
      <c r="C235" s="5"/>
      <c r="D235" s="5"/>
      <c r="E235" s="5"/>
      <c r="F235" s="5"/>
    </row>
    <row r="236" spans="1:6">
      <c r="A236" s="5"/>
      <c r="B236" s="5"/>
      <c r="C236" s="5"/>
      <c r="D236" s="5"/>
      <c r="E236" s="5"/>
      <c r="F236" s="5"/>
    </row>
    <row r="237" spans="1:6">
      <c r="A237" s="5"/>
      <c r="B237" s="5"/>
      <c r="C237" s="5"/>
      <c r="D237" s="5"/>
      <c r="E237" s="5"/>
      <c r="F237" s="5"/>
    </row>
    <row r="238" spans="1:6">
      <c r="A238" s="5"/>
      <c r="B238" s="5"/>
      <c r="C238" s="5"/>
      <c r="D238" s="5"/>
      <c r="E238" s="5"/>
      <c r="F238" s="5"/>
    </row>
    <row r="239" spans="1:6">
      <c r="A239" s="5"/>
      <c r="B239" s="5"/>
      <c r="C239" s="5"/>
      <c r="D239" s="5"/>
      <c r="E239" s="5"/>
      <c r="F239" s="5"/>
    </row>
    <row r="240" spans="1:6">
      <c r="A240" s="5"/>
      <c r="B240" s="5"/>
      <c r="C240" s="5"/>
      <c r="D240" s="5"/>
      <c r="E240" s="5"/>
      <c r="F240" s="5"/>
    </row>
    <row r="241" spans="1:6">
      <c r="A241" s="5"/>
      <c r="B241" s="5"/>
      <c r="C241" s="5"/>
      <c r="D241" s="5"/>
      <c r="E241" s="5"/>
      <c r="F241" s="5"/>
    </row>
    <row r="242" spans="1:6">
      <c r="A242" s="5"/>
      <c r="B242" s="5"/>
      <c r="C242" s="5"/>
      <c r="D242" s="5"/>
      <c r="E242" s="5"/>
      <c r="F242" s="5"/>
    </row>
    <row r="243" spans="1:6">
      <c r="A243" s="5"/>
      <c r="B243" s="5"/>
      <c r="C243" s="5"/>
      <c r="D243" s="5"/>
      <c r="E243" s="5"/>
      <c r="F243" s="5"/>
    </row>
    <row r="244" spans="1:6">
      <c r="A244" s="5"/>
      <c r="B244" s="5"/>
      <c r="C244" s="5"/>
      <c r="D244" s="5"/>
      <c r="E244" s="5"/>
      <c r="F244" s="5"/>
    </row>
    <row r="245" spans="1:6">
      <c r="A245" s="5"/>
      <c r="B245" s="5"/>
      <c r="C245" s="5"/>
      <c r="D245" s="5"/>
      <c r="E245" s="5"/>
      <c r="F245" s="5"/>
    </row>
    <row r="246" spans="1:6">
      <c r="A246" s="5"/>
      <c r="B246" s="5"/>
      <c r="C246" s="5"/>
      <c r="D246" s="5"/>
      <c r="E246" s="5"/>
      <c r="F246" s="5"/>
    </row>
    <row r="247" spans="1:6">
      <c r="A247" s="5"/>
      <c r="B247" s="5"/>
      <c r="C247" s="5"/>
      <c r="D247" s="5"/>
      <c r="E247" s="5"/>
      <c r="F247" s="5"/>
    </row>
    <row r="248" spans="1:6">
      <c r="A248" s="5"/>
      <c r="B248" s="5"/>
      <c r="C248" s="5"/>
      <c r="D248" s="5"/>
      <c r="E248" s="5"/>
      <c r="F248" s="5"/>
    </row>
    <row r="249" spans="1:6">
      <c r="A249" s="5"/>
      <c r="B249" s="5"/>
      <c r="C249" s="5"/>
      <c r="D249" s="5"/>
      <c r="E249" s="5"/>
      <c r="F249" s="5"/>
    </row>
    <row r="250" spans="1:6">
      <c r="A250" s="5"/>
      <c r="B250" s="5"/>
      <c r="C250" s="5"/>
      <c r="D250" s="5"/>
      <c r="E250" s="5"/>
      <c r="F250" s="5"/>
    </row>
    <row r="251" spans="1:6">
      <c r="A251" s="5"/>
      <c r="B251" s="5"/>
      <c r="C251" s="5"/>
      <c r="D251" s="5"/>
      <c r="E251" s="5"/>
      <c r="F251" s="5"/>
    </row>
    <row r="252" spans="1:6">
      <c r="A252" s="5"/>
      <c r="B252" s="5"/>
      <c r="C252" s="5"/>
      <c r="D252" s="5"/>
      <c r="E252" s="5"/>
      <c r="F252" s="5"/>
    </row>
    <row r="253" spans="1:6">
      <c r="A253" s="5"/>
      <c r="B253" s="5"/>
      <c r="C253" s="5"/>
      <c r="D253" s="5"/>
      <c r="E253" s="5"/>
      <c r="F253" s="5"/>
    </row>
    <row r="254" spans="1:6">
      <c r="A254" s="5"/>
      <c r="B254" s="5"/>
      <c r="C254" s="5"/>
      <c r="D254" s="5"/>
      <c r="E254" s="5"/>
      <c r="F254" s="5"/>
    </row>
    <row r="255" spans="1:6">
      <c r="A255" s="5"/>
      <c r="B255" s="5"/>
      <c r="C255" s="5"/>
      <c r="D255" s="5"/>
      <c r="E255" s="5"/>
      <c r="F255" s="5"/>
    </row>
    <row r="256" spans="1:6">
      <c r="A256" s="5"/>
      <c r="B256" s="5"/>
      <c r="C256" s="5"/>
      <c r="D256" s="5"/>
      <c r="E256" s="5"/>
      <c r="F256" s="5"/>
    </row>
    <row r="257" spans="1:6">
      <c r="A257" s="5"/>
      <c r="B257" s="5"/>
      <c r="C257" s="5"/>
      <c r="D257" s="5"/>
      <c r="E257" s="5"/>
      <c r="F257" s="5"/>
    </row>
    <row r="258" spans="1:6">
      <c r="A258" s="5"/>
      <c r="B258" s="5"/>
      <c r="C258" s="5"/>
      <c r="D258" s="5"/>
      <c r="E258" s="5"/>
      <c r="F258" s="5"/>
    </row>
    <row r="259" spans="1:6">
      <c r="A259" s="5"/>
      <c r="B259" s="5"/>
      <c r="C259" s="5"/>
      <c r="D259" s="5"/>
      <c r="E259" s="5"/>
      <c r="F259" s="5"/>
    </row>
    <row r="260" spans="1:6">
      <c r="A260" s="5"/>
      <c r="B260" s="5"/>
      <c r="C260" s="5"/>
      <c r="D260" s="5"/>
      <c r="E260" s="5"/>
      <c r="F260" s="5"/>
    </row>
    <row r="261" spans="1:6">
      <c r="A261" s="5"/>
      <c r="B261" s="5"/>
      <c r="C261" s="5"/>
      <c r="D261" s="5"/>
      <c r="E261" s="5"/>
      <c r="F261" s="5"/>
    </row>
    <row r="262" spans="1:6">
      <c r="A262" s="5"/>
      <c r="B262" s="5"/>
      <c r="C262" s="5"/>
      <c r="D262" s="5"/>
      <c r="E262" s="5"/>
      <c r="F262" s="5"/>
    </row>
    <row r="263" spans="1:6">
      <c r="A263" s="5"/>
      <c r="B263" s="5"/>
      <c r="C263" s="5"/>
      <c r="D263" s="5"/>
      <c r="E263" s="5"/>
      <c r="F263" s="5"/>
    </row>
    <row r="264" spans="1:6">
      <c r="A264" s="5"/>
      <c r="B264" s="5"/>
      <c r="C264" s="5"/>
      <c r="D264" s="5"/>
      <c r="E264" s="5"/>
      <c r="F264" s="5"/>
    </row>
    <row r="265" spans="1:6">
      <c r="A265" s="5"/>
      <c r="B265" s="5"/>
      <c r="C265" s="5"/>
      <c r="D265" s="5"/>
      <c r="E265" s="5"/>
      <c r="F265" s="5"/>
    </row>
    <row r="266" spans="1:6">
      <c r="A266" s="5"/>
      <c r="B266" s="5"/>
      <c r="C266" s="5"/>
      <c r="D266" s="5"/>
      <c r="E266" s="5"/>
      <c r="F266" s="5"/>
    </row>
    <row r="267" spans="1:6">
      <c r="A267" s="5"/>
      <c r="B267" s="5"/>
      <c r="C267" s="5"/>
      <c r="D267" s="5"/>
      <c r="E267" s="5"/>
      <c r="F267" s="5"/>
    </row>
    <row r="268" spans="1:6">
      <c r="A268" s="5"/>
      <c r="B268" s="5"/>
      <c r="C268" s="5"/>
      <c r="D268" s="5"/>
      <c r="E268" s="5"/>
      <c r="F268" s="5"/>
    </row>
    <row r="269" spans="1:6">
      <c r="A269" s="5"/>
      <c r="B269" s="5"/>
      <c r="C269" s="5"/>
      <c r="D269" s="5"/>
      <c r="E269" s="5"/>
      <c r="F269" s="5"/>
    </row>
    <row r="270" spans="1:6">
      <c r="A270" s="5"/>
      <c r="B270" s="5"/>
      <c r="C270" s="5"/>
      <c r="D270" s="5"/>
      <c r="E270" s="5"/>
      <c r="F270" s="5"/>
    </row>
    <row r="271" spans="1:6">
      <c r="A271" s="5"/>
      <c r="B271" s="5"/>
      <c r="C271" s="5"/>
      <c r="D271" s="5"/>
      <c r="E271" s="5"/>
      <c r="F271" s="5"/>
    </row>
    <row r="272" spans="1:6">
      <c r="A272" s="5"/>
      <c r="B272" s="5"/>
      <c r="C272" s="5"/>
      <c r="D272" s="5"/>
      <c r="E272" s="5"/>
      <c r="F272" s="5"/>
    </row>
    <row r="273" spans="1:6">
      <c r="A273" s="5"/>
      <c r="B273" s="5"/>
      <c r="C273" s="5"/>
      <c r="D273" s="5"/>
      <c r="E273" s="5"/>
      <c r="F273" s="5"/>
    </row>
    <row r="274" spans="1:6">
      <c r="A274" s="5"/>
      <c r="B274" s="5"/>
      <c r="C274" s="5"/>
      <c r="D274" s="5"/>
      <c r="E274" s="5"/>
      <c r="F274" s="5"/>
    </row>
    <row r="275" spans="1:6">
      <c r="A275" s="5"/>
      <c r="B275" s="5"/>
      <c r="C275" s="5"/>
      <c r="D275" s="5"/>
      <c r="E275" s="5"/>
      <c r="F275" s="5"/>
    </row>
    <row r="276" spans="1:6">
      <c r="A276" s="5"/>
      <c r="B276" s="5"/>
      <c r="C276" s="5"/>
      <c r="D276" s="5"/>
      <c r="E276" s="5"/>
      <c r="F276" s="5"/>
    </row>
    <row r="277" spans="1:6">
      <c r="A277" s="5"/>
      <c r="B277" s="5"/>
      <c r="C277" s="5"/>
      <c r="D277" s="5"/>
      <c r="E277" s="5"/>
      <c r="F277" s="5"/>
    </row>
    <row r="278" spans="1:6">
      <c r="A278" s="5"/>
      <c r="B278" s="5"/>
      <c r="C278" s="5"/>
      <c r="D278" s="5"/>
      <c r="E278" s="5"/>
      <c r="F278" s="5"/>
    </row>
    <row r="279" spans="1:6">
      <c r="A279" s="5"/>
      <c r="B279" s="5"/>
      <c r="C279" s="5"/>
      <c r="D279" s="5"/>
      <c r="E279" s="5"/>
      <c r="F279" s="5"/>
    </row>
    <row r="280" spans="1:6">
      <c r="A280" s="5"/>
      <c r="B280" s="5"/>
      <c r="C280" s="5"/>
      <c r="D280" s="5"/>
      <c r="E280" s="5"/>
      <c r="F280" s="5"/>
    </row>
    <row r="281" spans="1:6">
      <c r="A281" s="5"/>
      <c r="B281" s="5"/>
      <c r="C281" s="5"/>
      <c r="D281" s="5"/>
      <c r="E281" s="5"/>
      <c r="F281" s="5"/>
    </row>
    <row r="282" spans="1:6">
      <c r="A282" s="5"/>
      <c r="B282" s="5"/>
      <c r="C282" s="5"/>
      <c r="D282" s="5"/>
      <c r="E282" s="5"/>
      <c r="F282" s="5"/>
    </row>
    <row r="283" spans="1:6">
      <c r="A283" s="5"/>
      <c r="B283" s="5"/>
      <c r="C283" s="5"/>
      <c r="D283" s="5"/>
      <c r="E283" s="5"/>
      <c r="F283" s="5"/>
    </row>
    <row r="284" spans="1:6">
      <c r="A284" s="5"/>
      <c r="B284" s="5"/>
      <c r="C284" s="5"/>
      <c r="D284" s="5"/>
      <c r="E284" s="5"/>
      <c r="F284" s="5"/>
    </row>
    <row r="285" spans="1:6">
      <c r="A285" s="5"/>
      <c r="B285" s="5"/>
      <c r="C285" s="5"/>
      <c r="D285" s="5"/>
      <c r="E285" s="5"/>
      <c r="F285" s="5"/>
    </row>
    <row r="286" spans="1:6">
      <c r="A286" s="5"/>
      <c r="B286" s="5"/>
      <c r="C286" s="5"/>
      <c r="D286" s="5"/>
      <c r="E286" s="5"/>
      <c r="F286" s="5"/>
    </row>
    <row r="287" spans="1:6">
      <c r="A287" s="5"/>
      <c r="B287" s="5"/>
      <c r="C287" s="5"/>
      <c r="D287" s="5"/>
      <c r="E287" s="5"/>
      <c r="F287" s="5"/>
    </row>
    <row r="288" spans="1:6">
      <c r="A288" s="5"/>
      <c r="B288" s="5"/>
      <c r="C288" s="5"/>
      <c r="D288" s="5"/>
      <c r="E288" s="5"/>
      <c r="F288" s="5"/>
    </row>
    <row r="289" spans="1:6">
      <c r="A289" s="5"/>
      <c r="B289" s="5"/>
      <c r="C289" s="5"/>
      <c r="D289" s="5"/>
      <c r="E289" s="5"/>
      <c r="F289" s="5"/>
    </row>
    <row r="290" spans="1:6">
      <c r="A290" s="5"/>
      <c r="B290" s="5"/>
      <c r="C290" s="5"/>
      <c r="D290" s="5"/>
      <c r="E290" s="5"/>
      <c r="F290" s="5"/>
    </row>
    <row r="291" spans="1:6">
      <c r="A291" s="5"/>
      <c r="B291" s="5"/>
      <c r="C291" s="5"/>
      <c r="D291" s="5"/>
      <c r="E291" s="5"/>
      <c r="F291" s="5"/>
    </row>
    <row r="292" spans="1:6">
      <c r="A292" s="5"/>
      <c r="B292" s="5"/>
      <c r="C292" s="5"/>
      <c r="D292" s="5"/>
      <c r="E292" s="5"/>
      <c r="F292" s="5"/>
    </row>
    <row r="293" spans="1:6">
      <c r="A293" s="5"/>
      <c r="B293" s="5"/>
      <c r="C293" s="5"/>
      <c r="D293" s="5"/>
      <c r="E293" s="5"/>
      <c r="F293" s="5"/>
    </row>
    <row r="294" spans="1:6">
      <c r="A294" s="5"/>
      <c r="B294" s="5"/>
      <c r="C294" s="5"/>
      <c r="D294" s="5"/>
      <c r="E294" s="5"/>
      <c r="F294" s="5"/>
    </row>
    <row r="295" spans="1:6">
      <c r="A295" s="5"/>
      <c r="B295" s="5"/>
      <c r="C295" s="5"/>
      <c r="D295" s="5"/>
      <c r="E295" s="5"/>
      <c r="F295" s="5"/>
    </row>
    <row r="296" spans="1:6">
      <c r="A296" s="5"/>
      <c r="B296" s="5"/>
      <c r="C296" s="5"/>
      <c r="D296" s="5"/>
      <c r="E296" s="5"/>
      <c r="F296" s="5"/>
    </row>
    <row r="297" spans="1:6">
      <c r="A297" s="5"/>
      <c r="B297" s="5"/>
      <c r="C297" s="5"/>
      <c r="D297" s="5"/>
      <c r="E297" s="5"/>
      <c r="F297" s="5"/>
    </row>
    <row r="298" spans="1:6">
      <c r="A298" s="5"/>
      <c r="B298" s="5"/>
      <c r="C298" s="5"/>
      <c r="D298" s="5"/>
      <c r="E298" s="5"/>
      <c r="F298" s="5"/>
    </row>
    <row r="299" spans="1:6">
      <c r="A299" s="5"/>
      <c r="B299" s="5"/>
      <c r="C299" s="5"/>
      <c r="D299" s="5"/>
      <c r="E299" s="5"/>
      <c r="F299" s="5"/>
    </row>
    <row r="300" spans="1:6">
      <c r="A300" s="5"/>
      <c r="B300" s="5"/>
      <c r="C300" s="5"/>
      <c r="D300" s="5"/>
      <c r="E300" s="5"/>
      <c r="F300" s="5"/>
    </row>
    <row r="301" spans="1:6">
      <c r="A301" s="5"/>
      <c r="B301" s="5"/>
      <c r="C301" s="5"/>
      <c r="D301" s="5"/>
      <c r="E301" s="5"/>
      <c r="F301" s="5"/>
    </row>
    <row r="302" spans="1:6">
      <c r="A302" s="5"/>
      <c r="B302" s="5"/>
      <c r="C302" s="5"/>
      <c r="D302" s="5"/>
      <c r="E302" s="5"/>
      <c r="F302" s="5"/>
    </row>
    <row r="303" spans="1:6">
      <c r="A303" s="5"/>
      <c r="B303" s="5"/>
      <c r="C303" s="5"/>
      <c r="D303" s="5"/>
      <c r="E303" s="5"/>
      <c r="F303" s="5"/>
    </row>
    <row r="304" spans="1:6">
      <c r="A304" s="5"/>
      <c r="B304" s="5"/>
      <c r="C304" s="5"/>
      <c r="D304" s="5"/>
      <c r="E304" s="5"/>
      <c r="F304" s="5"/>
    </row>
    <row r="305" spans="1:6">
      <c r="A305" s="5"/>
      <c r="B305" s="5"/>
      <c r="C305" s="5"/>
      <c r="D305" s="5"/>
      <c r="E305" s="5"/>
      <c r="F305" s="5"/>
    </row>
    <row r="306" spans="1:6">
      <c r="A306" s="5"/>
      <c r="B306" s="5"/>
      <c r="C306" s="5"/>
      <c r="D306" s="5"/>
      <c r="E306" s="5"/>
      <c r="F306" s="5"/>
    </row>
    <row r="307" spans="1:6">
      <c r="A307" s="5"/>
      <c r="B307" s="5"/>
      <c r="C307" s="5"/>
      <c r="D307" s="5"/>
      <c r="E307" s="5"/>
      <c r="F307" s="5"/>
    </row>
    <row r="308" spans="1:6">
      <c r="A308" s="5"/>
      <c r="B308" s="5"/>
      <c r="C308" s="5"/>
      <c r="D308" s="5"/>
      <c r="E308" s="5"/>
      <c r="F308" s="5"/>
    </row>
    <row r="309" spans="1:6">
      <c r="A309" s="5"/>
      <c r="B309" s="5"/>
      <c r="C309" s="5"/>
      <c r="D309" s="5"/>
      <c r="E309" s="5"/>
      <c r="F309" s="5"/>
    </row>
    <row r="310" spans="1:6">
      <c r="A310" s="5"/>
      <c r="B310" s="5"/>
      <c r="C310" s="5"/>
      <c r="D310" s="5"/>
      <c r="E310" s="5"/>
      <c r="F310" s="5"/>
    </row>
    <row r="311" spans="1:6">
      <c r="A311" s="5"/>
      <c r="B311" s="5"/>
      <c r="C311" s="5"/>
      <c r="D311" s="5"/>
      <c r="E311" s="5"/>
      <c r="F311" s="5"/>
    </row>
    <row r="312" spans="1:6">
      <c r="A312" s="5"/>
      <c r="B312" s="5"/>
      <c r="C312" s="5"/>
      <c r="D312" s="5"/>
      <c r="E312" s="5"/>
      <c r="F312" s="5"/>
    </row>
    <row r="313" spans="1:6">
      <c r="A313" s="5"/>
      <c r="B313" s="5"/>
      <c r="C313" s="5"/>
      <c r="D313" s="5"/>
      <c r="E313" s="5"/>
      <c r="F313" s="5"/>
    </row>
    <row r="314" spans="1:6">
      <c r="A314" s="5"/>
      <c r="B314" s="5"/>
      <c r="C314" s="5"/>
      <c r="D314" s="5"/>
      <c r="E314" s="5"/>
      <c r="F314" s="5"/>
    </row>
    <row r="315" spans="1:6">
      <c r="A315" s="5"/>
      <c r="B315" s="5"/>
      <c r="C315" s="5"/>
      <c r="D315" s="5"/>
      <c r="E315" s="5"/>
      <c r="F315" s="5"/>
    </row>
    <row r="316" spans="1:6">
      <c r="A316" s="5"/>
      <c r="B316" s="5"/>
      <c r="C316" s="5"/>
      <c r="D316" s="5"/>
      <c r="E316" s="5"/>
      <c r="F316" s="5"/>
    </row>
    <row r="317" spans="1:6">
      <c r="A317" s="5"/>
      <c r="B317" s="5"/>
      <c r="C317" s="5"/>
      <c r="D317" s="5"/>
      <c r="E317" s="5"/>
      <c r="F317" s="5"/>
    </row>
    <row r="318" spans="1:6">
      <c r="A318" s="5"/>
      <c r="B318" s="5"/>
      <c r="C318" s="5"/>
      <c r="D318" s="5"/>
      <c r="E318" s="5"/>
      <c r="F318" s="5"/>
    </row>
    <row r="319" spans="1:6">
      <c r="A319" s="5"/>
      <c r="B319" s="5"/>
      <c r="C319" s="5"/>
      <c r="D319" s="5"/>
      <c r="E319" s="5"/>
      <c r="F319" s="5"/>
    </row>
    <row r="320" spans="1:6">
      <c r="A320" s="5"/>
      <c r="B320" s="5"/>
      <c r="C320" s="5"/>
      <c r="D320" s="5"/>
      <c r="E320" s="5"/>
      <c r="F320" s="5"/>
    </row>
    <row r="321" spans="1:6">
      <c r="A321" s="5"/>
      <c r="B321" s="5"/>
      <c r="C321" s="5"/>
      <c r="D321" s="5"/>
      <c r="E321" s="5"/>
      <c r="F321" s="5"/>
    </row>
    <row r="322" spans="1:6">
      <c r="A322" s="5"/>
      <c r="B322" s="5"/>
      <c r="C322" s="5"/>
      <c r="D322" s="5"/>
      <c r="E322" s="5"/>
      <c r="F322" s="5"/>
    </row>
    <row r="323" spans="1:6">
      <c r="A323" s="5"/>
      <c r="B323" s="5"/>
      <c r="C323" s="5"/>
      <c r="D323" s="5"/>
      <c r="E323" s="5"/>
      <c r="F323" s="5"/>
    </row>
    <row r="324" spans="1:6">
      <c r="A324" s="5"/>
      <c r="B324" s="5"/>
      <c r="C324" s="5"/>
      <c r="D324" s="5"/>
      <c r="E324" s="5"/>
      <c r="F324" s="5"/>
    </row>
    <row r="325" spans="1:6">
      <c r="A325" s="5"/>
      <c r="B325" s="5"/>
      <c r="C325" s="5"/>
      <c r="D325" s="5"/>
      <c r="E325" s="5"/>
      <c r="F325" s="5"/>
    </row>
    <row r="326" spans="1:6">
      <c r="A326" s="5"/>
      <c r="B326" s="5"/>
      <c r="C326" s="5"/>
      <c r="D326" s="5"/>
      <c r="E326" s="5"/>
      <c r="F326" s="5"/>
    </row>
    <row r="327" spans="1:6">
      <c r="A327" s="5"/>
      <c r="B327" s="5"/>
      <c r="C327" s="5"/>
      <c r="D327" s="5"/>
      <c r="E327" s="5"/>
      <c r="F327" s="5"/>
    </row>
    <row r="328" spans="1:6">
      <c r="A328" s="5"/>
      <c r="B328" s="5"/>
      <c r="C328" s="5"/>
      <c r="D328" s="5"/>
      <c r="E328" s="5"/>
      <c r="F328" s="5"/>
    </row>
    <row r="329" spans="1:6">
      <c r="A329" s="5"/>
      <c r="B329" s="5"/>
      <c r="C329" s="5"/>
      <c r="D329" s="5"/>
      <c r="E329" s="5"/>
      <c r="F329" s="5"/>
    </row>
    <row r="330" spans="1:6">
      <c r="A330" s="5"/>
      <c r="B330" s="5"/>
      <c r="C330" s="5"/>
      <c r="D330" s="5"/>
      <c r="E330" s="5"/>
      <c r="F330" s="5"/>
    </row>
    <row r="331" spans="1:6">
      <c r="A331" s="5"/>
      <c r="B331" s="5"/>
      <c r="C331" s="5"/>
      <c r="D331" s="5"/>
      <c r="E331" s="5"/>
      <c r="F331" s="5"/>
    </row>
    <row r="332" spans="1:6">
      <c r="A332" s="5"/>
      <c r="B332" s="5"/>
      <c r="C332" s="5"/>
      <c r="D332" s="5"/>
      <c r="E332" s="5"/>
      <c r="F332" s="5"/>
    </row>
    <row r="333" spans="1:6">
      <c r="A333" s="5"/>
      <c r="B333" s="5"/>
      <c r="C333" s="5"/>
      <c r="D333" s="5"/>
      <c r="E333" s="5"/>
      <c r="F333" s="5"/>
    </row>
    <row r="334" spans="1:6">
      <c r="A334" s="5"/>
      <c r="B334" s="5"/>
      <c r="C334" s="5"/>
      <c r="D334" s="5"/>
      <c r="E334" s="5"/>
      <c r="F334" s="5"/>
    </row>
    <row r="335" spans="1:6">
      <c r="A335" s="5"/>
      <c r="B335" s="5"/>
      <c r="C335" s="5"/>
      <c r="D335" s="5"/>
      <c r="E335" s="5"/>
      <c r="F335" s="5"/>
    </row>
    <row r="336" spans="1:6">
      <c r="A336" s="5"/>
      <c r="B336" s="5"/>
      <c r="C336" s="5"/>
      <c r="D336" s="5"/>
      <c r="E336" s="5"/>
      <c r="F336" s="5"/>
    </row>
    <row r="337" spans="1:6">
      <c r="A337" s="5"/>
      <c r="B337" s="5"/>
      <c r="C337" s="5"/>
      <c r="D337" s="5"/>
      <c r="E337" s="5"/>
      <c r="F337" s="5"/>
    </row>
    <row r="338" spans="1:6">
      <c r="A338" s="5"/>
      <c r="B338" s="5"/>
      <c r="C338" s="5"/>
      <c r="D338" s="5"/>
      <c r="E338" s="5"/>
      <c r="F338" s="5"/>
    </row>
    <row r="339" spans="1:6">
      <c r="A339" s="5"/>
      <c r="B339" s="5"/>
      <c r="C339" s="5"/>
      <c r="D339" s="5"/>
      <c r="E339" s="5"/>
      <c r="F339" s="5"/>
    </row>
    <row r="340" spans="1:6">
      <c r="A340" s="5"/>
      <c r="B340" s="5"/>
      <c r="C340" s="5"/>
      <c r="D340" s="5"/>
      <c r="E340" s="5"/>
      <c r="F340" s="5"/>
    </row>
    <row r="341" spans="1:6">
      <c r="A341" s="5"/>
      <c r="B341" s="5"/>
      <c r="C341" s="5"/>
      <c r="D341" s="5"/>
      <c r="E341" s="5"/>
      <c r="F341" s="5"/>
    </row>
    <row r="342" spans="1:6">
      <c r="A342" s="5"/>
      <c r="B342" s="5"/>
      <c r="C342" s="5"/>
      <c r="D342" s="5"/>
      <c r="E342" s="5"/>
      <c r="F342" s="5"/>
    </row>
    <row r="343" spans="1:6">
      <c r="A343" s="5"/>
      <c r="B343" s="5"/>
      <c r="C343" s="5"/>
      <c r="D343" s="5"/>
      <c r="E343" s="5"/>
      <c r="F343" s="5"/>
    </row>
    <row r="344" spans="1:6">
      <c r="A344" s="5"/>
      <c r="B344" s="5"/>
      <c r="C344" s="5"/>
      <c r="D344" s="5"/>
      <c r="E344" s="5"/>
      <c r="F344" s="5"/>
    </row>
    <row r="345" spans="1:6">
      <c r="A345" s="5"/>
      <c r="B345" s="5"/>
      <c r="C345" s="5"/>
      <c r="D345" s="5"/>
      <c r="E345" s="5"/>
      <c r="F345" s="5"/>
    </row>
    <row r="346" spans="1:6">
      <c r="A346" s="5"/>
      <c r="B346" s="5"/>
      <c r="C346" s="5"/>
      <c r="D346" s="5"/>
      <c r="E346" s="5"/>
      <c r="F346" s="5"/>
    </row>
    <row r="347" spans="1:6">
      <c r="A347" s="5"/>
      <c r="B347" s="5"/>
      <c r="C347" s="5"/>
      <c r="D347" s="5"/>
      <c r="E347" s="5"/>
      <c r="F347" s="5"/>
    </row>
    <row r="348" spans="1:6">
      <c r="A348" s="5"/>
      <c r="B348" s="5"/>
      <c r="C348" s="5"/>
      <c r="D348" s="5"/>
      <c r="E348" s="5"/>
      <c r="F348" s="5"/>
    </row>
    <row r="349" spans="1:6">
      <c r="A349" s="5"/>
      <c r="B349" s="5"/>
      <c r="C349" s="5"/>
      <c r="D349" s="5"/>
      <c r="E349" s="5"/>
      <c r="F349" s="5"/>
    </row>
    <row r="350" spans="1:6">
      <c r="A350" s="5"/>
      <c r="B350" s="5"/>
      <c r="C350" s="5"/>
      <c r="D350" s="5"/>
      <c r="E350" s="5"/>
      <c r="F350" s="5"/>
    </row>
    <row r="351" spans="1:6">
      <c r="A351" s="5"/>
      <c r="B351" s="5"/>
      <c r="C351" s="5"/>
      <c r="D351" s="5"/>
      <c r="E351" s="5"/>
      <c r="F351" s="5"/>
    </row>
    <row r="352" spans="1:6">
      <c r="A352" s="5"/>
      <c r="B352" s="5"/>
      <c r="C352" s="5"/>
      <c r="D352" s="5"/>
      <c r="E352" s="5"/>
      <c r="F352" s="5"/>
    </row>
    <row r="353" spans="1:6">
      <c r="A353" s="5"/>
      <c r="B353" s="5"/>
      <c r="C353" s="5"/>
      <c r="D353" s="5"/>
      <c r="E353" s="5"/>
      <c r="F353" s="5"/>
    </row>
    <row r="354" spans="1:6">
      <c r="A354" s="5"/>
      <c r="B354" s="5"/>
      <c r="C354" s="5"/>
      <c r="D354" s="5"/>
      <c r="E354" s="5"/>
      <c r="F354" s="5"/>
    </row>
    <row r="355" spans="1:6">
      <c r="A355" s="5"/>
      <c r="B355" s="5"/>
      <c r="C355" s="5"/>
      <c r="D355" s="5"/>
      <c r="E355" s="5"/>
      <c r="F355" s="5"/>
    </row>
    <row r="356" spans="1:6">
      <c r="A356" s="5"/>
      <c r="B356" s="5"/>
      <c r="C356" s="5"/>
      <c r="D356" s="5"/>
      <c r="E356" s="5"/>
      <c r="F356" s="5"/>
    </row>
    <row r="357" spans="1:6">
      <c r="A357" s="5"/>
      <c r="B357" s="5"/>
      <c r="C357" s="5"/>
      <c r="D357" s="5"/>
      <c r="E357" s="5"/>
      <c r="F357" s="5"/>
    </row>
    <row r="358" spans="1:6">
      <c r="A358" s="5"/>
      <c r="B358" s="5"/>
      <c r="C358" s="5"/>
      <c r="D358" s="5"/>
      <c r="E358" s="5"/>
      <c r="F358" s="5"/>
    </row>
    <row r="359" spans="1:6">
      <c r="A359" s="5"/>
      <c r="B359" s="5"/>
      <c r="C359" s="5"/>
      <c r="D359" s="5"/>
      <c r="E359" s="5"/>
      <c r="F359" s="5"/>
    </row>
    <row r="360" spans="1:6">
      <c r="A360" s="5"/>
      <c r="B360" s="5"/>
      <c r="C360" s="5"/>
      <c r="D360" s="5"/>
      <c r="E360" s="5"/>
      <c r="F360" s="5"/>
    </row>
    <row r="361" spans="1:6">
      <c r="A361" s="5"/>
      <c r="B361" s="5"/>
      <c r="C361" s="5"/>
      <c r="D361" s="5"/>
      <c r="E361" s="5"/>
      <c r="F361" s="5"/>
    </row>
    <row r="362" spans="1:6">
      <c r="A362" s="5"/>
      <c r="B362" s="5"/>
      <c r="C362" s="5"/>
      <c r="D362" s="5"/>
      <c r="E362" s="5"/>
      <c r="F362" s="5"/>
    </row>
    <row r="363" spans="1:6">
      <c r="A363" s="5"/>
      <c r="B363" s="5"/>
      <c r="C363" s="5"/>
      <c r="D363" s="5"/>
      <c r="E363" s="5"/>
      <c r="F363" s="5"/>
    </row>
    <row r="364" spans="1:6">
      <c r="A364" s="5"/>
      <c r="B364" s="5"/>
      <c r="C364" s="5"/>
      <c r="D364" s="5"/>
      <c r="E364" s="5"/>
      <c r="F364" s="5"/>
    </row>
    <row r="365" spans="1:6">
      <c r="A365" s="5"/>
      <c r="B365" s="5"/>
      <c r="C365" s="5"/>
      <c r="D365" s="5"/>
      <c r="E365" s="5"/>
      <c r="F365" s="5"/>
    </row>
    <row r="366" spans="1:6">
      <c r="A366" s="5"/>
      <c r="B366" s="5"/>
      <c r="C366" s="5"/>
      <c r="D366" s="5"/>
      <c r="E366" s="5"/>
      <c r="F366" s="5"/>
    </row>
    <row r="367" spans="1:6">
      <c r="A367" s="5"/>
      <c r="B367" s="5"/>
      <c r="C367" s="5"/>
      <c r="D367" s="5"/>
      <c r="E367" s="5"/>
      <c r="F367" s="5"/>
    </row>
    <row r="368" spans="1:6">
      <c r="A368" s="5"/>
      <c r="B368" s="5"/>
      <c r="C368" s="5"/>
      <c r="D368" s="5"/>
      <c r="E368" s="5"/>
      <c r="F368" s="5"/>
    </row>
    <row r="369" spans="1:6">
      <c r="A369" s="5"/>
      <c r="B369" s="5"/>
      <c r="C369" s="5"/>
      <c r="D369" s="5"/>
      <c r="E369" s="5"/>
      <c r="F369" s="5"/>
    </row>
    <row r="370" spans="1:6">
      <c r="A370" s="5"/>
      <c r="B370" s="5"/>
      <c r="C370" s="5"/>
      <c r="D370" s="5"/>
      <c r="E370" s="5"/>
      <c r="F370" s="5"/>
    </row>
    <row r="371" spans="1:6">
      <c r="A371" s="5"/>
      <c r="B371" s="5"/>
      <c r="C371" s="5"/>
      <c r="D371" s="5"/>
      <c r="E371" s="5"/>
      <c r="F371" s="5"/>
    </row>
    <row r="372" spans="1:6">
      <c r="A372" s="5"/>
      <c r="B372" s="5"/>
      <c r="C372" s="5"/>
      <c r="D372" s="5"/>
      <c r="E372" s="5"/>
      <c r="F372" s="5"/>
    </row>
    <row r="373" spans="1:6">
      <c r="A373" s="5"/>
      <c r="B373" s="5"/>
      <c r="C373" s="5"/>
      <c r="D373" s="5"/>
      <c r="E373" s="5"/>
      <c r="F373" s="5"/>
    </row>
    <row r="374" spans="1:6">
      <c r="A374" s="5"/>
      <c r="B374" s="5"/>
      <c r="C374" s="5"/>
      <c r="D374" s="5"/>
      <c r="E374" s="5"/>
      <c r="F374" s="5"/>
    </row>
    <row r="375" spans="1:6">
      <c r="A375" s="5"/>
      <c r="B375" s="5"/>
      <c r="C375" s="5"/>
      <c r="D375" s="5"/>
      <c r="E375" s="5"/>
      <c r="F375" s="5"/>
    </row>
    <row r="376" spans="1:6">
      <c r="A376" s="5"/>
      <c r="B376" s="5"/>
      <c r="C376" s="5"/>
      <c r="D376" s="5"/>
      <c r="E376" s="5"/>
      <c r="F376" s="5"/>
    </row>
    <row r="377" spans="1:6">
      <c r="A377" s="5"/>
      <c r="B377" s="5"/>
      <c r="C377" s="5"/>
      <c r="D377" s="5"/>
      <c r="E377" s="5"/>
      <c r="F377" s="5"/>
    </row>
    <row r="378" spans="1:6">
      <c r="A378" s="5"/>
      <c r="B378" s="5"/>
      <c r="C378" s="5"/>
      <c r="D378" s="5"/>
      <c r="E378" s="5"/>
      <c r="F378" s="5"/>
    </row>
    <row r="379" spans="1:6">
      <c r="A379" s="5"/>
      <c r="B379" s="5"/>
      <c r="C379" s="5"/>
      <c r="D379" s="5"/>
      <c r="E379" s="5"/>
      <c r="F379" s="5"/>
    </row>
    <row r="380" spans="1:6">
      <c r="A380" s="5"/>
      <c r="B380" s="5"/>
      <c r="C380" s="5"/>
      <c r="D380" s="5"/>
      <c r="E380" s="5"/>
      <c r="F380" s="5"/>
    </row>
    <row r="381" spans="1:6">
      <c r="A381" s="5"/>
      <c r="B381" s="5"/>
      <c r="C381" s="5"/>
      <c r="D381" s="5"/>
      <c r="E381" s="5"/>
      <c r="F381" s="5"/>
    </row>
    <row r="382" spans="1:6">
      <c r="A382" s="5"/>
      <c r="B382" s="5"/>
      <c r="C382" s="5"/>
      <c r="D382" s="5"/>
      <c r="E382" s="5"/>
      <c r="F382" s="5"/>
    </row>
    <row r="383" spans="1:6">
      <c r="A383" s="5"/>
      <c r="B383" s="5"/>
      <c r="C383" s="5"/>
      <c r="D383" s="5"/>
      <c r="E383" s="5"/>
      <c r="F383" s="5"/>
    </row>
    <row r="384" spans="1:6">
      <c r="A384" s="5"/>
      <c r="B384" s="5"/>
      <c r="C384" s="5"/>
      <c r="D384" s="5"/>
      <c r="E384" s="5"/>
      <c r="F384" s="5"/>
    </row>
    <row r="385" spans="1:6">
      <c r="A385" s="5"/>
      <c r="B385" s="5"/>
      <c r="C385" s="5"/>
      <c r="D385" s="5"/>
      <c r="E385" s="5"/>
      <c r="F385" s="5"/>
    </row>
    <row r="386" spans="1:6">
      <c r="A386" s="5"/>
      <c r="B386" s="5"/>
      <c r="C386" s="5"/>
      <c r="D386" s="5"/>
      <c r="E386" s="5"/>
      <c r="F386" s="5"/>
    </row>
    <row r="387" spans="1:6">
      <c r="A387" s="5"/>
      <c r="B387" s="5"/>
      <c r="C387" s="5"/>
      <c r="D387" s="5"/>
      <c r="E387" s="5"/>
      <c r="F387" s="5"/>
    </row>
    <row r="388" spans="1:6">
      <c r="A388" s="5"/>
      <c r="B388" s="5"/>
      <c r="C388" s="5"/>
      <c r="D388" s="5"/>
      <c r="E388" s="5"/>
      <c r="F388" s="5"/>
    </row>
    <row r="389" spans="1:6">
      <c r="A389" s="5"/>
      <c r="B389" s="5"/>
      <c r="C389" s="5"/>
      <c r="D389" s="5"/>
      <c r="E389" s="5"/>
      <c r="F389" s="5"/>
    </row>
    <row r="390" spans="1:6">
      <c r="A390" s="5"/>
      <c r="B390" s="5"/>
      <c r="C390" s="5"/>
      <c r="D390" s="5"/>
      <c r="E390" s="5"/>
      <c r="F390" s="5"/>
    </row>
    <row r="391" spans="1:6">
      <c r="A391" s="5"/>
      <c r="B391" s="5"/>
      <c r="C391" s="5"/>
      <c r="D391" s="5"/>
      <c r="E391" s="5"/>
      <c r="F391" s="5"/>
    </row>
    <row r="392" spans="1:6">
      <c r="A392" s="5"/>
      <c r="B392" s="5"/>
      <c r="C392" s="5"/>
      <c r="D392" s="5"/>
      <c r="E392" s="5"/>
      <c r="F392" s="5"/>
    </row>
    <row r="393" spans="1:6">
      <c r="A393" s="5"/>
      <c r="B393" s="5"/>
      <c r="C393" s="5"/>
      <c r="D393" s="5"/>
      <c r="E393" s="5"/>
      <c r="F393" s="5"/>
    </row>
    <row r="394" spans="1:6">
      <c r="A394" s="5"/>
      <c r="B394" s="5"/>
      <c r="C394" s="5"/>
      <c r="D394" s="5"/>
      <c r="E394" s="5"/>
      <c r="F394" s="5"/>
    </row>
    <row r="395" spans="1:6">
      <c r="A395" s="5"/>
      <c r="B395" s="5"/>
      <c r="C395" s="5"/>
      <c r="D395" s="5"/>
      <c r="E395" s="5"/>
      <c r="F395" s="5"/>
    </row>
    <row r="396" spans="1:6">
      <c r="A396" s="5"/>
      <c r="B396" s="5"/>
      <c r="C396" s="5"/>
      <c r="D396" s="5"/>
      <c r="E396" s="5"/>
      <c r="F396" s="5"/>
    </row>
    <row r="397" spans="1:6">
      <c r="A397" s="5"/>
      <c r="B397" s="5"/>
      <c r="C397" s="5"/>
      <c r="D397" s="5"/>
      <c r="E397" s="5"/>
      <c r="F397" s="5"/>
    </row>
    <row r="398" spans="1:6">
      <c r="A398" s="5"/>
      <c r="B398" s="5"/>
      <c r="C398" s="5"/>
      <c r="D398" s="5"/>
      <c r="E398" s="5"/>
      <c r="F398" s="5"/>
    </row>
    <row r="399" spans="1:6">
      <c r="A399" s="5"/>
      <c r="B399" s="5"/>
      <c r="C399" s="5"/>
      <c r="D399" s="5"/>
      <c r="E399" s="5"/>
      <c r="F399" s="5"/>
    </row>
    <row r="400" spans="1:6">
      <c r="A400" s="5"/>
      <c r="B400" s="5"/>
      <c r="C400" s="5"/>
      <c r="D400" s="5"/>
      <c r="E400" s="5"/>
      <c r="F400" s="5"/>
    </row>
    <row r="401" spans="1:6">
      <c r="A401" s="5"/>
      <c r="B401" s="5"/>
      <c r="C401" s="5"/>
      <c r="D401" s="5"/>
      <c r="E401" s="5"/>
      <c r="F401" s="5"/>
    </row>
    <row r="402" spans="1:6">
      <c r="A402" s="5"/>
      <c r="B402" s="5"/>
      <c r="C402" s="5"/>
      <c r="D402" s="5"/>
      <c r="E402" s="5"/>
      <c r="F402" s="5"/>
    </row>
    <row r="403" spans="1:6">
      <c r="A403" s="5"/>
      <c r="B403" s="5"/>
      <c r="C403" s="5"/>
      <c r="D403" s="5"/>
      <c r="E403" s="5"/>
      <c r="F403" s="5"/>
    </row>
    <row r="404" spans="1:6">
      <c r="A404" s="5"/>
      <c r="B404" s="5"/>
      <c r="C404" s="5"/>
      <c r="D404" s="5"/>
      <c r="E404" s="5"/>
      <c r="F404" s="5"/>
    </row>
    <row r="405" spans="1:6">
      <c r="A405" s="5"/>
      <c r="B405" s="5"/>
      <c r="C405" s="5"/>
      <c r="D405" s="5"/>
      <c r="E405" s="5"/>
      <c r="F405" s="5"/>
    </row>
    <row r="406" spans="1:6">
      <c r="A406" s="5"/>
      <c r="B406" s="5"/>
      <c r="C406" s="5"/>
      <c r="D406" s="5"/>
      <c r="E406" s="5"/>
      <c r="F406" s="5"/>
    </row>
    <row r="407" spans="1:6">
      <c r="A407" s="5"/>
      <c r="B407" s="5"/>
      <c r="C407" s="5"/>
      <c r="D407" s="5"/>
      <c r="E407" s="5"/>
      <c r="F407" s="5"/>
    </row>
    <row r="408" spans="1:6">
      <c r="A408" s="5"/>
      <c r="B408" s="5"/>
      <c r="C408" s="5"/>
      <c r="D408" s="5"/>
      <c r="E408" s="5"/>
      <c r="F408" s="5"/>
    </row>
    <row r="409" spans="1:6">
      <c r="A409" s="5"/>
      <c r="B409" s="5"/>
      <c r="C409" s="5"/>
      <c r="D409" s="5"/>
      <c r="E409" s="5"/>
      <c r="F409" s="5"/>
    </row>
    <row r="410" spans="1:6">
      <c r="A410" s="5"/>
      <c r="B410" s="5"/>
      <c r="C410" s="5"/>
      <c r="D410" s="5"/>
      <c r="E410" s="5"/>
      <c r="F410" s="5"/>
    </row>
    <row r="411" spans="1:6">
      <c r="A411" s="5"/>
      <c r="B411" s="5"/>
      <c r="C411" s="5"/>
      <c r="D411" s="5"/>
      <c r="E411" s="5"/>
      <c r="F411" s="5"/>
    </row>
    <row r="412" spans="1:6">
      <c r="A412" s="5"/>
      <c r="B412" s="5"/>
      <c r="C412" s="5"/>
      <c r="D412" s="5"/>
      <c r="E412" s="5"/>
      <c r="F412" s="5"/>
    </row>
    <row r="413" spans="1:6">
      <c r="A413" s="5"/>
      <c r="B413" s="5"/>
      <c r="C413" s="5"/>
      <c r="D413" s="5"/>
      <c r="E413" s="5"/>
      <c r="F413" s="5"/>
    </row>
    <row r="414" spans="1:6">
      <c r="A414" s="5"/>
      <c r="B414" s="5"/>
      <c r="C414" s="5"/>
      <c r="D414" s="5"/>
      <c r="E414" s="5"/>
      <c r="F414" s="5"/>
    </row>
    <row r="415" spans="1:6">
      <c r="A415" s="5"/>
      <c r="B415" s="5"/>
      <c r="C415" s="5"/>
      <c r="D415" s="5"/>
      <c r="E415" s="5"/>
      <c r="F415" s="5"/>
    </row>
    <row r="416" spans="1:6">
      <c r="A416" s="5"/>
      <c r="B416" s="5"/>
      <c r="C416" s="5"/>
      <c r="D416" s="5"/>
      <c r="E416" s="5"/>
      <c r="F416" s="5"/>
    </row>
    <row r="417" spans="1:6">
      <c r="A417" s="5"/>
      <c r="B417" s="5"/>
      <c r="C417" s="5"/>
      <c r="D417" s="5"/>
      <c r="E417" s="5"/>
      <c r="F417" s="5"/>
    </row>
    <row r="418" spans="1:6">
      <c r="A418" s="5"/>
      <c r="B418" s="5"/>
      <c r="C418" s="5"/>
      <c r="D418" s="5"/>
      <c r="E418" s="5"/>
      <c r="F418" s="5"/>
    </row>
    <row r="419" spans="1:6">
      <c r="A419" s="5"/>
      <c r="B419" s="5"/>
      <c r="C419" s="5"/>
      <c r="D419" s="5"/>
      <c r="E419" s="5"/>
      <c r="F419" s="5"/>
    </row>
    <row r="420" spans="1:6">
      <c r="A420" s="5"/>
      <c r="B420" s="5"/>
      <c r="C420" s="5"/>
      <c r="D420" s="5"/>
      <c r="E420" s="5"/>
      <c r="F420" s="5"/>
    </row>
    <row r="421" spans="1:6">
      <c r="A421" s="5"/>
      <c r="B421" s="5"/>
      <c r="C421" s="5"/>
      <c r="D421" s="5"/>
      <c r="E421" s="5"/>
      <c r="F421" s="5"/>
    </row>
    <row r="422" spans="1:6">
      <c r="A422" s="5"/>
      <c r="B422" s="5"/>
      <c r="C422" s="5"/>
      <c r="D422" s="5"/>
      <c r="E422" s="5"/>
      <c r="F422" s="5"/>
    </row>
    <row r="423" spans="1:6">
      <c r="A423" s="5"/>
      <c r="B423" s="5"/>
      <c r="C423" s="5"/>
      <c r="D423" s="5"/>
      <c r="E423" s="5"/>
      <c r="F423" s="5"/>
    </row>
    <row r="424" spans="1:6">
      <c r="A424" s="5"/>
      <c r="B424" s="5"/>
      <c r="C424" s="5"/>
      <c r="D424" s="5"/>
      <c r="E424" s="5"/>
      <c r="F424" s="5"/>
    </row>
    <row r="425" spans="1:6">
      <c r="A425" s="5"/>
      <c r="B425" s="5"/>
      <c r="C425" s="5"/>
      <c r="D425" s="5"/>
      <c r="E425" s="5"/>
      <c r="F425" s="5"/>
    </row>
    <row r="426" spans="1:6">
      <c r="A426" s="5"/>
      <c r="B426" s="5"/>
      <c r="C426" s="5"/>
      <c r="D426" s="5"/>
      <c r="E426" s="5"/>
      <c r="F426" s="5"/>
    </row>
    <row r="427" spans="1:6">
      <c r="A427" s="5"/>
      <c r="B427" s="5"/>
      <c r="C427" s="5"/>
      <c r="D427" s="5"/>
      <c r="E427" s="5"/>
      <c r="F427" s="5"/>
    </row>
    <row r="428" spans="1:6">
      <c r="A428" s="5"/>
      <c r="B428" s="5"/>
      <c r="C428" s="5"/>
      <c r="D428" s="5"/>
      <c r="E428" s="5"/>
      <c r="F428" s="5"/>
    </row>
    <row r="429" spans="1:6">
      <c r="A429" s="5"/>
      <c r="B429" s="5"/>
      <c r="C429" s="5"/>
      <c r="D429" s="5"/>
      <c r="E429" s="5"/>
      <c r="F429" s="5"/>
    </row>
    <row r="430" spans="1:6">
      <c r="A430" s="5"/>
      <c r="B430" s="5"/>
      <c r="C430" s="5"/>
      <c r="D430" s="5"/>
      <c r="E430" s="5"/>
      <c r="F430" s="5"/>
    </row>
    <row r="431" spans="1:6">
      <c r="A431" s="5"/>
      <c r="B431" s="5"/>
      <c r="C431" s="5"/>
      <c r="D431" s="5"/>
      <c r="E431" s="5"/>
      <c r="F431" s="5"/>
    </row>
    <row r="432" spans="1:6">
      <c r="A432" s="5"/>
      <c r="B432" s="5"/>
      <c r="C432" s="5"/>
      <c r="D432" s="5"/>
      <c r="E432" s="5"/>
      <c r="F432" s="5"/>
    </row>
    <row r="433" spans="1:6">
      <c r="A433" s="5"/>
      <c r="B433" s="5"/>
      <c r="C433" s="5"/>
      <c r="D433" s="5"/>
      <c r="E433" s="5"/>
      <c r="F433" s="5"/>
    </row>
    <row r="434" spans="1:6">
      <c r="A434" s="5"/>
      <c r="B434" s="5"/>
      <c r="C434" s="5"/>
      <c r="D434" s="5"/>
      <c r="E434" s="5"/>
      <c r="F434" s="5"/>
    </row>
    <row r="435" spans="1:6">
      <c r="A435" s="5"/>
      <c r="B435" s="5"/>
      <c r="C435" s="5"/>
      <c r="D435" s="5"/>
      <c r="E435" s="5"/>
      <c r="F435" s="5"/>
    </row>
    <row r="436" spans="1:6">
      <c r="A436" s="5"/>
      <c r="B436" s="5"/>
      <c r="C436" s="5"/>
      <c r="D436" s="5"/>
      <c r="E436" s="5"/>
      <c r="F436" s="5"/>
    </row>
    <row r="437" spans="1:6">
      <c r="A437" s="5"/>
      <c r="B437" s="5"/>
      <c r="C437" s="5"/>
      <c r="D437" s="5"/>
      <c r="E437" s="5"/>
      <c r="F437" s="5"/>
    </row>
    <row r="438" spans="1:6">
      <c r="A438" s="5"/>
      <c r="B438" s="5"/>
      <c r="C438" s="5"/>
      <c r="D438" s="5"/>
      <c r="E438" s="5"/>
      <c r="F438" s="5"/>
    </row>
    <row r="439" spans="1:6">
      <c r="A439" s="5"/>
      <c r="B439" s="5"/>
      <c r="C439" s="5"/>
      <c r="D439" s="5"/>
      <c r="E439" s="5"/>
      <c r="F439" s="5"/>
    </row>
    <row r="440" spans="1:6">
      <c r="A440" s="5"/>
      <c r="B440" s="5"/>
      <c r="C440" s="5"/>
      <c r="D440" s="5"/>
      <c r="E440" s="5"/>
      <c r="F440" s="5"/>
    </row>
    <row r="441" spans="1:6">
      <c r="A441" s="5"/>
      <c r="B441" s="5"/>
      <c r="C441" s="5"/>
      <c r="D441" s="5"/>
      <c r="E441" s="5"/>
      <c r="F441" s="5"/>
    </row>
    <row r="442" spans="1:6">
      <c r="A442" s="5"/>
      <c r="B442" s="5"/>
      <c r="C442" s="5"/>
      <c r="D442" s="5"/>
      <c r="E442" s="5"/>
      <c r="F442" s="5"/>
    </row>
    <row r="443" spans="1:6">
      <c r="A443" s="5"/>
      <c r="B443" s="5"/>
      <c r="C443" s="5"/>
      <c r="D443" s="5"/>
      <c r="E443" s="5"/>
      <c r="F443" s="5"/>
    </row>
    <row r="444" spans="1:6">
      <c r="A444" s="5"/>
      <c r="B444" s="5"/>
      <c r="C444" s="5"/>
      <c r="D444" s="5"/>
      <c r="E444" s="5"/>
      <c r="F444" s="5"/>
    </row>
    <row r="445" spans="1:6">
      <c r="A445" s="5"/>
      <c r="B445" s="5"/>
      <c r="C445" s="5"/>
      <c r="D445" s="5"/>
      <c r="E445" s="5"/>
      <c r="F445" s="5"/>
    </row>
    <row r="446" spans="1:6">
      <c r="A446" s="5"/>
      <c r="B446" s="5"/>
      <c r="C446" s="5"/>
      <c r="D446" s="5"/>
      <c r="E446" s="5"/>
      <c r="F446" s="5"/>
    </row>
    <row r="447" spans="1:6">
      <c r="A447" s="5"/>
      <c r="B447" s="5"/>
      <c r="C447" s="5"/>
      <c r="D447" s="5"/>
      <c r="E447" s="5"/>
      <c r="F447" s="5"/>
    </row>
    <row r="448" spans="1:6">
      <c r="A448" s="5"/>
      <c r="B448" s="5"/>
      <c r="C448" s="5"/>
      <c r="D448" s="5"/>
      <c r="E448" s="5"/>
      <c r="F448" s="5"/>
    </row>
    <row r="449" spans="1:6">
      <c r="A449" s="5"/>
      <c r="B449" s="5"/>
      <c r="C449" s="5"/>
      <c r="D449" s="5"/>
      <c r="E449" s="5"/>
      <c r="F449" s="5"/>
    </row>
    <row r="450" spans="1:6">
      <c r="A450" s="5"/>
      <c r="B450" s="5"/>
      <c r="C450" s="5"/>
      <c r="D450" s="5"/>
      <c r="E450" s="5"/>
      <c r="F450" s="5"/>
    </row>
    <row r="451" spans="1:6">
      <c r="A451" s="5"/>
      <c r="B451" s="5"/>
      <c r="C451" s="5"/>
      <c r="D451" s="5"/>
      <c r="E451" s="5"/>
      <c r="F451" s="5"/>
    </row>
    <row r="452" spans="1:6">
      <c r="A452" s="5"/>
      <c r="B452" s="5"/>
      <c r="C452" s="5"/>
      <c r="D452" s="5"/>
      <c r="E452" s="5"/>
      <c r="F452" s="5"/>
    </row>
    <row r="453" spans="1:6">
      <c r="A453" s="5"/>
      <c r="B453" s="5"/>
      <c r="C453" s="5"/>
      <c r="D453" s="5"/>
      <c r="E453" s="5"/>
      <c r="F453" s="5"/>
    </row>
    <row r="454" spans="1:6">
      <c r="A454" s="5"/>
      <c r="B454" s="5"/>
      <c r="C454" s="5"/>
      <c r="D454" s="5"/>
      <c r="E454" s="5"/>
      <c r="F454" s="5"/>
    </row>
    <row r="455" spans="1:6">
      <c r="A455" s="5"/>
      <c r="B455" s="5"/>
      <c r="C455" s="5"/>
      <c r="D455" s="5"/>
      <c r="E455" s="5"/>
      <c r="F455" s="5"/>
    </row>
    <row r="456" spans="1:6">
      <c r="A456" s="5"/>
      <c r="B456" s="5"/>
      <c r="C456" s="5"/>
      <c r="D456" s="5"/>
      <c r="E456" s="5"/>
      <c r="F456" s="5"/>
    </row>
    <row r="457" spans="1:6">
      <c r="A457" s="5"/>
      <c r="B457" s="5"/>
      <c r="C457" s="5"/>
      <c r="D457" s="5"/>
      <c r="E457" s="5"/>
      <c r="F457" s="5"/>
    </row>
    <row r="458" spans="1:6">
      <c r="A458" s="5"/>
      <c r="B458" s="5"/>
      <c r="C458" s="5"/>
      <c r="D458" s="5"/>
      <c r="E458" s="5"/>
      <c r="F458" s="5"/>
    </row>
    <row r="459" spans="1:6">
      <c r="A459" s="5"/>
      <c r="B459" s="5"/>
      <c r="C459" s="5"/>
      <c r="D459" s="5"/>
      <c r="E459" s="5"/>
      <c r="F459" s="5"/>
    </row>
    <row r="460" spans="1:6">
      <c r="A460" s="5"/>
      <c r="B460" s="5"/>
      <c r="C460" s="5"/>
      <c r="D460" s="5"/>
      <c r="E460" s="5"/>
      <c r="F460" s="5"/>
    </row>
    <row r="461" spans="1:6">
      <c r="A461" s="5"/>
      <c r="B461" s="5"/>
      <c r="C461" s="5"/>
      <c r="D461" s="5"/>
      <c r="E461" s="5"/>
      <c r="F461" s="5"/>
    </row>
    <row r="462" spans="1:6">
      <c r="A462" s="5"/>
      <c r="B462" s="5"/>
      <c r="C462" s="5"/>
      <c r="D462" s="5"/>
      <c r="E462" s="5"/>
      <c r="F462" s="5"/>
    </row>
    <row r="463" spans="1:6">
      <c r="A463" s="5"/>
      <c r="B463" s="5"/>
      <c r="C463" s="5"/>
      <c r="D463" s="5"/>
      <c r="E463" s="5"/>
      <c r="F463" s="5"/>
    </row>
    <row r="464" spans="1:6">
      <c r="A464" s="5"/>
      <c r="B464" s="5"/>
      <c r="C464" s="5"/>
      <c r="D464" s="5"/>
      <c r="E464" s="5"/>
      <c r="F464" s="5"/>
    </row>
    <row r="465" spans="1:6">
      <c r="A465" s="5"/>
      <c r="B465" s="5"/>
      <c r="C465" s="5"/>
      <c r="D465" s="5"/>
      <c r="E465" s="5"/>
      <c r="F465" s="5"/>
    </row>
    <row r="466" spans="1:6">
      <c r="A466" s="5"/>
      <c r="B466" s="5"/>
      <c r="C466" s="5"/>
      <c r="D466" s="5"/>
      <c r="E466" s="5"/>
      <c r="F466" s="5"/>
    </row>
    <row r="467" spans="1:6">
      <c r="A467" s="5"/>
      <c r="B467" s="5"/>
      <c r="C467" s="5"/>
      <c r="D467" s="5"/>
      <c r="E467" s="5"/>
      <c r="F467" s="5"/>
    </row>
    <row r="468" spans="1:6">
      <c r="A468" s="5"/>
      <c r="B468" s="5"/>
      <c r="C468" s="5"/>
      <c r="D468" s="5"/>
      <c r="E468" s="5"/>
      <c r="F468" s="5"/>
    </row>
    <row r="469" spans="1:6">
      <c r="A469" s="5"/>
      <c r="B469" s="5"/>
      <c r="C469" s="5"/>
      <c r="D469" s="5"/>
      <c r="E469" s="5"/>
      <c r="F469" s="5"/>
    </row>
    <row r="470" spans="1:6">
      <c r="A470" s="5"/>
      <c r="B470" s="5"/>
      <c r="C470" s="5"/>
      <c r="D470" s="5"/>
      <c r="E470" s="5"/>
      <c r="F470" s="5"/>
    </row>
    <row r="471" spans="1:6">
      <c r="A471" s="5"/>
      <c r="B471" s="5"/>
      <c r="C471" s="5"/>
      <c r="D471" s="5"/>
      <c r="E471" s="5"/>
      <c r="F471" s="5"/>
    </row>
    <row r="472" spans="1:6">
      <c r="A472" s="5"/>
      <c r="B472" s="5"/>
      <c r="C472" s="5"/>
      <c r="D472" s="5"/>
      <c r="E472" s="5"/>
      <c r="F472" s="5"/>
    </row>
    <row r="473" spans="1:6">
      <c r="A473" s="5"/>
      <c r="B473" s="5"/>
      <c r="C473" s="5"/>
      <c r="D473" s="5"/>
      <c r="E473" s="5"/>
      <c r="F473" s="5"/>
    </row>
    <row r="474" spans="1:6">
      <c r="A474" s="5"/>
      <c r="B474" s="5"/>
      <c r="C474" s="5"/>
      <c r="D474" s="5"/>
      <c r="E474" s="5"/>
      <c r="F474" s="5"/>
    </row>
    <row r="475" spans="1:6">
      <c r="A475" s="5"/>
      <c r="B475" s="5"/>
      <c r="C475" s="5"/>
      <c r="D475" s="5"/>
      <c r="E475" s="5"/>
      <c r="F475" s="5"/>
    </row>
    <row r="476" spans="1:6">
      <c r="A476" s="5"/>
      <c r="B476" s="5"/>
      <c r="C476" s="5"/>
      <c r="D476" s="5"/>
      <c r="E476" s="5"/>
      <c r="F476" s="5"/>
    </row>
    <row r="477" spans="1:6">
      <c r="A477" s="5"/>
      <c r="B477" s="5"/>
      <c r="C477" s="5"/>
      <c r="D477" s="5"/>
      <c r="E477" s="5"/>
      <c r="F477" s="5"/>
    </row>
    <row r="478" spans="1:6">
      <c r="A478" s="5"/>
      <c r="B478" s="5"/>
      <c r="C478" s="5"/>
      <c r="D478" s="5"/>
      <c r="E478" s="5"/>
      <c r="F478" s="5"/>
    </row>
    <row r="479" spans="1:6">
      <c r="A479" s="5"/>
      <c r="B479" s="5"/>
      <c r="C479" s="5"/>
      <c r="D479" s="5"/>
      <c r="E479" s="5"/>
      <c r="F479" s="5"/>
    </row>
    <row r="480" spans="1:6">
      <c r="A480" s="5"/>
      <c r="B480" s="5"/>
      <c r="C480" s="5"/>
      <c r="D480" s="5"/>
      <c r="E480" s="5"/>
      <c r="F480" s="5"/>
    </row>
    <row r="481" spans="1:6">
      <c r="A481" s="5"/>
      <c r="B481" s="5"/>
      <c r="C481" s="5"/>
      <c r="D481" s="5"/>
      <c r="E481" s="5"/>
      <c r="F481" s="5"/>
    </row>
    <row r="482" spans="1:6">
      <c r="A482" s="5"/>
      <c r="B482" s="5"/>
      <c r="C482" s="5"/>
      <c r="D482" s="5"/>
      <c r="E482" s="5"/>
      <c r="F482" s="5"/>
    </row>
    <row r="483" spans="1:6">
      <c r="A483" s="5"/>
      <c r="B483" s="5"/>
      <c r="C483" s="5"/>
      <c r="D483" s="5"/>
      <c r="E483" s="5"/>
      <c r="F483" s="5"/>
    </row>
    <row r="484" spans="1:6">
      <c r="A484" s="5"/>
      <c r="B484" s="5"/>
      <c r="C484" s="5"/>
      <c r="D484" s="5"/>
      <c r="E484" s="5"/>
      <c r="F484" s="5"/>
    </row>
    <row r="485" spans="1:6">
      <c r="A485" s="5"/>
      <c r="B485" s="5"/>
      <c r="C485" s="5"/>
      <c r="D485" s="5"/>
      <c r="E485" s="5"/>
      <c r="F485" s="5"/>
    </row>
    <row r="486" spans="1:6">
      <c r="A486" s="5"/>
      <c r="B486" s="5"/>
      <c r="C486" s="5"/>
      <c r="D486" s="5"/>
      <c r="E486" s="5"/>
      <c r="F486" s="5"/>
    </row>
    <row r="487" spans="1:6">
      <c r="A487" s="5"/>
      <c r="B487" s="5"/>
      <c r="C487" s="5"/>
      <c r="D487" s="5"/>
      <c r="E487" s="5"/>
      <c r="F487" s="5"/>
    </row>
    <row r="488" spans="1:6">
      <c r="A488" s="5"/>
      <c r="B488" s="5"/>
      <c r="C488" s="5"/>
      <c r="D488" s="5"/>
      <c r="E488" s="5"/>
      <c r="F488" s="5"/>
    </row>
    <row r="489" spans="1:6">
      <c r="A489" s="5"/>
      <c r="B489" s="5"/>
      <c r="C489" s="5"/>
      <c r="D489" s="5"/>
      <c r="E489" s="5"/>
      <c r="F489" s="5"/>
    </row>
    <row r="490" spans="1:6">
      <c r="A490" s="5"/>
      <c r="B490" s="5"/>
      <c r="C490" s="5"/>
      <c r="D490" s="5"/>
      <c r="E490" s="5"/>
      <c r="F490" s="5"/>
    </row>
    <row r="491" spans="1:6">
      <c r="A491" s="5"/>
      <c r="B491" s="5"/>
      <c r="C491" s="5"/>
      <c r="D491" s="5"/>
      <c r="E491" s="5"/>
      <c r="F491" s="5"/>
    </row>
    <row r="492" spans="1:6">
      <c r="A492" s="5"/>
      <c r="B492" s="5"/>
      <c r="C492" s="5"/>
      <c r="D492" s="5"/>
      <c r="E492" s="5"/>
      <c r="F492" s="5"/>
    </row>
    <row r="493" spans="1:6">
      <c r="A493" s="5"/>
      <c r="B493" s="5"/>
      <c r="C493" s="5"/>
      <c r="D493" s="5"/>
      <c r="E493" s="5"/>
      <c r="F493" s="5"/>
    </row>
    <row r="494" spans="1:6">
      <c r="A494" s="5"/>
      <c r="B494" s="5"/>
      <c r="C494" s="5"/>
      <c r="D494" s="5"/>
      <c r="E494" s="5"/>
      <c r="F494" s="5"/>
    </row>
    <row r="495" spans="1:6">
      <c r="A495" s="5"/>
      <c r="B495" s="5"/>
      <c r="C495" s="5"/>
      <c r="D495" s="5"/>
      <c r="E495" s="5"/>
      <c r="F495" s="5"/>
    </row>
    <row r="496" spans="1:6">
      <c r="A496" s="5"/>
      <c r="B496" s="5"/>
      <c r="C496" s="5"/>
      <c r="D496" s="5"/>
      <c r="E496" s="5"/>
      <c r="F496" s="5"/>
    </row>
    <row r="497" spans="1:6">
      <c r="A497" s="5"/>
      <c r="B497" s="5"/>
      <c r="C497" s="5"/>
      <c r="D497" s="5"/>
      <c r="E497" s="5"/>
      <c r="F497" s="5"/>
    </row>
    <row r="498" spans="1:6">
      <c r="A498" s="5"/>
      <c r="B498" s="5"/>
      <c r="C498" s="5"/>
      <c r="D498" s="5"/>
      <c r="E498" s="5"/>
      <c r="F498" s="5"/>
    </row>
    <row r="499" spans="1:6">
      <c r="A499" s="5"/>
      <c r="B499" s="5"/>
      <c r="C499" s="5"/>
      <c r="D499" s="5"/>
      <c r="E499" s="5"/>
      <c r="F499" s="5"/>
    </row>
    <row r="500" spans="1:6">
      <c r="A500" s="5"/>
      <c r="B500" s="5"/>
      <c r="C500" s="5"/>
      <c r="D500" s="5"/>
      <c r="E500" s="5"/>
      <c r="F500" s="5"/>
    </row>
    <row r="501" spans="1:6">
      <c r="A501" s="5"/>
      <c r="B501" s="5"/>
      <c r="C501" s="5"/>
      <c r="D501" s="5"/>
      <c r="E501" s="5"/>
      <c r="F501" s="5"/>
    </row>
    <row r="502" spans="1:6">
      <c r="A502" s="5"/>
      <c r="B502" s="5"/>
      <c r="C502" s="5"/>
      <c r="D502" s="5"/>
      <c r="E502" s="5"/>
      <c r="F502" s="5"/>
    </row>
    <row r="503" spans="1:6">
      <c r="A503" s="5"/>
      <c r="B503" s="5"/>
      <c r="C503" s="5"/>
      <c r="D503" s="5"/>
      <c r="E503" s="5"/>
      <c r="F503" s="5"/>
    </row>
    <row r="504" spans="1:6">
      <c r="A504" s="5"/>
      <c r="B504" s="5"/>
      <c r="C504" s="5"/>
      <c r="D504" s="5"/>
      <c r="E504" s="5"/>
      <c r="F504" s="5"/>
    </row>
    <row r="505" spans="1:6">
      <c r="A505" s="5"/>
      <c r="B505" s="5"/>
      <c r="C505" s="5"/>
      <c r="D505" s="5"/>
      <c r="E505" s="5"/>
      <c r="F505" s="5"/>
    </row>
    <row r="506" spans="1:6">
      <c r="A506" s="5"/>
      <c r="B506" s="5"/>
      <c r="C506" s="5"/>
      <c r="D506" s="5"/>
      <c r="E506" s="5"/>
      <c r="F506" s="5"/>
    </row>
    <row r="507" spans="1:6">
      <c r="A507" s="5"/>
      <c r="B507" s="5"/>
      <c r="C507" s="5"/>
      <c r="D507" s="5"/>
      <c r="E507" s="5"/>
      <c r="F507" s="5"/>
    </row>
    <row r="508" spans="1:6">
      <c r="A508" s="5"/>
      <c r="B508" s="5"/>
      <c r="C508" s="5"/>
      <c r="D508" s="5"/>
      <c r="E508" s="5"/>
      <c r="F508" s="5"/>
    </row>
    <row r="509" spans="1:6">
      <c r="A509" s="5"/>
      <c r="B509" s="5"/>
      <c r="C509" s="5"/>
      <c r="D509" s="5"/>
      <c r="E509" s="5"/>
      <c r="F509" s="5"/>
    </row>
    <row r="510" spans="1:6">
      <c r="A510" s="5"/>
      <c r="B510" s="5"/>
      <c r="C510" s="5"/>
      <c r="D510" s="5"/>
      <c r="E510" s="5"/>
      <c r="F510" s="5"/>
    </row>
    <row r="511" spans="1:6">
      <c r="A511" s="5"/>
      <c r="B511" s="5"/>
      <c r="C511" s="5"/>
      <c r="D511" s="5"/>
      <c r="E511" s="5"/>
      <c r="F511" s="5"/>
    </row>
    <row r="512" spans="1:6">
      <c r="A512" s="5"/>
      <c r="B512" s="5"/>
      <c r="C512" s="5"/>
      <c r="D512" s="5"/>
      <c r="E512" s="5"/>
      <c r="F512" s="5"/>
    </row>
    <row r="513" spans="1:6">
      <c r="A513" s="5"/>
      <c r="B513" s="5"/>
      <c r="C513" s="5"/>
      <c r="D513" s="5"/>
      <c r="E513" s="5"/>
      <c r="F513" s="5"/>
    </row>
    <row r="514" spans="1:6">
      <c r="A514" s="5"/>
      <c r="B514" s="5"/>
      <c r="C514" s="5"/>
      <c r="D514" s="5"/>
      <c r="E514" s="5"/>
      <c r="F514" s="5"/>
    </row>
    <row r="515" spans="1:6">
      <c r="A515" s="5"/>
      <c r="B515" s="5"/>
      <c r="C515" s="5"/>
      <c r="D515" s="5"/>
      <c r="E515" s="5"/>
      <c r="F515" s="5"/>
    </row>
    <row r="516" spans="1:6">
      <c r="A516" s="5"/>
      <c r="B516" s="5"/>
      <c r="C516" s="5"/>
      <c r="D516" s="5"/>
      <c r="E516" s="5"/>
      <c r="F516" s="5"/>
    </row>
    <row r="517" spans="1:6">
      <c r="A517" s="5"/>
      <c r="B517" s="5"/>
      <c r="C517" s="5"/>
      <c r="D517" s="5"/>
      <c r="E517" s="5"/>
      <c r="F517" s="5"/>
    </row>
    <row r="518" spans="1:6">
      <c r="A518" s="5"/>
      <c r="B518" s="5"/>
      <c r="C518" s="5"/>
      <c r="D518" s="5"/>
      <c r="E518" s="5"/>
      <c r="F518" s="5"/>
    </row>
    <row r="519" spans="1:6">
      <c r="A519" s="5"/>
      <c r="B519" s="5"/>
      <c r="C519" s="5"/>
      <c r="D519" s="5"/>
      <c r="E519" s="5"/>
      <c r="F519" s="5"/>
    </row>
    <row r="520" spans="1:6">
      <c r="A520" s="5"/>
      <c r="B520" s="5"/>
      <c r="C520" s="5"/>
      <c r="D520" s="5"/>
      <c r="E520" s="5"/>
      <c r="F520" s="5"/>
    </row>
    <row r="521" spans="1:6">
      <c r="A521" s="5"/>
      <c r="B521" s="5"/>
      <c r="C521" s="5"/>
      <c r="D521" s="5"/>
      <c r="E521" s="5"/>
      <c r="F521" s="5"/>
    </row>
    <row r="522" spans="1:6">
      <c r="A522" s="5"/>
      <c r="B522" s="5"/>
      <c r="C522" s="5"/>
      <c r="D522" s="5"/>
      <c r="E522" s="5"/>
      <c r="F522" s="5"/>
    </row>
    <row r="523" spans="1:6">
      <c r="A523" s="5"/>
      <c r="B523" s="5"/>
      <c r="C523" s="5"/>
      <c r="D523" s="5"/>
      <c r="E523" s="5"/>
      <c r="F523" s="5"/>
    </row>
    <row r="524" spans="1:6">
      <c r="A524" s="5"/>
      <c r="B524" s="5"/>
      <c r="C524" s="5"/>
      <c r="D524" s="5"/>
      <c r="E524" s="5"/>
      <c r="F524" s="5"/>
    </row>
    <row r="525" spans="1:6">
      <c r="A525" s="5"/>
      <c r="B525" s="5"/>
      <c r="C525" s="5"/>
      <c r="D525" s="5"/>
      <c r="E525" s="5"/>
      <c r="F525" s="5"/>
    </row>
    <row r="526" spans="1:6">
      <c r="A526" s="5"/>
      <c r="B526" s="5"/>
      <c r="C526" s="5"/>
      <c r="D526" s="5"/>
      <c r="E526" s="5"/>
      <c r="F526" s="5"/>
    </row>
    <row r="527" spans="1:6">
      <c r="A527" s="5"/>
      <c r="B527" s="5"/>
      <c r="C527" s="5"/>
      <c r="D527" s="5"/>
      <c r="E527" s="5"/>
      <c r="F527" s="5"/>
    </row>
    <row r="528" spans="1:6">
      <c r="A528" s="5"/>
      <c r="B528" s="5"/>
      <c r="C528" s="5"/>
      <c r="D528" s="5"/>
      <c r="E528" s="5"/>
      <c r="F528" s="5"/>
    </row>
    <row r="529" spans="1:6">
      <c r="A529" s="5"/>
      <c r="B529" s="5"/>
      <c r="C529" s="5"/>
      <c r="D529" s="5"/>
      <c r="E529" s="5"/>
      <c r="F529" s="5"/>
    </row>
    <row r="530" spans="1:6">
      <c r="A530" s="5"/>
      <c r="B530" s="5"/>
      <c r="C530" s="5"/>
      <c r="D530" s="5"/>
      <c r="E530" s="5"/>
      <c r="F530" s="5"/>
    </row>
    <row r="531" spans="1:6">
      <c r="A531" s="5"/>
      <c r="B531" s="5"/>
      <c r="C531" s="5"/>
      <c r="D531" s="5"/>
      <c r="E531" s="5"/>
      <c r="F531" s="5"/>
    </row>
    <row r="532" spans="1:6">
      <c r="A532" s="5"/>
      <c r="B532" s="5"/>
      <c r="C532" s="5"/>
      <c r="D532" s="5"/>
      <c r="E532" s="5"/>
      <c r="F532" s="5"/>
    </row>
    <row r="533" spans="1:6">
      <c r="A533" s="5"/>
      <c r="B533" s="5"/>
      <c r="C533" s="5"/>
      <c r="D533" s="5"/>
      <c r="E533" s="5"/>
      <c r="F533" s="5"/>
    </row>
    <row r="534" spans="1:6">
      <c r="A534" s="5"/>
      <c r="B534" s="5"/>
      <c r="C534" s="5"/>
      <c r="D534" s="5"/>
      <c r="E534" s="5"/>
      <c r="F534" s="5"/>
    </row>
    <row r="535" spans="1:6">
      <c r="A535" s="5"/>
      <c r="B535" s="5"/>
      <c r="C535" s="5"/>
      <c r="D535" s="5"/>
      <c r="E535" s="5"/>
      <c r="F535" s="5"/>
    </row>
    <row r="536" spans="1:6">
      <c r="A536" s="5"/>
      <c r="B536" s="5"/>
      <c r="C536" s="5"/>
      <c r="D536" s="5"/>
      <c r="E536" s="5"/>
      <c r="F536" s="5"/>
    </row>
    <row r="537" spans="1:6">
      <c r="A537" s="5"/>
      <c r="B537" s="5"/>
      <c r="C537" s="5"/>
      <c r="D537" s="5"/>
      <c r="E537" s="5"/>
      <c r="F537" s="5"/>
    </row>
    <row r="538" spans="1:6">
      <c r="A538" s="5"/>
      <c r="B538" s="5"/>
      <c r="C538" s="5"/>
      <c r="D538" s="5"/>
      <c r="E538" s="5"/>
      <c r="F538" s="5"/>
    </row>
    <row r="539" spans="1:6">
      <c r="A539" s="5"/>
      <c r="B539" s="5"/>
      <c r="C539" s="5"/>
      <c r="D539" s="5"/>
      <c r="E539" s="5"/>
      <c r="F539" s="5"/>
    </row>
    <row r="540" spans="1:6">
      <c r="A540" s="5"/>
      <c r="B540" s="5"/>
      <c r="C540" s="5"/>
      <c r="D540" s="5"/>
      <c r="E540" s="5"/>
      <c r="F540" s="5"/>
    </row>
    <row r="541" spans="1:6">
      <c r="A541" s="5"/>
      <c r="B541" s="5"/>
      <c r="C541" s="5"/>
      <c r="D541" s="5"/>
      <c r="E541" s="5"/>
      <c r="F541" s="5"/>
    </row>
    <row r="542" spans="1:6">
      <c r="A542" s="5"/>
      <c r="B542" s="5"/>
      <c r="C542" s="5"/>
      <c r="D542" s="5"/>
      <c r="E542" s="5"/>
      <c r="F542" s="5"/>
    </row>
    <row r="543" spans="1:6">
      <c r="A543" s="5"/>
      <c r="B543" s="5"/>
      <c r="C543" s="5"/>
      <c r="D543" s="5"/>
      <c r="E543" s="5"/>
      <c r="F543" s="5"/>
    </row>
    <row r="544" spans="1:6">
      <c r="A544" s="5"/>
      <c r="B544" s="5"/>
      <c r="C544" s="5"/>
      <c r="D544" s="5"/>
      <c r="E544" s="5"/>
      <c r="F544" s="5"/>
    </row>
    <row r="545" spans="1:6">
      <c r="A545" s="5"/>
      <c r="B545" s="5"/>
      <c r="C545" s="5"/>
      <c r="D545" s="5"/>
      <c r="E545" s="5"/>
      <c r="F545" s="5"/>
    </row>
    <row r="546" spans="1:6">
      <c r="A546" s="5"/>
      <c r="B546" s="5"/>
      <c r="C546" s="5"/>
      <c r="D546" s="5"/>
      <c r="E546" s="5"/>
      <c r="F546" s="5"/>
    </row>
    <row r="547" spans="1:6">
      <c r="A547" s="5"/>
      <c r="B547" s="5"/>
      <c r="C547" s="5"/>
      <c r="D547" s="5"/>
      <c r="E547" s="5"/>
      <c r="F547" s="5"/>
    </row>
    <row r="548" spans="1:6">
      <c r="A548" s="5"/>
      <c r="B548" s="5"/>
      <c r="C548" s="5"/>
      <c r="D548" s="5"/>
      <c r="E548" s="5"/>
      <c r="F548" s="5"/>
    </row>
    <row r="549" spans="1:6">
      <c r="A549" s="5"/>
      <c r="B549" s="5"/>
      <c r="C549" s="5"/>
      <c r="D549" s="5"/>
      <c r="E549" s="5"/>
      <c r="F549" s="5"/>
    </row>
    <row r="550" spans="1:6">
      <c r="A550" s="5"/>
      <c r="B550" s="5"/>
      <c r="C550" s="5"/>
      <c r="D550" s="5"/>
      <c r="E550" s="5"/>
      <c r="F550" s="5"/>
    </row>
    <row r="551" spans="1:6">
      <c r="A551" s="5"/>
      <c r="B551" s="5"/>
      <c r="C551" s="5"/>
      <c r="D551" s="5"/>
      <c r="E551" s="5"/>
      <c r="F551" s="5"/>
    </row>
    <row r="552" spans="1:6">
      <c r="A552" s="5"/>
      <c r="B552" s="5"/>
      <c r="C552" s="5"/>
      <c r="D552" s="5"/>
      <c r="E552" s="5"/>
      <c r="F552" s="5"/>
    </row>
    <row r="553" spans="1:6">
      <c r="A553" s="5"/>
      <c r="B553" s="5"/>
      <c r="C553" s="5"/>
      <c r="D553" s="5"/>
      <c r="E553" s="5"/>
      <c r="F553" s="5"/>
    </row>
    <row r="554" spans="1:6">
      <c r="A554" s="5"/>
      <c r="B554" s="5"/>
      <c r="C554" s="5"/>
      <c r="D554" s="5"/>
      <c r="E554" s="5"/>
      <c r="F554" s="5"/>
    </row>
    <row r="555" spans="1:6">
      <c r="A555" s="5"/>
      <c r="B555" s="5"/>
      <c r="C555" s="5"/>
      <c r="D555" s="5"/>
      <c r="E555" s="5"/>
      <c r="F555" s="5"/>
    </row>
    <row r="556" spans="1:6">
      <c r="A556" s="5"/>
      <c r="B556" s="5"/>
      <c r="C556" s="5"/>
      <c r="D556" s="5"/>
      <c r="E556" s="5"/>
      <c r="F556" s="5"/>
    </row>
    <row r="557" spans="1:6">
      <c r="A557" s="5"/>
      <c r="B557" s="5"/>
      <c r="C557" s="5"/>
      <c r="D557" s="5"/>
      <c r="E557" s="5"/>
      <c r="F557" s="5"/>
    </row>
    <row r="558" spans="1:6">
      <c r="A558" s="5"/>
      <c r="B558" s="5"/>
      <c r="C558" s="5"/>
      <c r="D558" s="5"/>
      <c r="E558" s="5"/>
      <c r="F558" s="5"/>
    </row>
    <row r="559" spans="1:6">
      <c r="A559" s="5"/>
      <c r="B559" s="5"/>
      <c r="C559" s="5"/>
      <c r="D559" s="5"/>
      <c r="E559" s="5"/>
      <c r="F559" s="5"/>
    </row>
    <row r="560" spans="1:6">
      <c r="A560" s="5"/>
      <c r="B560" s="5"/>
      <c r="C560" s="5"/>
      <c r="D560" s="5"/>
      <c r="E560" s="5"/>
      <c r="F560" s="5"/>
    </row>
    <row r="561" spans="1:6">
      <c r="A561" s="5"/>
      <c r="B561" s="5"/>
      <c r="C561" s="5"/>
      <c r="D561" s="5"/>
      <c r="E561" s="5"/>
      <c r="F561" s="5"/>
    </row>
    <row r="562" spans="1:6">
      <c r="A562" s="5"/>
      <c r="B562" s="5"/>
      <c r="C562" s="5"/>
      <c r="D562" s="5"/>
      <c r="E562" s="5"/>
      <c r="F562" s="5"/>
    </row>
    <row r="563" spans="1:6">
      <c r="A563" s="5"/>
      <c r="B563" s="5"/>
      <c r="C563" s="5"/>
      <c r="D563" s="5"/>
      <c r="E563" s="5"/>
      <c r="F563" s="5"/>
    </row>
    <row r="564" spans="1:6">
      <c r="A564" s="5"/>
      <c r="B564" s="5"/>
      <c r="C564" s="5"/>
      <c r="D564" s="5"/>
      <c r="E564" s="5"/>
      <c r="F564" s="5"/>
    </row>
    <row r="565" spans="1:6">
      <c r="A565" s="5"/>
      <c r="B565" s="5"/>
      <c r="C565" s="5"/>
      <c r="D565" s="5"/>
      <c r="E565" s="5"/>
      <c r="F565" s="5"/>
    </row>
    <row r="566" spans="1:6">
      <c r="A566" s="5"/>
      <c r="B566" s="5"/>
      <c r="C566" s="5"/>
      <c r="D566" s="5"/>
      <c r="E566" s="5"/>
      <c r="F566" s="5"/>
    </row>
    <row r="567" spans="1:6">
      <c r="A567" s="5"/>
      <c r="B567" s="5"/>
      <c r="C567" s="5"/>
      <c r="D567" s="5"/>
      <c r="E567" s="5"/>
      <c r="F567" s="5"/>
    </row>
    <row r="568" spans="1:6">
      <c r="A568" s="5"/>
      <c r="B568" s="5"/>
      <c r="C568" s="5"/>
      <c r="D568" s="5"/>
      <c r="E568" s="5"/>
      <c r="F568" s="5"/>
    </row>
    <row r="569" spans="1:6">
      <c r="A569" s="5"/>
      <c r="B569" s="5"/>
      <c r="C569" s="5"/>
      <c r="D569" s="5"/>
      <c r="E569" s="5"/>
      <c r="F569" s="5"/>
    </row>
    <row r="570" spans="1:6">
      <c r="A570" s="5"/>
      <c r="B570" s="5"/>
      <c r="C570" s="5"/>
      <c r="D570" s="5"/>
      <c r="E570" s="5"/>
      <c r="F570" s="5"/>
    </row>
    <row r="571" spans="1:6">
      <c r="A571" s="5"/>
      <c r="B571" s="5"/>
      <c r="C571" s="5"/>
      <c r="D571" s="5"/>
      <c r="E571" s="5"/>
      <c r="F571" s="5"/>
    </row>
    <row r="572" spans="1:6">
      <c r="A572" s="5"/>
      <c r="B572" s="5"/>
      <c r="C572" s="5"/>
      <c r="D572" s="5"/>
      <c r="E572" s="5"/>
      <c r="F572" s="5"/>
    </row>
    <row r="573" spans="1:6">
      <c r="A573" s="5"/>
      <c r="B573" s="5"/>
      <c r="C573" s="5"/>
      <c r="D573" s="5"/>
      <c r="E573" s="5"/>
      <c r="F573" s="5"/>
    </row>
    <row r="574" spans="1:6">
      <c r="A574" s="5"/>
      <c r="B574" s="5"/>
      <c r="C574" s="5"/>
      <c r="D574" s="5"/>
      <c r="E574" s="5"/>
      <c r="F574" s="5"/>
    </row>
    <row r="575" spans="1:6">
      <c r="A575" s="5"/>
      <c r="B575" s="5"/>
      <c r="C575" s="5"/>
      <c r="D575" s="5"/>
      <c r="E575" s="5"/>
      <c r="F575" s="5"/>
    </row>
    <row r="576" spans="1:6">
      <c r="A576" s="5"/>
      <c r="B576" s="5"/>
      <c r="C576" s="5"/>
      <c r="D576" s="5"/>
      <c r="E576" s="5"/>
      <c r="F576" s="5"/>
    </row>
    <row r="577" spans="1:6">
      <c r="A577" s="5"/>
      <c r="B577" s="5"/>
      <c r="C577" s="5"/>
      <c r="D577" s="5"/>
      <c r="E577" s="5"/>
      <c r="F577" s="5"/>
    </row>
    <row r="578" spans="1:6">
      <c r="A578" s="5"/>
      <c r="B578" s="5"/>
      <c r="C578" s="5"/>
      <c r="D578" s="5"/>
      <c r="E578" s="5"/>
      <c r="F578" s="5"/>
    </row>
    <row r="579" spans="1:6">
      <c r="A579" s="5"/>
      <c r="B579" s="5"/>
      <c r="C579" s="5"/>
      <c r="D579" s="5"/>
      <c r="E579" s="5"/>
      <c r="F579" s="5"/>
    </row>
    <row r="580" spans="1:6">
      <c r="A580" s="5"/>
      <c r="B580" s="5"/>
      <c r="C580" s="5"/>
      <c r="D580" s="5"/>
      <c r="E580" s="5"/>
      <c r="F580" s="5"/>
    </row>
    <row r="581" spans="1:6">
      <c r="A581" s="5"/>
      <c r="B581" s="5"/>
      <c r="C581" s="5"/>
      <c r="D581" s="5"/>
      <c r="E581" s="5"/>
      <c r="F581" s="5"/>
    </row>
    <row r="582" spans="1:6">
      <c r="A582" s="5"/>
      <c r="B582" s="5"/>
      <c r="C582" s="5"/>
      <c r="D582" s="5"/>
      <c r="E582" s="5"/>
      <c r="F582" s="5"/>
    </row>
    <row r="583" spans="1:6">
      <c r="A583" s="5"/>
      <c r="B583" s="5"/>
      <c r="C583" s="5"/>
      <c r="D583" s="5"/>
      <c r="E583" s="5"/>
      <c r="F583" s="5"/>
    </row>
    <row r="584" spans="1:6">
      <c r="A584" s="5"/>
      <c r="B584" s="5"/>
      <c r="C584" s="5"/>
      <c r="D584" s="5"/>
      <c r="E584" s="5"/>
      <c r="F584" s="5"/>
    </row>
    <row r="585" spans="1:6">
      <c r="A585" s="5"/>
      <c r="B585" s="5"/>
      <c r="C585" s="5"/>
      <c r="D585" s="5"/>
      <c r="E585" s="5"/>
      <c r="F585" s="5"/>
    </row>
    <row r="586" spans="1:6">
      <c r="A586" s="5"/>
      <c r="B586" s="5"/>
      <c r="C586" s="5"/>
      <c r="D586" s="5"/>
      <c r="E586" s="5"/>
      <c r="F586" s="5"/>
    </row>
    <row r="587" spans="1:6">
      <c r="A587" s="5"/>
      <c r="B587" s="5"/>
      <c r="C587" s="5"/>
      <c r="D587" s="5"/>
      <c r="E587" s="5"/>
      <c r="F587" s="5"/>
    </row>
    <row r="588" spans="1:6">
      <c r="A588" s="5"/>
      <c r="B588" s="5"/>
      <c r="C588" s="5"/>
      <c r="D588" s="5"/>
      <c r="E588" s="5"/>
      <c r="F588" s="5"/>
    </row>
    <row r="589" spans="1:6">
      <c r="A589" s="5"/>
      <c r="B589" s="5"/>
      <c r="C589" s="5"/>
      <c r="D589" s="5"/>
      <c r="E589" s="5"/>
      <c r="F589" s="5"/>
    </row>
    <row r="590" spans="1:6">
      <c r="A590" s="5"/>
      <c r="B590" s="5"/>
      <c r="C590" s="5"/>
      <c r="D590" s="5"/>
      <c r="E590" s="5"/>
      <c r="F590" s="5"/>
    </row>
    <row r="591" spans="1:6">
      <c r="A591" s="5"/>
      <c r="B591" s="5"/>
      <c r="C591" s="5"/>
      <c r="D591" s="5"/>
      <c r="E591" s="5"/>
      <c r="F591" s="5"/>
    </row>
    <row r="592" spans="1:6">
      <c r="A592" s="5"/>
      <c r="B592" s="5"/>
      <c r="C592" s="5"/>
      <c r="D592" s="5"/>
      <c r="E592" s="5"/>
      <c r="F592" s="5"/>
    </row>
    <row r="593" spans="1:6">
      <c r="A593" s="5"/>
      <c r="B593" s="5"/>
      <c r="C593" s="5"/>
      <c r="D593" s="5"/>
      <c r="E593" s="5"/>
      <c r="F593" s="5"/>
    </row>
    <row r="594" spans="1:6">
      <c r="A594" s="5"/>
      <c r="B594" s="5"/>
      <c r="C594" s="5"/>
      <c r="D594" s="5"/>
      <c r="E594" s="5"/>
      <c r="F594" s="5"/>
    </row>
    <row r="595" spans="1:6">
      <c r="A595" s="5"/>
      <c r="B595" s="5"/>
      <c r="C595" s="5"/>
      <c r="D595" s="5"/>
      <c r="E595" s="5"/>
      <c r="F595" s="5"/>
    </row>
    <row r="596" spans="1:6">
      <c r="A596" s="5"/>
      <c r="B596" s="5"/>
      <c r="C596" s="5"/>
      <c r="D596" s="5"/>
      <c r="E596" s="5"/>
      <c r="F596" s="5"/>
    </row>
    <row r="597" spans="1:6">
      <c r="A597" s="5"/>
      <c r="B597" s="5"/>
      <c r="C597" s="5"/>
      <c r="D597" s="5"/>
      <c r="E597" s="5"/>
      <c r="F597" s="5"/>
    </row>
    <row r="598" spans="1:6">
      <c r="A598" s="5"/>
      <c r="B598" s="5"/>
      <c r="C598" s="5"/>
      <c r="D598" s="5"/>
      <c r="E598" s="5"/>
      <c r="F598" s="5"/>
    </row>
    <row r="599" spans="1:6">
      <c r="A599" s="5"/>
      <c r="B599" s="5"/>
      <c r="C599" s="5"/>
      <c r="D599" s="5"/>
      <c r="E599" s="5"/>
      <c r="F599" s="5"/>
    </row>
    <row r="600" spans="1:6">
      <c r="A600" s="5"/>
      <c r="B600" s="5"/>
      <c r="C600" s="5"/>
      <c r="D600" s="5"/>
      <c r="E600" s="5"/>
      <c r="F600" s="5"/>
    </row>
    <row r="601" spans="1:6">
      <c r="A601" s="5"/>
      <c r="B601" s="5"/>
      <c r="C601" s="5"/>
      <c r="D601" s="5"/>
      <c r="E601" s="5"/>
      <c r="F601" s="5"/>
    </row>
    <row r="602" spans="1:6">
      <c r="A602" s="5"/>
      <c r="B602" s="5"/>
      <c r="C602" s="5"/>
      <c r="D602" s="5"/>
      <c r="E602" s="5"/>
      <c r="F602" s="5"/>
    </row>
    <row r="603" spans="1:6">
      <c r="A603" s="5"/>
      <c r="B603" s="5"/>
      <c r="C603" s="5"/>
      <c r="D603" s="5"/>
      <c r="E603" s="5"/>
      <c r="F603" s="5"/>
    </row>
    <row r="604" spans="1:6">
      <c r="A604" s="5"/>
      <c r="B604" s="5"/>
      <c r="C604" s="5"/>
      <c r="D604" s="5"/>
      <c r="E604" s="5"/>
      <c r="F604" s="5"/>
    </row>
    <row r="605" spans="1:6">
      <c r="A605" s="5"/>
      <c r="B605" s="5"/>
      <c r="C605" s="5"/>
      <c r="D605" s="5"/>
      <c r="E605" s="5"/>
      <c r="F605" s="5"/>
    </row>
    <row r="606" spans="1:6">
      <c r="A606" s="5"/>
      <c r="B606" s="5"/>
      <c r="C606" s="5"/>
      <c r="D606" s="5"/>
      <c r="E606" s="5"/>
      <c r="F606" s="5"/>
    </row>
    <row r="607" spans="1:6">
      <c r="A607" s="5"/>
      <c r="B607" s="5"/>
      <c r="C607" s="5"/>
      <c r="D607" s="5"/>
      <c r="E607" s="5"/>
      <c r="F607" s="5"/>
    </row>
    <row r="608" spans="1:6">
      <c r="A608" s="5"/>
      <c r="B608" s="5"/>
      <c r="C608" s="5"/>
      <c r="D608" s="5"/>
      <c r="E608" s="5"/>
      <c r="F608" s="5"/>
    </row>
    <row r="609" spans="1:6">
      <c r="A609" s="5"/>
      <c r="B609" s="5"/>
      <c r="C609" s="5"/>
      <c r="D609" s="5"/>
      <c r="E609" s="5"/>
      <c r="F609" s="5"/>
    </row>
    <row r="610" spans="1:6">
      <c r="A610" s="5"/>
      <c r="B610" s="5"/>
      <c r="C610" s="5"/>
      <c r="D610" s="5"/>
      <c r="E610" s="5"/>
      <c r="F610" s="5"/>
    </row>
    <row r="611" spans="1:6">
      <c r="A611" s="5"/>
      <c r="B611" s="5"/>
      <c r="C611" s="5"/>
      <c r="D611" s="5"/>
      <c r="E611" s="5"/>
      <c r="F611" s="5"/>
    </row>
    <row r="612" spans="1:6">
      <c r="A612" s="5"/>
      <c r="B612" s="5"/>
      <c r="C612" s="5"/>
      <c r="D612" s="5"/>
      <c r="E612" s="5"/>
      <c r="F612" s="5"/>
    </row>
    <row r="613" spans="1:6">
      <c r="A613" s="5"/>
      <c r="B613" s="5"/>
      <c r="C613" s="5"/>
      <c r="D613" s="5"/>
      <c r="E613" s="5"/>
      <c r="F613" s="5"/>
    </row>
    <row r="614" spans="1:6">
      <c r="A614" s="5"/>
      <c r="B614" s="5"/>
      <c r="C614" s="5"/>
      <c r="D614" s="5"/>
      <c r="E614" s="5"/>
      <c r="F614" s="5"/>
    </row>
    <row r="615" spans="1:6">
      <c r="A615" s="5"/>
      <c r="B615" s="5"/>
      <c r="C615" s="5"/>
      <c r="D615" s="5"/>
      <c r="E615" s="5"/>
      <c r="F615" s="5"/>
    </row>
    <row r="616" spans="1:6">
      <c r="A616" s="5"/>
      <c r="B616" s="5"/>
      <c r="C616" s="5"/>
      <c r="D616" s="5"/>
      <c r="E616" s="5"/>
      <c r="F616" s="5"/>
    </row>
    <row r="617" spans="1:6">
      <c r="A617" s="5"/>
      <c r="B617" s="5"/>
      <c r="C617" s="5"/>
      <c r="D617" s="5"/>
      <c r="E617" s="5"/>
      <c r="F617" s="5"/>
    </row>
    <row r="618" spans="1:6">
      <c r="A618" s="5"/>
      <c r="B618" s="5"/>
      <c r="C618" s="5"/>
      <c r="D618" s="5"/>
      <c r="E618" s="5"/>
      <c r="F618" s="5"/>
    </row>
    <row r="619" spans="1:6">
      <c r="A619" s="5"/>
      <c r="B619" s="5"/>
      <c r="C619" s="5"/>
      <c r="D619" s="5"/>
      <c r="E619" s="5"/>
      <c r="F619" s="5"/>
    </row>
    <row r="620" spans="1:6">
      <c r="A620" s="5"/>
      <c r="B620" s="5"/>
      <c r="C620" s="5"/>
      <c r="D620" s="5"/>
      <c r="E620" s="5"/>
      <c r="F620" s="5"/>
    </row>
    <row r="621" spans="1:6">
      <c r="A621" s="5"/>
      <c r="B621" s="5"/>
      <c r="C621" s="5"/>
      <c r="D621" s="5"/>
      <c r="E621" s="5"/>
      <c r="F621" s="5"/>
    </row>
    <row r="622" spans="1:6">
      <c r="A622" s="5"/>
      <c r="B622" s="5"/>
      <c r="C622" s="5"/>
      <c r="D622" s="5"/>
      <c r="E622" s="5"/>
      <c r="F622" s="5"/>
    </row>
    <row r="623" spans="1:6">
      <c r="A623" s="5"/>
      <c r="B623" s="5"/>
      <c r="C623" s="5"/>
      <c r="D623" s="5"/>
      <c r="E623" s="5"/>
      <c r="F623" s="5"/>
    </row>
    <row r="624" spans="1:6">
      <c r="A624" s="5"/>
      <c r="B624" s="5"/>
      <c r="C624" s="5"/>
      <c r="D624" s="5"/>
      <c r="E624" s="5"/>
      <c r="F624" s="5"/>
    </row>
    <row r="625" spans="1:6">
      <c r="A625" s="5"/>
      <c r="B625" s="5"/>
      <c r="C625" s="5"/>
      <c r="D625" s="5"/>
      <c r="E625" s="5"/>
      <c r="F625" s="5"/>
    </row>
    <row r="626" spans="1:6">
      <c r="A626" s="5"/>
      <c r="B626" s="5"/>
      <c r="C626" s="5"/>
      <c r="D626" s="5"/>
      <c r="E626" s="5"/>
      <c r="F626" s="5"/>
    </row>
    <row r="627" spans="1:6">
      <c r="A627" s="5"/>
      <c r="B627" s="5"/>
      <c r="C627" s="5"/>
      <c r="D627" s="5"/>
      <c r="E627" s="5"/>
      <c r="F627" s="5"/>
    </row>
    <row r="628" spans="1:6">
      <c r="A628" s="5"/>
      <c r="B628" s="5"/>
      <c r="C628" s="5"/>
      <c r="D628" s="5"/>
      <c r="E628" s="5"/>
      <c r="F628" s="5"/>
    </row>
    <row r="629" spans="1:6">
      <c r="A629" s="5"/>
      <c r="B629" s="5"/>
      <c r="C629" s="5"/>
      <c r="D629" s="5"/>
      <c r="E629" s="5"/>
      <c r="F629" s="5"/>
    </row>
    <row r="630" spans="1:6">
      <c r="A630" s="5"/>
      <c r="B630" s="5"/>
      <c r="C630" s="5"/>
      <c r="D630" s="5"/>
      <c r="E630" s="5"/>
      <c r="F630" s="5"/>
    </row>
    <row r="631" spans="1:6">
      <c r="A631" s="5"/>
      <c r="B631" s="5"/>
      <c r="C631" s="5"/>
      <c r="D631" s="5"/>
      <c r="E631" s="5"/>
      <c r="F631" s="5"/>
    </row>
    <row r="632" spans="1:6">
      <c r="A632" s="5"/>
      <c r="B632" s="5"/>
      <c r="C632" s="5"/>
      <c r="D632" s="5"/>
      <c r="E632" s="5"/>
      <c r="F632" s="5"/>
    </row>
    <row r="633" spans="1:6">
      <c r="A633" s="5"/>
      <c r="B633" s="5"/>
      <c r="C633" s="5"/>
      <c r="D633" s="5"/>
      <c r="E633" s="5"/>
      <c r="F633" s="5"/>
    </row>
    <row r="634" spans="1:6">
      <c r="A634" s="5"/>
      <c r="B634" s="5"/>
      <c r="C634" s="5"/>
      <c r="D634" s="5"/>
      <c r="E634" s="5"/>
      <c r="F634" s="5"/>
    </row>
    <row r="635" spans="1:6">
      <c r="A635" s="5"/>
      <c r="B635" s="5"/>
      <c r="C635" s="5"/>
      <c r="D635" s="5"/>
      <c r="E635" s="5"/>
      <c r="F635" s="5"/>
    </row>
    <row r="636" spans="1:6">
      <c r="A636" s="5"/>
      <c r="B636" s="5"/>
      <c r="C636" s="5"/>
      <c r="D636" s="5"/>
      <c r="E636" s="5"/>
      <c r="F636" s="5"/>
    </row>
    <row r="637" spans="1:6">
      <c r="A637" s="5"/>
      <c r="B637" s="5"/>
      <c r="C637" s="5"/>
      <c r="D637" s="5"/>
      <c r="E637" s="5"/>
      <c r="F637" s="5"/>
    </row>
    <row r="638" spans="1:6">
      <c r="A638" s="5"/>
      <c r="B638" s="5"/>
      <c r="C638" s="5"/>
      <c r="D638" s="5"/>
      <c r="E638" s="5"/>
      <c r="F638" s="5"/>
    </row>
    <row r="639" spans="1:6">
      <c r="A639" s="5"/>
      <c r="B639" s="5"/>
      <c r="C639" s="5"/>
      <c r="D639" s="5"/>
      <c r="E639" s="5"/>
      <c r="F639" s="5"/>
    </row>
    <row r="640" spans="1:6">
      <c r="A640" s="5"/>
      <c r="B640" s="5"/>
      <c r="C640" s="5"/>
      <c r="D640" s="5"/>
      <c r="E640" s="5"/>
      <c r="F640" s="5"/>
    </row>
    <row r="641" spans="1:6">
      <c r="A641" s="5"/>
      <c r="B641" s="5"/>
      <c r="C641" s="5"/>
      <c r="D641" s="5"/>
      <c r="E641" s="5"/>
      <c r="F641" s="5"/>
    </row>
    <row r="642" spans="1:6">
      <c r="A642" s="5"/>
      <c r="B642" s="5"/>
      <c r="C642" s="5"/>
      <c r="D642" s="5"/>
      <c r="E642" s="5"/>
      <c r="F642" s="5"/>
    </row>
    <row r="643" spans="1:6">
      <c r="A643" s="5"/>
      <c r="B643" s="5"/>
      <c r="C643" s="5"/>
      <c r="D643" s="5"/>
      <c r="E643" s="5"/>
      <c r="F643" s="5"/>
    </row>
    <row r="644" spans="1:6">
      <c r="A644" s="5"/>
      <c r="B644" s="5"/>
      <c r="C644" s="5"/>
      <c r="D644" s="5"/>
      <c r="E644" s="5"/>
      <c r="F644" s="5"/>
    </row>
    <row r="645" spans="1:6">
      <c r="A645" s="5"/>
      <c r="B645" s="5"/>
      <c r="C645" s="5"/>
      <c r="D645" s="5"/>
      <c r="E645" s="5"/>
      <c r="F645" s="5"/>
    </row>
    <row r="646" spans="1:6">
      <c r="A646" s="5"/>
      <c r="B646" s="5"/>
      <c r="C646" s="5"/>
      <c r="D646" s="5"/>
      <c r="E646" s="5"/>
      <c r="F646" s="5"/>
    </row>
    <row r="647" spans="1:6">
      <c r="A647" s="5"/>
      <c r="B647" s="5"/>
      <c r="C647" s="5"/>
      <c r="D647" s="5"/>
      <c r="E647" s="5"/>
      <c r="F647" s="5"/>
    </row>
    <row r="648" spans="1:6">
      <c r="A648" s="5"/>
      <c r="B648" s="5"/>
      <c r="C648" s="5"/>
      <c r="D648" s="5"/>
      <c r="E648" s="5"/>
      <c r="F648" s="5"/>
    </row>
    <row r="649" spans="1:6">
      <c r="A649" s="5"/>
      <c r="B649" s="5"/>
      <c r="C649" s="5"/>
      <c r="D649" s="5"/>
      <c r="E649" s="5"/>
      <c r="F649" s="5"/>
    </row>
    <row r="650" spans="1:6">
      <c r="A650" s="5"/>
      <c r="B650" s="5"/>
      <c r="C650" s="5"/>
      <c r="D650" s="5"/>
      <c r="E650" s="5"/>
      <c r="F650" s="5"/>
    </row>
    <row r="651" spans="1:6">
      <c r="A651" s="5"/>
      <c r="B651" s="5"/>
      <c r="C651" s="5"/>
      <c r="D651" s="5"/>
      <c r="E651" s="5"/>
      <c r="F651" s="5"/>
    </row>
    <row r="652" spans="1:6">
      <c r="A652" s="5"/>
      <c r="B652" s="5"/>
      <c r="C652" s="5"/>
      <c r="D652" s="5"/>
      <c r="E652" s="5"/>
      <c r="F652" s="5"/>
    </row>
    <row r="653" spans="1:6">
      <c r="A653" s="5"/>
      <c r="B653" s="5"/>
      <c r="C653" s="5"/>
      <c r="D653" s="5"/>
      <c r="E653" s="5"/>
      <c r="F653" s="5"/>
    </row>
    <row r="654" spans="1:6">
      <c r="A654" s="5"/>
      <c r="B654" s="5"/>
      <c r="C654" s="5"/>
      <c r="D654" s="5"/>
      <c r="E654" s="5"/>
      <c r="F654" s="5"/>
    </row>
    <row r="655" spans="1:6">
      <c r="A655" s="5"/>
      <c r="B655" s="5"/>
      <c r="C655" s="5"/>
      <c r="D655" s="5"/>
      <c r="E655" s="5"/>
      <c r="F655" s="5"/>
    </row>
    <row r="656" spans="1:6">
      <c r="A656" s="5"/>
      <c r="B656" s="5"/>
      <c r="C656" s="5"/>
      <c r="D656" s="5"/>
      <c r="E656" s="5"/>
      <c r="F656" s="5"/>
    </row>
    <row r="657" spans="1:6">
      <c r="A657" s="5"/>
      <c r="B657" s="5"/>
      <c r="C657" s="5"/>
      <c r="D657" s="5"/>
      <c r="E657" s="5"/>
      <c r="F657" s="5"/>
    </row>
    <row r="658" spans="1:6">
      <c r="A658" s="5"/>
      <c r="B658" s="5"/>
      <c r="C658" s="5"/>
      <c r="D658" s="5"/>
      <c r="E658" s="5"/>
      <c r="F658" s="5"/>
    </row>
    <row r="659" spans="1:6">
      <c r="A659" s="5"/>
      <c r="B659" s="5"/>
      <c r="C659" s="5"/>
      <c r="D659" s="5"/>
      <c r="E659" s="5"/>
      <c r="F659" s="5"/>
    </row>
    <row r="660" spans="1:6">
      <c r="A660" s="5"/>
      <c r="B660" s="5"/>
      <c r="C660" s="5"/>
      <c r="D660" s="5"/>
      <c r="E660" s="5"/>
      <c r="F660" s="5"/>
    </row>
    <row r="661" spans="1:6">
      <c r="A661" s="5"/>
      <c r="B661" s="5"/>
      <c r="C661" s="5"/>
      <c r="D661" s="5"/>
      <c r="E661" s="5"/>
      <c r="F661" s="5"/>
    </row>
    <row r="662" spans="1:6">
      <c r="A662" s="5"/>
      <c r="B662" s="5"/>
      <c r="C662" s="5"/>
      <c r="D662" s="5"/>
      <c r="E662" s="5"/>
      <c r="F662" s="5"/>
    </row>
    <row r="663" spans="1:6">
      <c r="A663" s="5"/>
      <c r="B663" s="5"/>
      <c r="C663" s="5"/>
      <c r="D663" s="5"/>
      <c r="E663" s="5"/>
      <c r="F663" s="5"/>
    </row>
    <row r="664" spans="1:6">
      <c r="A664" s="5"/>
      <c r="B664" s="5"/>
      <c r="C664" s="5"/>
      <c r="D664" s="5"/>
      <c r="E664" s="5"/>
      <c r="F664" s="5"/>
    </row>
    <row r="665" spans="1:6">
      <c r="A665" s="5"/>
      <c r="B665" s="5"/>
      <c r="C665" s="5"/>
      <c r="D665" s="5"/>
      <c r="E665" s="5"/>
      <c r="F665" s="5"/>
    </row>
    <row r="666" spans="1:6">
      <c r="A666" s="5"/>
      <c r="B666" s="5"/>
      <c r="C666" s="5"/>
      <c r="D666" s="5"/>
      <c r="E666" s="5"/>
      <c r="F666" s="5"/>
    </row>
    <row r="667" spans="1:6">
      <c r="A667" s="5"/>
      <c r="B667" s="5"/>
      <c r="C667" s="5"/>
      <c r="D667" s="5"/>
      <c r="E667" s="5"/>
      <c r="F667" s="5"/>
    </row>
    <row r="668" spans="1:6">
      <c r="A668" s="5"/>
      <c r="B668" s="5"/>
      <c r="C668" s="5"/>
      <c r="D668" s="5"/>
      <c r="E668" s="5"/>
      <c r="F668" s="5"/>
    </row>
    <row r="669" spans="1:6">
      <c r="A669" s="5"/>
      <c r="B669" s="5"/>
      <c r="C669" s="5"/>
      <c r="D669" s="5"/>
      <c r="E669" s="5"/>
      <c r="F669" s="5"/>
    </row>
    <row r="670" spans="1:6">
      <c r="A670" s="5"/>
      <c r="B670" s="5"/>
      <c r="C670" s="5"/>
      <c r="D670" s="5"/>
      <c r="E670" s="5"/>
      <c r="F670" s="5"/>
    </row>
    <row r="671" spans="1:6">
      <c r="A671" s="5"/>
      <c r="B671" s="5"/>
      <c r="C671" s="5"/>
      <c r="D671" s="5"/>
      <c r="E671" s="5"/>
      <c r="F671" s="5"/>
    </row>
    <row r="672" spans="1:6">
      <c r="A672" s="5"/>
      <c r="B672" s="5"/>
      <c r="C672" s="5"/>
      <c r="D672" s="5"/>
      <c r="E672" s="5"/>
      <c r="F672" s="5"/>
    </row>
    <row r="673" spans="1:6">
      <c r="A673" s="5"/>
      <c r="B673" s="5"/>
      <c r="C673" s="5"/>
      <c r="D673" s="5"/>
      <c r="E673" s="5"/>
      <c r="F673" s="5"/>
    </row>
    <row r="674" spans="1:6">
      <c r="A674" s="5"/>
      <c r="B674" s="5"/>
      <c r="C674" s="5"/>
      <c r="D674" s="5"/>
      <c r="E674" s="5"/>
      <c r="F674" s="5"/>
    </row>
    <row r="675" spans="1:6">
      <c r="A675" s="5"/>
      <c r="B675" s="5"/>
      <c r="C675" s="5"/>
      <c r="D675" s="5"/>
      <c r="E675" s="5"/>
      <c r="F675" s="5"/>
    </row>
    <row r="676" spans="1:6">
      <c r="A676" s="5"/>
      <c r="B676" s="5"/>
      <c r="C676" s="5"/>
      <c r="D676" s="5"/>
      <c r="E676" s="5"/>
      <c r="F676" s="5"/>
    </row>
    <row r="677" spans="1:6">
      <c r="A677" s="5"/>
      <c r="B677" s="5"/>
      <c r="C677" s="5"/>
      <c r="D677" s="5"/>
      <c r="E677" s="5"/>
      <c r="F677" s="5"/>
    </row>
    <row r="678" spans="1:6">
      <c r="A678" s="5"/>
      <c r="B678" s="5"/>
      <c r="C678" s="5"/>
      <c r="D678" s="5"/>
      <c r="E678" s="5"/>
      <c r="F678" s="5"/>
    </row>
    <row r="679" spans="1:6">
      <c r="A679" s="5"/>
      <c r="B679" s="5"/>
      <c r="C679" s="5"/>
      <c r="D679" s="5"/>
      <c r="E679" s="5"/>
      <c r="F679" s="5"/>
    </row>
    <row r="680" spans="1:6">
      <c r="A680" s="5"/>
      <c r="B680" s="5"/>
      <c r="C680" s="5"/>
      <c r="D680" s="5"/>
      <c r="E680" s="5"/>
      <c r="F680" s="5"/>
    </row>
    <row r="681" spans="1:6">
      <c r="A681" s="5"/>
      <c r="B681" s="5"/>
      <c r="C681" s="5"/>
      <c r="D681" s="5"/>
      <c r="E681" s="5"/>
      <c r="F681" s="5"/>
    </row>
    <row r="682" spans="1:6">
      <c r="A682" s="5"/>
      <c r="B682" s="5"/>
      <c r="C682" s="5"/>
      <c r="D682" s="5"/>
      <c r="E682" s="5"/>
      <c r="F682" s="5"/>
    </row>
    <row r="683" spans="1:6">
      <c r="A683" s="5"/>
      <c r="B683" s="5"/>
      <c r="C683" s="5"/>
      <c r="D683" s="5"/>
      <c r="E683" s="5"/>
      <c r="F683" s="5"/>
    </row>
    <row r="684" spans="1:6">
      <c r="A684" s="5"/>
      <c r="B684" s="5"/>
      <c r="C684" s="5"/>
      <c r="D684" s="5"/>
      <c r="E684" s="5"/>
      <c r="F684" s="5"/>
    </row>
    <row r="685" spans="1:6">
      <c r="A685" s="5"/>
      <c r="B685" s="5"/>
      <c r="C685" s="5"/>
      <c r="D685" s="5"/>
      <c r="E685" s="5"/>
      <c r="F685" s="5"/>
    </row>
    <row r="686" spans="1:6">
      <c r="A686" s="5"/>
      <c r="B686" s="5"/>
      <c r="C686" s="5"/>
      <c r="D686" s="5"/>
      <c r="E686" s="5"/>
      <c r="F686" s="5"/>
    </row>
    <row r="687" spans="1:6">
      <c r="A687" s="5"/>
      <c r="B687" s="5"/>
      <c r="C687" s="5"/>
      <c r="D687" s="5"/>
      <c r="E687" s="5"/>
      <c r="F687" s="5"/>
    </row>
    <row r="688" spans="1:6">
      <c r="A688" s="5"/>
      <c r="B688" s="5"/>
      <c r="C688" s="5"/>
      <c r="D688" s="5"/>
      <c r="E688" s="5"/>
      <c r="F688" s="5"/>
    </row>
    <row r="689" spans="1:6">
      <c r="A689" s="5"/>
      <c r="B689" s="5"/>
      <c r="C689" s="5"/>
      <c r="D689" s="5"/>
      <c r="E689" s="5"/>
      <c r="F689" s="5"/>
    </row>
    <row r="690" spans="1:6">
      <c r="A690" s="5"/>
      <c r="B690" s="5"/>
      <c r="C690" s="5"/>
      <c r="D690" s="5"/>
      <c r="E690" s="5"/>
      <c r="F690" s="5"/>
    </row>
    <row r="691" spans="1:6">
      <c r="A691" s="5"/>
      <c r="B691" s="5"/>
      <c r="C691" s="5"/>
      <c r="D691" s="5"/>
      <c r="E691" s="5"/>
      <c r="F691" s="5"/>
    </row>
    <row r="692" spans="1:6">
      <c r="A692" s="5"/>
      <c r="B692" s="5"/>
      <c r="C692" s="5"/>
      <c r="D692" s="5"/>
      <c r="E692" s="5"/>
      <c r="F692" s="5"/>
    </row>
    <row r="693" spans="1:6">
      <c r="A693" s="5"/>
      <c r="B693" s="5"/>
      <c r="C693" s="5"/>
      <c r="D693" s="5"/>
      <c r="E693" s="5"/>
      <c r="F693" s="5"/>
    </row>
    <row r="694" spans="1:6">
      <c r="A694" s="5"/>
      <c r="B694" s="5"/>
      <c r="C694" s="5"/>
      <c r="D694" s="5"/>
      <c r="E694" s="5"/>
      <c r="F694" s="5"/>
    </row>
    <row r="695" spans="1:6">
      <c r="A695" s="5"/>
      <c r="B695" s="5"/>
      <c r="C695" s="5"/>
      <c r="D695" s="5"/>
      <c r="E695" s="5"/>
      <c r="F695" s="5"/>
    </row>
    <row r="696" spans="1:6">
      <c r="A696" s="5"/>
      <c r="B696" s="5"/>
      <c r="C696" s="5"/>
      <c r="D696" s="5"/>
      <c r="E696" s="5"/>
      <c r="F696" s="5"/>
    </row>
    <row r="697" spans="1:6">
      <c r="A697" s="5"/>
      <c r="B697" s="5"/>
      <c r="C697" s="5"/>
      <c r="D697" s="5"/>
      <c r="E697" s="5"/>
      <c r="F697" s="5"/>
    </row>
    <row r="698" spans="1:6">
      <c r="A698" s="5"/>
      <c r="B698" s="5"/>
      <c r="C698" s="5"/>
      <c r="D698" s="5"/>
      <c r="E698" s="5"/>
      <c r="F698" s="5"/>
    </row>
    <row r="699" spans="1:6">
      <c r="A699" s="5"/>
      <c r="B699" s="5"/>
      <c r="C699" s="5"/>
      <c r="D699" s="5"/>
      <c r="E699" s="5"/>
      <c r="F699" s="5"/>
    </row>
    <row r="700" spans="1:6">
      <c r="A700" s="5"/>
      <c r="B700" s="5"/>
      <c r="C700" s="5"/>
      <c r="D700" s="5"/>
      <c r="E700" s="5"/>
      <c r="F700" s="5"/>
    </row>
    <row r="701" spans="1:6">
      <c r="A701" s="5"/>
      <c r="B701" s="5"/>
      <c r="C701" s="5"/>
      <c r="D701" s="5"/>
      <c r="E701" s="5"/>
      <c r="F701" s="5"/>
    </row>
    <row r="702" spans="1:6">
      <c r="A702" s="5"/>
      <c r="B702" s="5"/>
      <c r="C702" s="5"/>
      <c r="D702" s="5"/>
      <c r="E702" s="5"/>
      <c r="F702" s="5"/>
    </row>
    <row r="703" spans="1:6">
      <c r="A703" s="5"/>
      <c r="B703" s="5"/>
      <c r="C703" s="5"/>
      <c r="D703" s="5"/>
      <c r="E703" s="5"/>
      <c r="F703" s="5"/>
    </row>
    <row r="704" spans="1:6">
      <c r="A704" s="5"/>
      <c r="B704" s="5"/>
      <c r="C704" s="5"/>
      <c r="D704" s="5"/>
      <c r="E704" s="5"/>
      <c r="F704" s="5"/>
    </row>
    <row r="705" spans="1:6">
      <c r="A705" s="5"/>
      <c r="B705" s="5"/>
      <c r="C705" s="5"/>
      <c r="D705" s="5"/>
      <c r="E705" s="5"/>
      <c r="F705" s="5"/>
    </row>
    <row r="706" spans="1:6">
      <c r="A706" s="5"/>
      <c r="B706" s="5"/>
      <c r="C706" s="5"/>
      <c r="D706" s="5"/>
      <c r="E706" s="5"/>
      <c r="F706" s="5"/>
    </row>
    <row r="707" spans="1:6">
      <c r="A707" s="5"/>
      <c r="B707" s="5"/>
      <c r="C707" s="5"/>
      <c r="D707" s="5"/>
      <c r="E707" s="5"/>
      <c r="F707" s="5"/>
    </row>
    <row r="708" spans="1:6">
      <c r="A708" s="5"/>
      <c r="B708" s="5"/>
      <c r="C708" s="5"/>
      <c r="D708" s="5"/>
      <c r="E708" s="5"/>
      <c r="F708" s="5"/>
    </row>
    <row r="709" spans="1:6">
      <c r="A709" s="5"/>
      <c r="B709" s="5"/>
      <c r="C709" s="5"/>
      <c r="D709" s="5"/>
      <c r="E709" s="5"/>
      <c r="F709" s="5"/>
    </row>
    <row r="710" spans="1:6">
      <c r="A710" s="5"/>
      <c r="B710" s="5"/>
      <c r="C710" s="5"/>
      <c r="D710" s="5"/>
      <c r="E710" s="5"/>
      <c r="F710" s="5"/>
    </row>
    <row r="711" spans="1:6">
      <c r="A711" s="5"/>
      <c r="B711" s="5"/>
      <c r="C711" s="5"/>
      <c r="D711" s="5"/>
      <c r="E711" s="5"/>
      <c r="F711" s="5"/>
    </row>
    <row r="712" spans="1:6">
      <c r="A712" s="5"/>
      <c r="B712" s="5"/>
      <c r="C712" s="5"/>
      <c r="D712" s="5"/>
      <c r="E712" s="5"/>
      <c r="F712" s="5"/>
    </row>
    <row r="713" spans="1:6">
      <c r="A713" s="5"/>
      <c r="B713" s="5"/>
      <c r="C713" s="5"/>
      <c r="D713" s="5"/>
      <c r="E713" s="5"/>
      <c r="F713" s="5"/>
    </row>
    <row r="714" spans="1:6">
      <c r="A714" s="5"/>
      <c r="B714" s="5"/>
      <c r="C714" s="5"/>
      <c r="D714" s="5"/>
      <c r="E714" s="5"/>
      <c r="F714" s="5"/>
    </row>
    <row r="715" spans="1:6">
      <c r="A715" s="5"/>
      <c r="B715" s="5"/>
      <c r="C715" s="5"/>
      <c r="D715" s="5"/>
      <c r="E715" s="5"/>
      <c r="F715" s="5"/>
    </row>
    <row r="716" spans="1:6">
      <c r="A716" s="5"/>
      <c r="B716" s="5"/>
      <c r="C716" s="5"/>
      <c r="D716" s="5"/>
      <c r="E716" s="5"/>
      <c r="F716" s="5"/>
    </row>
    <row r="717" spans="1:6">
      <c r="A717" s="5"/>
      <c r="B717" s="5"/>
      <c r="C717" s="5"/>
      <c r="D717" s="5"/>
      <c r="E717" s="5"/>
      <c r="F717" s="5"/>
    </row>
    <row r="718" spans="1:6">
      <c r="A718" s="5"/>
      <c r="B718" s="5"/>
      <c r="C718" s="5"/>
      <c r="D718" s="5"/>
      <c r="E718" s="5"/>
      <c r="F718" s="5"/>
    </row>
    <row r="719" spans="1:6">
      <c r="A719" s="5"/>
      <c r="B719" s="5"/>
      <c r="C719" s="5"/>
      <c r="D719" s="5"/>
      <c r="E719" s="5"/>
      <c r="F719" s="5"/>
    </row>
    <row r="720" spans="1:6">
      <c r="A720" s="5"/>
      <c r="B720" s="5"/>
      <c r="C720" s="5"/>
      <c r="D720" s="5"/>
      <c r="E720" s="5"/>
      <c r="F720" s="5"/>
    </row>
    <row r="721" spans="1:6">
      <c r="A721" s="5"/>
      <c r="B721" s="5"/>
      <c r="C721" s="5"/>
      <c r="D721" s="5"/>
      <c r="E721" s="5"/>
      <c r="F721" s="5"/>
    </row>
    <row r="722" spans="1:6">
      <c r="A722" s="5"/>
      <c r="B722" s="5"/>
      <c r="C722" s="5"/>
      <c r="D722" s="5"/>
      <c r="E722" s="5"/>
      <c r="F722" s="5"/>
    </row>
    <row r="723" spans="1:6">
      <c r="A723" s="5"/>
      <c r="B723" s="5"/>
      <c r="C723" s="5"/>
      <c r="D723" s="5"/>
      <c r="E723" s="5"/>
      <c r="F723" s="5"/>
    </row>
    <row r="724" spans="1:6">
      <c r="A724" s="5"/>
      <c r="B724" s="5"/>
      <c r="C724" s="5"/>
      <c r="D724" s="5"/>
      <c r="E724" s="5"/>
      <c r="F724" s="5"/>
    </row>
    <row r="725" spans="1:6">
      <c r="A725" s="5"/>
      <c r="B725" s="5"/>
      <c r="C725" s="5"/>
      <c r="D725" s="5"/>
      <c r="E725" s="5"/>
      <c r="F725" s="5"/>
    </row>
    <row r="726" spans="1:6">
      <c r="A726" s="5"/>
      <c r="B726" s="5"/>
      <c r="C726" s="5"/>
      <c r="D726" s="5"/>
      <c r="E726" s="5"/>
      <c r="F726" s="5"/>
    </row>
    <row r="727" spans="1:6">
      <c r="A727" s="5"/>
      <c r="B727" s="5"/>
      <c r="C727" s="5"/>
      <c r="D727" s="5"/>
      <c r="E727" s="5"/>
      <c r="F727" s="5"/>
    </row>
    <row r="728" spans="1:6">
      <c r="A728" s="5"/>
      <c r="B728" s="5"/>
      <c r="C728" s="5"/>
      <c r="D728" s="5"/>
      <c r="E728" s="5"/>
      <c r="F728" s="5"/>
    </row>
    <row r="729" spans="1:6">
      <c r="A729" s="5"/>
      <c r="B729" s="5"/>
      <c r="C729" s="5"/>
      <c r="D729" s="5"/>
      <c r="E729" s="5"/>
      <c r="F729" s="5"/>
    </row>
    <row r="730" spans="1:6">
      <c r="A730" s="5"/>
      <c r="B730" s="5"/>
      <c r="C730" s="5"/>
      <c r="D730" s="5"/>
      <c r="E730" s="5"/>
      <c r="F730" s="5"/>
    </row>
    <row r="731" spans="1:6">
      <c r="A731" s="5"/>
      <c r="B731" s="5"/>
      <c r="C731" s="5"/>
      <c r="D731" s="5"/>
      <c r="E731" s="5"/>
      <c r="F731" s="5"/>
    </row>
    <row r="732" spans="1:6">
      <c r="A732" s="5"/>
      <c r="B732" s="5"/>
      <c r="C732" s="5"/>
      <c r="D732" s="5"/>
      <c r="E732" s="5"/>
      <c r="F732" s="5"/>
    </row>
    <row r="733" spans="1:6">
      <c r="A733" s="5"/>
      <c r="B733" s="5"/>
      <c r="C733" s="5"/>
      <c r="D733" s="5"/>
      <c r="E733" s="5"/>
      <c r="F733" s="5"/>
    </row>
    <row r="734" spans="1:6">
      <c r="A734" s="5"/>
      <c r="B734" s="5"/>
      <c r="C734" s="5"/>
      <c r="D734" s="5"/>
      <c r="E734" s="5"/>
      <c r="F734" s="5"/>
    </row>
    <row r="735" spans="1:6">
      <c r="A735" s="5"/>
      <c r="B735" s="5"/>
      <c r="C735" s="5"/>
      <c r="D735" s="5"/>
      <c r="E735" s="5"/>
      <c r="F735" s="5"/>
    </row>
    <row r="736" spans="1:6">
      <c r="A736" s="5"/>
      <c r="B736" s="5"/>
      <c r="C736" s="5"/>
      <c r="D736" s="5"/>
      <c r="E736" s="5"/>
      <c r="F736" s="5"/>
    </row>
    <row r="737" spans="1:6">
      <c r="A737" s="5"/>
      <c r="B737" s="5"/>
      <c r="C737" s="5"/>
      <c r="D737" s="5"/>
      <c r="E737" s="5"/>
      <c r="F737" s="5"/>
    </row>
    <row r="738" spans="1:6">
      <c r="A738" s="5"/>
      <c r="B738" s="5"/>
      <c r="C738" s="5"/>
      <c r="D738" s="5"/>
      <c r="E738" s="5"/>
      <c r="F738" s="5"/>
    </row>
    <row r="739" spans="1:6">
      <c r="A739" s="5"/>
      <c r="B739" s="5"/>
      <c r="C739" s="5"/>
      <c r="D739" s="5"/>
      <c r="E739" s="5"/>
      <c r="F739" s="5"/>
    </row>
    <row r="740" spans="1:6">
      <c r="A740" s="5"/>
      <c r="B740" s="5"/>
      <c r="C740" s="5"/>
      <c r="D740" s="5"/>
      <c r="E740" s="5"/>
      <c r="F740" s="5"/>
    </row>
    <row r="741" spans="1:6">
      <c r="A741" s="5"/>
      <c r="B741" s="5"/>
      <c r="C741" s="5"/>
      <c r="D741" s="5"/>
      <c r="E741" s="5"/>
      <c r="F741" s="5"/>
    </row>
    <row r="742" spans="1:6">
      <c r="A742" s="5"/>
      <c r="B742" s="5"/>
      <c r="C742" s="5"/>
      <c r="D742" s="5"/>
      <c r="E742" s="5"/>
      <c r="F742" s="5"/>
    </row>
    <row r="743" spans="1:6">
      <c r="A743" s="5"/>
      <c r="B743" s="5"/>
      <c r="C743" s="5"/>
      <c r="D743" s="5"/>
      <c r="E743" s="5"/>
      <c r="F743" s="5"/>
    </row>
    <row r="744" spans="1:6">
      <c r="A744" s="5"/>
      <c r="B744" s="5"/>
      <c r="C744" s="5"/>
      <c r="D744" s="5"/>
      <c r="E744" s="5"/>
      <c r="F744" s="5"/>
    </row>
    <row r="745" spans="1:6">
      <c r="A745" s="5"/>
      <c r="B745" s="5"/>
      <c r="C745" s="5"/>
      <c r="D745" s="5"/>
      <c r="E745" s="5"/>
      <c r="F745" s="5"/>
    </row>
    <row r="746" spans="1:6">
      <c r="A746" s="5"/>
      <c r="B746" s="5"/>
      <c r="C746" s="5"/>
      <c r="D746" s="5"/>
      <c r="E746" s="5"/>
      <c r="F746" s="5"/>
    </row>
    <row r="747" spans="1:6">
      <c r="A747" s="5"/>
      <c r="B747" s="5"/>
      <c r="C747" s="5"/>
      <c r="D747" s="5"/>
      <c r="E747" s="5"/>
      <c r="F747" s="5"/>
    </row>
    <row r="748" spans="1:6">
      <c r="A748" s="5"/>
      <c r="B748" s="5"/>
      <c r="C748" s="5"/>
      <c r="D748" s="5"/>
      <c r="E748" s="5"/>
      <c r="F748" s="5"/>
    </row>
    <row r="749" spans="1:6">
      <c r="A749" s="5"/>
      <c r="B749" s="5"/>
      <c r="C749" s="5"/>
      <c r="D749" s="5"/>
      <c r="E749" s="5"/>
      <c r="F749" s="5"/>
    </row>
    <row r="750" spans="1:6">
      <c r="A750" s="5"/>
      <c r="B750" s="5"/>
      <c r="C750" s="5"/>
      <c r="D750" s="5"/>
      <c r="E750" s="5"/>
      <c r="F750" s="5"/>
    </row>
    <row r="751" spans="1:6">
      <c r="A751" s="5"/>
      <c r="B751" s="5"/>
      <c r="C751" s="5"/>
      <c r="D751" s="5"/>
      <c r="E751" s="5"/>
      <c r="F751" s="5"/>
    </row>
    <row r="752" spans="1:6">
      <c r="A752" s="5"/>
      <c r="B752" s="5"/>
      <c r="C752" s="5"/>
      <c r="D752" s="5"/>
      <c r="E752" s="5"/>
      <c r="F752" s="5"/>
    </row>
    <row r="753" spans="1:6">
      <c r="A753" s="5"/>
      <c r="B753" s="5"/>
      <c r="C753" s="5"/>
      <c r="D753" s="5"/>
      <c r="E753" s="5"/>
      <c r="F753" s="5"/>
    </row>
    <row r="754" spans="1:6">
      <c r="A754" s="5"/>
      <c r="B754" s="5"/>
      <c r="C754" s="5"/>
      <c r="D754" s="5"/>
      <c r="E754" s="5"/>
      <c r="F754" s="5"/>
    </row>
    <row r="755" spans="1:6">
      <c r="A755" s="5"/>
      <c r="B755" s="5"/>
      <c r="C755" s="5"/>
      <c r="D755" s="5"/>
      <c r="E755" s="5"/>
      <c r="F755" s="5"/>
    </row>
    <row r="756" spans="1:6">
      <c r="A756" s="5"/>
      <c r="B756" s="5"/>
      <c r="C756" s="5"/>
      <c r="D756" s="5"/>
      <c r="E756" s="5"/>
      <c r="F756" s="5"/>
    </row>
    <row r="757" spans="1:6">
      <c r="A757" s="5"/>
      <c r="B757" s="5"/>
      <c r="C757" s="5"/>
      <c r="D757" s="5"/>
      <c r="E757" s="5"/>
      <c r="F757" s="5"/>
    </row>
    <row r="758" spans="1:6">
      <c r="A758" s="5"/>
      <c r="B758" s="5"/>
      <c r="C758" s="5"/>
      <c r="D758" s="5"/>
      <c r="E758" s="5"/>
      <c r="F758" s="5"/>
    </row>
    <row r="759" spans="1:6">
      <c r="A759" s="5"/>
      <c r="B759" s="5"/>
      <c r="C759" s="5"/>
      <c r="D759" s="5"/>
      <c r="E759" s="5"/>
      <c r="F759" s="5"/>
    </row>
    <row r="760" spans="1:6">
      <c r="A760" s="5"/>
      <c r="B760" s="5"/>
      <c r="C760" s="5"/>
      <c r="D760" s="5"/>
      <c r="E760" s="5"/>
      <c r="F760" s="5"/>
    </row>
    <row r="761" spans="1:6">
      <c r="A761" s="5"/>
      <c r="B761" s="5"/>
      <c r="C761" s="5"/>
      <c r="D761" s="5"/>
      <c r="E761" s="5"/>
      <c r="F761" s="5"/>
    </row>
    <row r="762" spans="1:6">
      <c r="A762" s="5"/>
      <c r="B762" s="5"/>
      <c r="C762" s="5"/>
      <c r="D762" s="5"/>
      <c r="E762" s="5"/>
      <c r="F762" s="5"/>
    </row>
    <row r="763" spans="1:6">
      <c r="A763" s="5"/>
      <c r="B763" s="5"/>
      <c r="C763" s="5"/>
      <c r="D763" s="5"/>
      <c r="E763" s="5"/>
      <c r="F763" s="5"/>
    </row>
    <row r="764" spans="1:6">
      <c r="A764" s="5"/>
      <c r="B764" s="5"/>
      <c r="C764" s="5"/>
      <c r="D764" s="5"/>
      <c r="E764" s="5"/>
      <c r="F764" s="5"/>
    </row>
    <row r="765" spans="1:6">
      <c r="A765" s="5"/>
      <c r="B765" s="5"/>
      <c r="C765" s="5"/>
      <c r="D765" s="5"/>
      <c r="E765" s="5"/>
      <c r="F765" s="5"/>
    </row>
    <row r="766" spans="1:6">
      <c r="A766" s="5"/>
      <c r="B766" s="5"/>
      <c r="C766" s="5"/>
      <c r="D766" s="5"/>
      <c r="E766" s="5"/>
      <c r="F766" s="5"/>
    </row>
    <row r="767" spans="1:6">
      <c r="A767" s="5"/>
      <c r="B767" s="5"/>
      <c r="C767" s="5"/>
      <c r="D767" s="5"/>
      <c r="E767" s="5"/>
      <c r="F767" s="5"/>
    </row>
    <row r="768" spans="1:6">
      <c r="A768" s="5"/>
      <c r="B768" s="5"/>
      <c r="C768" s="5"/>
      <c r="D768" s="5"/>
      <c r="E768" s="5"/>
      <c r="F768" s="5"/>
    </row>
    <row r="769" spans="1:6">
      <c r="A769" s="5"/>
      <c r="B769" s="5"/>
      <c r="C769" s="5"/>
      <c r="D769" s="5"/>
      <c r="E769" s="5"/>
      <c r="F769" s="5"/>
    </row>
    <row r="770" spans="1:6">
      <c r="A770" s="5"/>
      <c r="B770" s="5"/>
      <c r="C770" s="5"/>
      <c r="D770" s="5"/>
      <c r="E770" s="5"/>
      <c r="F770" s="5"/>
    </row>
    <row r="771" spans="1:6">
      <c r="A771" s="5"/>
      <c r="B771" s="5"/>
      <c r="C771" s="5"/>
      <c r="D771" s="5"/>
      <c r="E771" s="5"/>
      <c r="F771" s="5"/>
    </row>
    <row r="772" spans="1:6">
      <c r="A772" s="5"/>
      <c r="B772" s="5"/>
      <c r="C772" s="5"/>
      <c r="D772" s="5"/>
      <c r="E772" s="5"/>
      <c r="F772" s="5"/>
    </row>
    <row r="773" spans="1:6">
      <c r="A773" s="5"/>
      <c r="B773" s="5"/>
      <c r="C773" s="5"/>
      <c r="D773" s="5"/>
      <c r="E773" s="5"/>
      <c r="F773" s="5"/>
    </row>
    <row r="774" spans="1:6">
      <c r="A774" s="5"/>
      <c r="B774" s="5"/>
      <c r="C774" s="5"/>
      <c r="D774" s="5"/>
      <c r="E774" s="5"/>
      <c r="F774" s="5"/>
    </row>
    <row r="775" spans="1:6">
      <c r="A775" s="5"/>
      <c r="B775" s="5"/>
      <c r="C775" s="5"/>
      <c r="D775" s="5"/>
      <c r="E775" s="5"/>
      <c r="F775" s="5"/>
    </row>
    <row r="776" spans="1:6">
      <c r="A776" s="5"/>
      <c r="B776" s="5"/>
      <c r="C776" s="5"/>
      <c r="D776" s="5"/>
      <c r="E776" s="5"/>
      <c r="F776" s="5"/>
    </row>
    <row r="777" spans="1:6">
      <c r="A777" s="5"/>
      <c r="B777" s="5"/>
      <c r="C777" s="5"/>
      <c r="D777" s="5"/>
      <c r="E777" s="5"/>
      <c r="F777" s="5"/>
    </row>
    <row r="778" spans="1:6">
      <c r="A778" s="5"/>
      <c r="B778" s="5"/>
      <c r="C778" s="5"/>
      <c r="D778" s="5"/>
      <c r="E778" s="5"/>
      <c r="F778" s="5"/>
    </row>
    <row r="779" spans="1:6">
      <c r="A779" s="5"/>
      <c r="B779" s="5"/>
      <c r="C779" s="5"/>
      <c r="D779" s="5"/>
      <c r="E779" s="5"/>
      <c r="F779" s="5"/>
    </row>
    <row r="780" spans="1:6">
      <c r="A780" s="5"/>
      <c r="B780" s="5"/>
      <c r="C780" s="5"/>
      <c r="D780" s="5"/>
      <c r="E780" s="5"/>
      <c r="F780" s="5"/>
    </row>
    <row r="781" spans="1:6">
      <c r="A781" s="5"/>
      <c r="B781" s="5"/>
      <c r="C781" s="5"/>
      <c r="D781" s="5"/>
      <c r="E781" s="5"/>
      <c r="F781" s="5"/>
    </row>
    <row r="782" spans="1:6">
      <c r="A782" s="5"/>
      <c r="B782" s="5"/>
      <c r="C782" s="5"/>
      <c r="D782" s="5"/>
      <c r="E782" s="5"/>
      <c r="F782" s="5"/>
    </row>
    <row r="783" spans="1:6">
      <c r="A783" s="5"/>
      <c r="B783" s="5"/>
      <c r="C783" s="5"/>
      <c r="D783" s="5"/>
      <c r="E783" s="5"/>
      <c r="F783" s="5"/>
    </row>
    <row r="784" spans="1:6">
      <c r="A784" s="5"/>
      <c r="B784" s="5"/>
      <c r="C784" s="5"/>
      <c r="D784" s="5"/>
      <c r="E784" s="5"/>
      <c r="F784" s="5"/>
    </row>
    <row r="785" spans="1:6">
      <c r="A785" s="5"/>
      <c r="B785" s="5"/>
      <c r="C785" s="5"/>
      <c r="D785" s="5"/>
      <c r="E785" s="5"/>
      <c r="F785" s="5"/>
    </row>
    <row r="786" spans="1:6">
      <c r="A786" s="5"/>
      <c r="B786" s="5"/>
      <c r="C786" s="5"/>
      <c r="D786" s="5"/>
      <c r="E786" s="5"/>
      <c r="F786" s="5"/>
    </row>
    <row r="787" spans="1:6">
      <c r="A787" s="5"/>
      <c r="B787" s="5"/>
      <c r="C787" s="5"/>
      <c r="D787" s="5"/>
      <c r="E787" s="5"/>
      <c r="F787" s="5"/>
    </row>
    <row r="788" spans="1:6">
      <c r="A788" s="5"/>
      <c r="B788" s="5"/>
      <c r="C788" s="5"/>
      <c r="D788" s="5"/>
      <c r="E788" s="5"/>
      <c r="F788" s="5"/>
    </row>
    <row r="789" spans="1:6">
      <c r="A789" s="5"/>
      <c r="B789" s="5"/>
      <c r="C789" s="5"/>
      <c r="D789" s="5"/>
      <c r="E789" s="5"/>
      <c r="F789" s="5"/>
    </row>
    <row r="790" spans="1:6">
      <c r="A790" s="5"/>
      <c r="B790" s="5"/>
      <c r="C790" s="5"/>
      <c r="D790" s="5"/>
      <c r="E790" s="5"/>
      <c r="F790" s="5"/>
    </row>
    <row r="791" spans="1:6">
      <c r="A791" s="5"/>
      <c r="B791" s="5"/>
      <c r="C791" s="5"/>
      <c r="D791" s="5"/>
      <c r="E791" s="5"/>
      <c r="F791" s="5"/>
    </row>
    <row r="792" spans="1:6">
      <c r="A792" s="5"/>
      <c r="B792" s="5"/>
      <c r="C792" s="5"/>
      <c r="D792" s="5"/>
      <c r="E792" s="5"/>
      <c r="F792" s="5"/>
    </row>
    <row r="793" spans="1:6">
      <c r="A793" s="5"/>
      <c r="B793" s="5"/>
      <c r="C793" s="5"/>
      <c r="D793" s="5"/>
      <c r="E793" s="5"/>
      <c r="F793" s="5"/>
    </row>
    <row r="794" spans="1:6">
      <c r="A794" s="5"/>
      <c r="B794" s="5"/>
      <c r="C794" s="5"/>
      <c r="D794" s="5"/>
      <c r="E794" s="5"/>
      <c r="F794" s="5"/>
    </row>
    <row r="795" spans="1:6">
      <c r="A795" s="5"/>
      <c r="B795" s="5"/>
      <c r="C795" s="5"/>
      <c r="D795" s="5"/>
      <c r="E795" s="5"/>
      <c r="F795" s="5"/>
    </row>
    <row r="796" spans="1:6">
      <c r="A796" s="5"/>
      <c r="B796" s="5"/>
      <c r="C796" s="5"/>
      <c r="D796" s="5"/>
      <c r="E796" s="5"/>
      <c r="F796" s="5"/>
    </row>
    <row r="797" spans="1:6">
      <c r="A797" s="5"/>
      <c r="B797" s="5"/>
      <c r="C797" s="5"/>
      <c r="D797" s="5"/>
      <c r="E797" s="5"/>
      <c r="F797" s="5"/>
    </row>
    <row r="798" spans="1:6">
      <c r="A798" s="5"/>
      <c r="B798" s="5"/>
      <c r="C798" s="5"/>
      <c r="D798" s="5"/>
      <c r="E798" s="5"/>
      <c r="F798" s="5"/>
    </row>
    <row r="799" spans="1:6">
      <c r="A799" s="5"/>
      <c r="B799" s="5"/>
      <c r="C799" s="5"/>
      <c r="D799" s="5"/>
      <c r="E799" s="5"/>
      <c r="F799" s="5"/>
    </row>
    <row r="800" spans="1:6">
      <c r="A800" s="5"/>
      <c r="B800" s="5"/>
      <c r="C800" s="5"/>
      <c r="D800" s="5"/>
      <c r="E800" s="5"/>
      <c r="F800" s="5"/>
    </row>
    <row r="801" spans="1:6">
      <c r="A801" s="5"/>
      <c r="B801" s="5"/>
      <c r="C801" s="5"/>
      <c r="D801" s="5"/>
      <c r="E801" s="5"/>
      <c r="F801" s="5"/>
    </row>
    <row r="802" spans="1:6">
      <c r="A802" s="5"/>
      <c r="B802" s="5"/>
      <c r="C802" s="5"/>
      <c r="D802" s="5"/>
      <c r="E802" s="5"/>
      <c r="F802" s="5"/>
    </row>
    <row r="803" spans="1:6">
      <c r="A803" s="5"/>
      <c r="B803" s="5"/>
      <c r="C803" s="5"/>
      <c r="D803" s="5"/>
      <c r="E803" s="5"/>
      <c r="F803" s="5"/>
    </row>
    <row r="804" spans="1:6">
      <c r="A804" s="5"/>
      <c r="B804" s="5"/>
      <c r="C804" s="5"/>
      <c r="D804" s="5"/>
      <c r="E804" s="5"/>
      <c r="F804" s="5"/>
    </row>
    <row r="805" spans="1:6">
      <c r="A805" s="5"/>
      <c r="B805" s="5"/>
      <c r="C805" s="5"/>
      <c r="D805" s="5"/>
      <c r="E805" s="5"/>
      <c r="F805" s="5"/>
    </row>
    <row r="806" spans="1:6">
      <c r="A806" s="5"/>
      <c r="B806" s="5"/>
      <c r="C806" s="5"/>
      <c r="D806" s="5"/>
      <c r="E806" s="5"/>
      <c r="F806" s="5"/>
    </row>
    <row r="807" spans="1:6">
      <c r="A807" s="5"/>
      <c r="B807" s="5"/>
      <c r="C807" s="5"/>
      <c r="D807" s="5"/>
      <c r="E807" s="5"/>
      <c r="F807" s="5"/>
    </row>
    <row r="808" spans="1:6">
      <c r="A808" s="5"/>
      <c r="B808" s="5"/>
      <c r="C808" s="5"/>
      <c r="D808" s="5"/>
      <c r="E808" s="5"/>
      <c r="F808" s="5"/>
    </row>
    <row r="809" spans="1:6">
      <c r="A809" s="5"/>
      <c r="B809" s="5"/>
      <c r="C809" s="5"/>
      <c r="D809" s="5"/>
      <c r="E809" s="5"/>
      <c r="F809" s="5"/>
    </row>
    <row r="810" spans="1:6">
      <c r="A810" s="5"/>
      <c r="B810" s="5"/>
      <c r="C810" s="5"/>
      <c r="D810" s="5"/>
      <c r="E810" s="5"/>
      <c r="F810" s="5"/>
    </row>
    <row r="811" spans="1:6">
      <c r="A811" s="5"/>
      <c r="B811" s="5"/>
      <c r="C811" s="5"/>
      <c r="D811" s="5"/>
      <c r="E811" s="5"/>
      <c r="F811" s="5"/>
    </row>
    <row r="812" spans="1:6">
      <c r="A812" s="5"/>
      <c r="B812" s="5"/>
      <c r="C812" s="5"/>
      <c r="D812" s="5"/>
      <c r="E812" s="5"/>
      <c r="F812" s="5"/>
    </row>
    <row r="813" spans="1:6">
      <c r="A813" s="5"/>
      <c r="B813" s="5"/>
      <c r="C813" s="5"/>
      <c r="D813" s="5"/>
      <c r="E813" s="5"/>
      <c r="F813" s="5"/>
    </row>
    <row r="814" spans="1:6">
      <c r="A814" s="5"/>
      <c r="B814" s="5"/>
      <c r="C814" s="5"/>
      <c r="D814" s="5"/>
      <c r="E814" s="5"/>
      <c r="F814" s="5"/>
    </row>
    <row r="815" spans="1:6">
      <c r="A815" s="5"/>
      <c r="B815" s="5"/>
      <c r="C815" s="5"/>
      <c r="D815" s="5"/>
      <c r="E815" s="5"/>
      <c r="F815" s="5"/>
    </row>
    <row r="816" spans="1:6">
      <c r="A816" s="5"/>
      <c r="B816" s="5"/>
      <c r="C816" s="5"/>
      <c r="D816" s="5"/>
      <c r="E816" s="5"/>
      <c r="F816" s="5"/>
    </row>
    <row r="817" spans="1:6">
      <c r="A817" s="5"/>
      <c r="B817" s="5"/>
      <c r="C817" s="5"/>
      <c r="D817" s="5"/>
      <c r="E817" s="5"/>
      <c r="F817" s="5"/>
    </row>
    <row r="818" spans="1:6">
      <c r="A818" s="5"/>
      <c r="B818" s="5"/>
      <c r="C818" s="5"/>
      <c r="D818" s="5"/>
      <c r="E818" s="5"/>
      <c r="F818" s="5"/>
    </row>
    <row r="819" spans="1:6">
      <c r="A819" s="5"/>
      <c r="B819" s="5"/>
      <c r="C819" s="5"/>
      <c r="D819" s="5"/>
      <c r="E819" s="5"/>
      <c r="F819" s="5"/>
    </row>
    <row r="820" spans="1:6">
      <c r="A820" s="5"/>
      <c r="B820" s="5"/>
      <c r="C820" s="5"/>
      <c r="D820" s="5"/>
      <c r="E820" s="5"/>
      <c r="F820" s="5"/>
    </row>
    <row r="821" spans="1:6">
      <c r="A821" s="5"/>
      <c r="B821" s="5"/>
      <c r="C821" s="5"/>
      <c r="D821" s="5"/>
      <c r="E821" s="5"/>
      <c r="F821" s="5"/>
    </row>
    <row r="822" spans="1:6">
      <c r="A822" s="5"/>
      <c r="B822" s="5"/>
      <c r="C822" s="5"/>
      <c r="D822" s="5"/>
      <c r="E822" s="5"/>
      <c r="F822" s="5"/>
    </row>
    <row r="823" spans="1:6">
      <c r="A823" s="5"/>
      <c r="B823" s="5"/>
      <c r="C823" s="5"/>
      <c r="D823" s="5"/>
      <c r="E823" s="5"/>
      <c r="F823" s="5"/>
    </row>
    <row r="824" spans="1:6">
      <c r="A824" s="5"/>
      <c r="B824" s="5"/>
      <c r="C824" s="5"/>
      <c r="D824" s="5"/>
      <c r="E824" s="5"/>
      <c r="F824" s="5"/>
    </row>
    <row r="825" spans="1:6">
      <c r="A825" s="5"/>
      <c r="B825" s="5"/>
      <c r="C825" s="5"/>
      <c r="D825" s="5"/>
      <c r="E825" s="5"/>
      <c r="F825" s="5"/>
    </row>
    <row r="826" spans="1:6">
      <c r="A826" s="5"/>
      <c r="B826" s="5"/>
      <c r="C826" s="5"/>
      <c r="D826" s="5"/>
      <c r="E826" s="5"/>
      <c r="F826" s="5"/>
    </row>
    <row r="827" spans="1:6">
      <c r="A827" s="5"/>
      <c r="B827" s="5"/>
      <c r="C827" s="5"/>
      <c r="D827" s="5"/>
      <c r="E827" s="5"/>
      <c r="F827" s="5"/>
    </row>
    <row r="828" spans="1:6">
      <c r="A828" s="5"/>
      <c r="B828" s="5"/>
      <c r="C828" s="5"/>
      <c r="D828" s="5"/>
      <c r="E828" s="5"/>
      <c r="F828" s="5"/>
    </row>
    <row r="829" spans="1:6">
      <c r="A829" s="5"/>
      <c r="B829" s="5"/>
      <c r="C829" s="5"/>
      <c r="D829" s="5"/>
      <c r="E829" s="5"/>
      <c r="F829" s="5"/>
    </row>
    <row r="830" spans="1:6">
      <c r="A830" s="5"/>
      <c r="B830" s="5"/>
      <c r="C830" s="5"/>
      <c r="D830" s="5"/>
      <c r="E830" s="5"/>
      <c r="F830" s="5"/>
    </row>
    <row r="831" spans="1:6">
      <c r="A831" s="5"/>
      <c r="B831" s="5"/>
      <c r="C831" s="5"/>
      <c r="D831" s="5"/>
      <c r="E831" s="5"/>
      <c r="F831" s="5"/>
    </row>
    <row r="832" spans="1:6">
      <c r="A832" s="5"/>
      <c r="B832" s="5"/>
      <c r="C832" s="5"/>
      <c r="D832" s="5"/>
      <c r="E832" s="5"/>
      <c r="F832" s="5"/>
    </row>
    <row r="833" spans="1:6">
      <c r="A833" s="5"/>
      <c r="B833" s="5"/>
      <c r="C833" s="5"/>
      <c r="D833" s="5"/>
      <c r="E833" s="5"/>
      <c r="F833" s="5"/>
    </row>
    <row r="834" spans="1:6">
      <c r="A834" s="5"/>
      <c r="B834" s="5"/>
      <c r="C834" s="5"/>
      <c r="D834" s="5"/>
      <c r="E834" s="5"/>
      <c r="F834" s="5"/>
    </row>
    <row r="835" spans="1:6">
      <c r="A835" s="5"/>
      <c r="B835" s="5"/>
      <c r="C835" s="5"/>
      <c r="D835" s="5"/>
      <c r="E835" s="5"/>
      <c r="F835" s="5"/>
    </row>
    <row r="836" spans="1:6">
      <c r="A836" s="5"/>
      <c r="B836" s="5"/>
      <c r="C836" s="5"/>
      <c r="D836" s="5"/>
      <c r="E836" s="5"/>
      <c r="F836" s="5"/>
    </row>
    <row r="837" spans="1:6">
      <c r="A837" s="5"/>
      <c r="B837" s="5"/>
      <c r="C837" s="5"/>
      <c r="D837" s="5"/>
      <c r="E837" s="5"/>
      <c r="F837" s="5"/>
    </row>
    <row r="838" spans="1:6">
      <c r="A838" s="5"/>
      <c r="B838" s="5"/>
      <c r="C838" s="5"/>
      <c r="D838" s="5"/>
      <c r="E838" s="5"/>
      <c r="F838" s="5"/>
    </row>
    <row r="839" spans="1:6">
      <c r="A839" s="5"/>
      <c r="B839" s="5"/>
      <c r="C839" s="5"/>
      <c r="D839" s="5"/>
      <c r="E839" s="5"/>
      <c r="F839" s="5"/>
    </row>
    <row r="840" spans="1:6">
      <c r="A840" s="5"/>
      <c r="B840" s="5"/>
      <c r="C840" s="5"/>
      <c r="D840" s="5"/>
      <c r="E840" s="5"/>
      <c r="F840" s="5"/>
    </row>
    <row r="841" spans="1:6">
      <c r="A841" s="5"/>
      <c r="B841" s="5"/>
      <c r="C841" s="5"/>
      <c r="D841" s="5"/>
      <c r="E841" s="5"/>
      <c r="F841" s="5"/>
    </row>
    <row r="842" spans="1:6">
      <c r="A842" s="5"/>
      <c r="B842" s="5"/>
      <c r="C842" s="5"/>
      <c r="D842" s="5"/>
      <c r="E842" s="5"/>
      <c r="F842" s="5"/>
    </row>
    <row r="843" spans="1:6">
      <c r="A843" s="5"/>
      <c r="B843" s="5"/>
      <c r="C843" s="5"/>
      <c r="D843" s="5"/>
      <c r="E843" s="5"/>
      <c r="F843" s="5"/>
    </row>
    <row r="844" spans="1:6">
      <c r="A844" s="5"/>
      <c r="B844" s="5"/>
      <c r="C844" s="5"/>
      <c r="D844" s="5"/>
      <c r="E844" s="5"/>
      <c r="F844" s="5"/>
    </row>
    <row r="845" spans="1:6">
      <c r="A845" s="5"/>
      <c r="B845" s="5"/>
      <c r="C845" s="5"/>
      <c r="D845" s="5"/>
      <c r="E845" s="5"/>
      <c r="F845" s="5"/>
    </row>
    <row r="846" spans="1:6">
      <c r="A846" s="5"/>
      <c r="B846" s="5"/>
      <c r="C846" s="5"/>
      <c r="D846" s="5"/>
      <c r="E846" s="5"/>
      <c r="F846" s="5"/>
    </row>
    <row r="847" spans="1:6">
      <c r="A847" s="5"/>
      <c r="B847" s="5"/>
      <c r="C847" s="5"/>
      <c r="D847" s="5"/>
      <c r="E847" s="5"/>
      <c r="F847" s="5"/>
    </row>
    <row r="848" spans="1:6">
      <c r="A848" s="5"/>
      <c r="B848" s="5"/>
      <c r="C848" s="5"/>
      <c r="D848" s="5"/>
      <c r="E848" s="5"/>
      <c r="F848" s="5"/>
    </row>
    <row r="849" spans="1:6">
      <c r="A849" s="5"/>
      <c r="B849" s="5"/>
      <c r="C849" s="5"/>
      <c r="D849" s="5"/>
      <c r="E849" s="5"/>
      <c r="F849" s="5"/>
    </row>
    <row r="850" spans="1:6">
      <c r="A850" s="5"/>
      <c r="B850" s="5"/>
      <c r="C850" s="5"/>
      <c r="D850" s="5"/>
      <c r="E850" s="5"/>
      <c r="F850" s="5"/>
    </row>
    <row r="851" spans="1:6">
      <c r="A851" s="5"/>
      <c r="B851" s="5"/>
      <c r="C851" s="5"/>
      <c r="D851" s="5"/>
      <c r="E851" s="5"/>
      <c r="F851" s="5"/>
    </row>
    <row r="852" spans="1:6">
      <c r="A852" s="5"/>
      <c r="B852" s="5"/>
      <c r="C852" s="5"/>
      <c r="D852" s="5"/>
      <c r="E852" s="5"/>
      <c r="F852" s="5"/>
    </row>
    <row r="853" spans="1:6">
      <c r="A853" s="5"/>
      <c r="B853" s="5"/>
      <c r="C853" s="5"/>
      <c r="D853" s="5"/>
      <c r="E853" s="5"/>
      <c r="F853" s="5"/>
    </row>
    <row r="854" spans="1:6">
      <c r="A854" s="5"/>
      <c r="B854" s="5"/>
      <c r="C854" s="5"/>
      <c r="D854" s="5"/>
      <c r="E854" s="5"/>
      <c r="F854" s="5"/>
    </row>
    <row r="855" spans="1:6">
      <c r="A855" s="5"/>
      <c r="B855" s="5"/>
      <c r="C855" s="5"/>
      <c r="D855" s="5"/>
      <c r="E855" s="5"/>
      <c r="F855" s="5"/>
    </row>
    <row r="856" spans="1:6">
      <c r="A856" s="5"/>
      <c r="B856" s="5"/>
      <c r="C856" s="5"/>
      <c r="D856" s="5"/>
      <c r="E856" s="5"/>
      <c r="F856" s="5"/>
    </row>
    <row r="857" spans="1:6">
      <c r="A857" s="5"/>
      <c r="B857" s="5"/>
      <c r="C857" s="5"/>
      <c r="D857" s="5"/>
      <c r="E857" s="5"/>
      <c r="F857" s="5"/>
    </row>
    <row r="858" spans="1:6">
      <c r="A858" s="5"/>
      <c r="B858" s="5"/>
      <c r="C858" s="5"/>
      <c r="D858" s="5"/>
      <c r="E858" s="5"/>
      <c r="F858" s="5"/>
    </row>
    <row r="859" spans="1:6">
      <c r="A859" s="5"/>
      <c r="B859" s="5"/>
      <c r="C859" s="5"/>
      <c r="D859" s="5"/>
      <c r="E859" s="5"/>
      <c r="F859" s="5"/>
    </row>
    <row r="860" spans="1:6">
      <c r="A860" s="5"/>
      <c r="B860" s="5"/>
      <c r="C860" s="5"/>
      <c r="D860" s="5"/>
      <c r="E860" s="5"/>
      <c r="F860" s="5"/>
    </row>
    <row r="861" spans="1:6">
      <c r="A861" s="5"/>
      <c r="B861" s="5"/>
      <c r="C861" s="5"/>
      <c r="D861" s="5"/>
      <c r="E861" s="5"/>
      <c r="F861" s="5"/>
    </row>
    <row r="862" spans="1:6">
      <c r="A862" s="5"/>
      <c r="B862" s="5"/>
      <c r="C862" s="5"/>
      <c r="D862" s="5"/>
      <c r="E862" s="5"/>
      <c r="F862" s="5"/>
    </row>
    <row r="863" spans="1:6">
      <c r="A863" s="5"/>
      <c r="B863" s="5"/>
      <c r="C863" s="5"/>
      <c r="D863" s="5"/>
      <c r="E863" s="5"/>
      <c r="F863" s="5"/>
    </row>
    <row r="864" spans="1:6">
      <c r="A864" s="5"/>
      <c r="B864" s="5"/>
      <c r="C864" s="5"/>
      <c r="D864" s="5"/>
      <c r="E864" s="5"/>
      <c r="F864" s="5"/>
    </row>
    <row r="865" spans="1:6">
      <c r="A865" s="5"/>
      <c r="B865" s="5"/>
      <c r="C865" s="5"/>
      <c r="D865" s="5"/>
      <c r="E865" s="5"/>
      <c r="F865" s="5"/>
    </row>
    <row r="866" spans="1:6">
      <c r="A866" s="5"/>
      <c r="B866" s="5"/>
      <c r="C866" s="5"/>
      <c r="D866" s="5"/>
      <c r="E866" s="5"/>
      <c r="F866" s="5"/>
    </row>
    <row r="867" spans="1:6">
      <c r="A867" s="5"/>
      <c r="B867" s="5"/>
      <c r="C867" s="5"/>
      <c r="D867" s="5"/>
      <c r="E867" s="5"/>
      <c r="F867" s="5"/>
    </row>
    <row r="868" spans="1:6">
      <c r="A868" s="5"/>
      <c r="B868" s="5"/>
      <c r="C868" s="5"/>
      <c r="D868" s="5"/>
      <c r="E868" s="5"/>
      <c r="F868" s="5"/>
    </row>
    <row r="869" spans="1:6">
      <c r="A869" s="5"/>
      <c r="B869" s="5"/>
      <c r="C869" s="5"/>
      <c r="D869" s="5"/>
      <c r="E869" s="5"/>
      <c r="F869" s="5"/>
    </row>
    <row r="870" spans="1:6">
      <c r="A870" s="5"/>
      <c r="B870" s="5"/>
      <c r="C870" s="5"/>
      <c r="D870" s="5"/>
      <c r="E870" s="5"/>
      <c r="F870" s="5"/>
    </row>
    <row r="871" spans="1:6">
      <c r="A871" s="5"/>
      <c r="B871" s="5"/>
      <c r="C871" s="5"/>
      <c r="D871" s="5"/>
      <c r="E871" s="5"/>
      <c r="F871" s="5"/>
    </row>
    <row r="872" spans="1:6">
      <c r="A872" s="5"/>
      <c r="B872" s="5"/>
      <c r="C872" s="5"/>
      <c r="D872" s="5"/>
      <c r="E872" s="5"/>
      <c r="F872" s="5"/>
    </row>
    <row r="873" spans="1:6">
      <c r="A873" s="5"/>
      <c r="B873" s="5"/>
      <c r="C873" s="5"/>
      <c r="D873" s="5"/>
      <c r="E873" s="5"/>
      <c r="F873" s="5"/>
    </row>
    <row r="874" spans="1:6">
      <c r="A874" s="5"/>
      <c r="B874" s="5"/>
      <c r="C874" s="5"/>
      <c r="D874" s="5"/>
      <c r="E874" s="5"/>
      <c r="F874" s="5"/>
    </row>
    <row r="875" spans="1:6">
      <c r="A875" s="5"/>
      <c r="B875" s="5"/>
      <c r="C875" s="5"/>
      <c r="D875" s="5"/>
      <c r="E875" s="5"/>
      <c r="F875" s="5"/>
    </row>
    <row r="876" spans="1:6">
      <c r="A876" s="5"/>
      <c r="B876" s="5"/>
      <c r="C876" s="5"/>
      <c r="D876" s="5"/>
      <c r="E876" s="5"/>
      <c r="F876" s="5"/>
    </row>
    <row r="877" spans="1:6">
      <c r="A877" s="5"/>
      <c r="B877" s="5"/>
      <c r="C877" s="5"/>
      <c r="D877" s="5"/>
      <c r="E877" s="5"/>
      <c r="F877" s="5"/>
    </row>
    <row r="878" spans="1:6">
      <c r="A878" s="5"/>
      <c r="B878" s="5"/>
      <c r="C878" s="5"/>
      <c r="D878" s="5"/>
      <c r="E878" s="5"/>
      <c r="F878" s="5"/>
    </row>
    <row r="879" spans="1:6">
      <c r="A879" s="5"/>
      <c r="B879" s="5"/>
      <c r="C879" s="5"/>
      <c r="D879" s="5"/>
      <c r="E879" s="5"/>
      <c r="F879" s="5"/>
    </row>
    <row r="880" spans="1:6">
      <c r="A880" s="5"/>
      <c r="B880" s="5"/>
      <c r="C880" s="5"/>
      <c r="D880" s="5"/>
      <c r="E880" s="5"/>
      <c r="F880" s="5"/>
    </row>
    <row r="881" spans="1:6">
      <c r="A881" s="5"/>
      <c r="B881" s="5"/>
      <c r="C881" s="5"/>
      <c r="D881" s="5"/>
      <c r="E881" s="5"/>
      <c r="F881" s="5"/>
    </row>
    <row r="882" spans="1:6">
      <c r="A882" s="5"/>
      <c r="B882" s="5"/>
      <c r="C882" s="5"/>
      <c r="D882" s="5"/>
      <c r="E882" s="5"/>
      <c r="F882" s="5"/>
    </row>
    <row r="883" spans="1:6">
      <c r="A883" s="5"/>
      <c r="B883" s="5"/>
      <c r="C883" s="5"/>
      <c r="D883" s="5"/>
      <c r="E883" s="5"/>
      <c r="F883" s="5"/>
    </row>
    <row r="884" spans="1:6">
      <c r="A884" s="5"/>
      <c r="B884" s="5"/>
      <c r="C884" s="5"/>
      <c r="D884" s="5"/>
      <c r="E884" s="5"/>
      <c r="F884" s="5"/>
    </row>
    <row r="885" spans="1:6">
      <c r="A885" s="5"/>
      <c r="B885" s="5"/>
      <c r="C885" s="5"/>
      <c r="D885" s="5"/>
      <c r="E885" s="5"/>
      <c r="F885" s="5"/>
    </row>
    <row r="886" spans="1:6">
      <c r="A886" s="5"/>
      <c r="B886" s="5"/>
      <c r="C886" s="5"/>
      <c r="D886" s="5"/>
      <c r="E886" s="5"/>
      <c r="F886" s="5"/>
    </row>
    <row r="887" spans="1:6">
      <c r="A887" s="5"/>
      <c r="B887" s="5"/>
      <c r="C887" s="5"/>
      <c r="D887" s="5"/>
      <c r="E887" s="5"/>
      <c r="F887" s="5"/>
    </row>
    <row r="888" spans="1:6">
      <c r="A888" s="5"/>
      <c r="B888" s="5"/>
      <c r="C888" s="5"/>
      <c r="D888" s="5"/>
      <c r="E888" s="5"/>
      <c r="F888" s="5"/>
    </row>
    <row r="889" spans="1:6">
      <c r="A889" s="5"/>
      <c r="B889" s="5"/>
      <c r="C889" s="5"/>
      <c r="D889" s="5"/>
      <c r="E889" s="5"/>
      <c r="F889" s="5"/>
    </row>
    <row r="890" spans="1:6">
      <c r="A890" s="5"/>
      <c r="B890" s="5"/>
      <c r="C890" s="5"/>
      <c r="D890" s="5"/>
      <c r="E890" s="5"/>
      <c r="F890" s="5"/>
    </row>
    <row r="891" spans="1:6">
      <c r="A891" s="5"/>
      <c r="B891" s="5"/>
      <c r="C891" s="5"/>
      <c r="D891" s="5"/>
      <c r="E891" s="5"/>
      <c r="F891" s="5"/>
    </row>
    <row r="892" spans="1:6">
      <c r="A892" s="5"/>
      <c r="B892" s="5"/>
      <c r="C892" s="5"/>
      <c r="D892" s="5"/>
      <c r="E892" s="5"/>
      <c r="F892" s="5"/>
    </row>
    <row r="893" spans="1:6">
      <c r="A893" s="5"/>
      <c r="B893" s="5"/>
      <c r="C893" s="5"/>
      <c r="D893" s="5"/>
      <c r="E893" s="5"/>
      <c r="F893" s="5"/>
    </row>
    <row r="894" spans="1:6">
      <c r="A894" s="5"/>
      <c r="B894" s="5"/>
      <c r="C894" s="5"/>
      <c r="D894" s="5"/>
      <c r="E894" s="5"/>
      <c r="F894" s="5"/>
    </row>
    <row r="895" spans="1:6">
      <c r="A895" s="5"/>
      <c r="B895" s="5"/>
      <c r="C895" s="5"/>
      <c r="D895" s="5"/>
      <c r="E895" s="5"/>
      <c r="F895" s="5"/>
    </row>
    <row r="896" spans="1:6">
      <c r="A896" s="5"/>
      <c r="B896" s="5"/>
      <c r="C896" s="5"/>
      <c r="D896" s="5"/>
      <c r="E896" s="5"/>
      <c r="F896" s="5"/>
    </row>
    <row r="897" spans="1:6">
      <c r="A897" s="5"/>
      <c r="B897" s="5"/>
      <c r="C897" s="5"/>
      <c r="D897" s="5"/>
      <c r="E897" s="5"/>
      <c r="F897" s="5"/>
    </row>
    <row r="898" spans="1:6">
      <c r="A898" s="5"/>
      <c r="B898" s="5"/>
      <c r="C898" s="5"/>
      <c r="D898" s="5"/>
      <c r="E898" s="5"/>
      <c r="F898" s="5"/>
    </row>
    <row r="899" spans="1:6">
      <c r="A899" s="5"/>
      <c r="B899" s="5"/>
      <c r="C899" s="5"/>
      <c r="D899" s="5"/>
      <c r="E899" s="5"/>
      <c r="F899" s="5"/>
    </row>
    <row r="900" spans="1:6">
      <c r="A900" s="5"/>
      <c r="B900" s="5"/>
      <c r="C900" s="5"/>
      <c r="D900" s="5"/>
      <c r="E900" s="5"/>
      <c r="F900" s="5"/>
    </row>
    <row r="901" spans="1:6">
      <c r="A901" s="5"/>
      <c r="B901" s="5"/>
      <c r="C901" s="5"/>
      <c r="D901" s="5"/>
      <c r="E901" s="5"/>
      <c r="F901" s="5"/>
    </row>
    <row r="902" spans="1:6">
      <c r="A902" s="5"/>
      <c r="B902" s="5"/>
      <c r="C902" s="5"/>
      <c r="D902" s="5"/>
      <c r="E902" s="5"/>
      <c r="F902" s="5"/>
    </row>
    <row r="903" spans="1:6">
      <c r="A903" s="5"/>
      <c r="B903" s="5"/>
      <c r="C903" s="5"/>
      <c r="D903" s="5"/>
      <c r="E903" s="5"/>
      <c r="F903" s="5"/>
    </row>
    <row r="904" spans="1:6">
      <c r="A904" s="5"/>
      <c r="B904" s="5"/>
      <c r="C904" s="5"/>
      <c r="D904" s="5"/>
      <c r="E904" s="5"/>
      <c r="F904" s="5"/>
    </row>
    <row r="905" spans="1:6">
      <c r="A905" s="5"/>
      <c r="B905" s="5"/>
      <c r="C905" s="5"/>
      <c r="D905" s="5"/>
      <c r="E905" s="5"/>
      <c r="F905" s="5"/>
    </row>
    <row r="906" spans="1:6">
      <c r="A906" s="5"/>
      <c r="B906" s="5"/>
      <c r="C906" s="5"/>
      <c r="D906" s="5"/>
      <c r="E906" s="5"/>
      <c r="F906" s="5"/>
    </row>
    <row r="907" spans="1:6">
      <c r="A907" s="5"/>
      <c r="B907" s="5"/>
      <c r="C907" s="5"/>
      <c r="D907" s="5"/>
      <c r="E907" s="5"/>
      <c r="F907" s="5"/>
    </row>
    <row r="908" spans="1:6">
      <c r="A908" s="5"/>
      <c r="B908" s="5"/>
      <c r="C908" s="5"/>
      <c r="D908" s="5"/>
      <c r="E908" s="5"/>
      <c r="F908" s="5"/>
    </row>
    <row r="909" spans="1:6">
      <c r="A909" s="5"/>
      <c r="B909" s="5"/>
      <c r="C909" s="5"/>
      <c r="D909" s="5"/>
      <c r="E909" s="5"/>
      <c r="F909" s="5"/>
    </row>
    <row r="910" spans="1:6">
      <c r="A910" s="5"/>
      <c r="B910" s="5"/>
      <c r="C910" s="5"/>
      <c r="D910" s="5"/>
      <c r="E910" s="5"/>
      <c r="F910" s="5"/>
    </row>
    <row r="911" spans="1:6">
      <c r="A911" s="5"/>
      <c r="B911" s="5"/>
      <c r="C911" s="5"/>
      <c r="D911" s="5"/>
      <c r="E911" s="5"/>
      <c r="F911" s="5"/>
    </row>
    <row r="912" spans="1:6">
      <c r="A912" s="5"/>
      <c r="B912" s="5"/>
      <c r="C912" s="5"/>
      <c r="D912" s="5"/>
      <c r="E912" s="5"/>
      <c r="F912" s="5"/>
    </row>
    <row r="913" spans="1:6">
      <c r="A913" s="5"/>
      <c r="B913" s="5"/>
      <c r="C913" s="5"/>
      <c r="D913" s="5"/>
      <c r="E913" s="5"/>
      <c r="F913" s="5"/>
    </row>
    <row r="914" spans="1:6">
      <c r="A914" s="5"/>
      <c r="B914" s="5"/>
      <c r="C914" s="5"/>
      <c r="D914" s="5"/>
      <c r="E914" s="5"/>
      <c r="F914" s="5"/>
    </row>
    <row r="915" spans="1:6">
      <c r="A915" s="5"/>
      <c r="B915" s="5"/>
      <c r="C915" s="5"/>
      <c r="D915" s="5"/>
      <c r="E915" s="5"/>
      <c r="F915" s="5"/>
    </row>
    <row r="916" spans="1:6">
      <c r="A916" s="5"/>
      <c r="B916" s="5"/>
      <c r="C916" s="5"/>
      <c r="D916" s="5"/>
      <c r="E916" s="5"/>
      <c r="F916" s="5"/>
    </row>
    <row r="917" spans="1:6">
      <c r="A917" s="5"/>
      <c r="B917" s="5"/>
      <c r="C917" s="5"/>
      <c r="D917" s="5"/>
      <c r="E917" s="5"/>
      <c r="F917" s="5"/>
    </row>
    <row r="918" spans="1:6">
      <c r="A918" s="5"/>
      <c r="B918" s="5"/>
      <c r="C918" s="5"/>
      <c r="D918" s="5"/>
      <c r="E918" s="5"/>
      <c r="F918" s="5"/>
    </row>
    <row r="919" spans="1:6">
      <c r="A919" s="5"/>
      <c r="B919" s="5"/>
      <c r="C919" s="5"/>
      <c r="D919" s="5"/>
      <c r="E919" s="5"/>
      <c r="F919" s="5"/>
    </row>
    <row r="920" spans="1:6">
      <c r="A920" s="5"/>
      <c r="B920" s="5"/>
      <c r="C920" s="5"/>
      <c r="D920" s="5"/>
      <c r="E920" s="5"/>
      <c r="F920" s="5"/>
    </row>
    <row r="921" spans="1:6">
      <c r="A921" s="5"/>
      <c r="B921" s="5"/>
      <c r="C921" s="5"/>
      <c r="D921" s="5"/>
      <c r="E921" s="5"/>
      <c r="F921" s="5"/>
    </row>
    <row r="922" spans="1:6">
      <c r="A922" s="5"/>
      <c r="B922" s="5"/>
      <c r="C922" s="5"/>
      <c r="D922" s="5"/>
      <c r="E922" s="5"/>
      <c r="F922" s="5"/>
    </row>
    <row r="923" spans="1:6">
      <c r="A923" s="5"/>
      <c r="B923" s="5"/>
      <c r="C923" s="5"/>
      <c r="D923" s="5"/>
      <c r="E923" s="5"/>
      <c r="F923" s="5"/>
    </row>
    <row r="924" spans="1:6">
      <c r="A924" s="5"/>
      <c r="B924" s="5"/>
      <c r="C924" s="5"/>
      <c r="D924" s="5"/>
      <c r="E924" s="5"/>
      <c r="F924" s="5"/>
    </row>
    <row r="925" spans="1:6">
      <c r="A925" s="5"/>
      <c r="B925" s="5"/>
      <c r="C925" s="5"/>
      <c r="D925" s="5"/>
      <c r="E925" s="5"/>
      <c r="F925" s="5"/>
    </row>
    <row r="926" spans="1:6">
      <c r="A926" s="5"/>
      <c r="B926" s="5"/>
      <c r="C926" s="5"/>
      <c r="D926" s="5"/>
      <c r="E926" s="5"/>
      <c r="F926" s="5"/>
    </row>
    <row r="927" spans="1:6">
      <c r="A927" s="5"/>
      <c r="B927" s="5"/>
      <c r="C927" s="5"/>
      <c r="D927" s="5"/>
      <c r="E927" s="5"/>
      <c r="F927" s="5"/>
    </row>
    <row r="928" spans="1:6">
      <c r="A928" s="5"/>
      <c r="B928" s="5"/>
      <c r="C928" s="5"/>
      <c r="D928" s="5"/>
      <c r="E928" s="5"/>
      <c r="F928" s="5"/>
    </row>
    <row r="929" spans="1:6">
      <c r="A929" s="5"/>
      <c r="B929" s="5"/>
      <c r="C929" s="5"/>
      <c r="D929" s="5"/>
      <c r="E929" s="5"/>
      <c r="F929" s="5"/>
    </row>
    <row r="930" spans="1:6">
      <c r="A930" s="5"/>
      <c r="B930" s="5"/>
      <c r="C930" s="5"/>
      <c r="D930" s="5"/>
      <c r="E930" s="5"/>
      <c r="F930" s="5"/>
    </row>
    <row r="931" spans="1:6">
      <c r="A931" s="5"/>
      <c r="B931" s="5"/>
      <c r="C931" s="5"/>
      <c r="D931" s="5"/>
      <c r="E931" s="5"/>
      <c r="F931" s="5"/>
    </row>
    <row r="932" spans="1:6">
      <c r="A932" s="5"/>
      <c r="B932" s="5"/>
      <c r="C932" s="5"/>
      <c r="D932" s="5"/>
      <c r="E932" s="5"/>
      <c r="F932" s="5"/>
    </row>
    <row r="933" spans="1:6">
      <c r="A933" s="5"/>
      <c r="B933" s="5"/>
      <c r="C933" s="5"/>
      <c r="D933" s="5"/>
      <c r="E933" s="5"/>
      <c r="F933" s="5"/>
    </row>
    <row r="934" spans="1:6">
      <c r="A934" s="5"/>
      <c r="B934" s="5"/>
      <c r="C934" s="5"/>
      <c r="D934" s="5"/>
      <c r="E934" s="5"/>
      <c r="F934" s="5"/>
    </row>
    <row r="935" spans="1:6">
      <c r="A935" s="5"/>
      <c r="B935" s="5"/>
      <c r="C935" s="5"/>
      <c r="D935" s="5"/>
      <c r="E935" s="5"/>
      <c r="F935" s="5"/>
    </row>
    <row r="936" spans="1:6">
      <c r="A936" s="5"/>
      <c r="B936" s="5"/>
      <c r="C936" s="5"/>
      <c r="D936" s="5"/>
      <c r="E936" s="5"/>
      <c r="F936" s="5"/>
    </row>
    <row r="937" spans="1:6">
      <c r="A937" s="5"/>
      <c r="B937" s="5"/>
      <c r="C937" s="5"/>
      <c r="D937" s="5"/>
      <c r="E937" s="5"/>
      <c r="F937" s="5"/>
    </row>
    <row r="938" spans="1:6">
      <c r="A938" s="5"/>
      <c r="B938" s="5"/>
      <c r="C938" s="5"/>
      <c r="D938" s="5"/>
      <c r="E938" s="5"/>
      <c r="F938" s="5"/>
    </row>
    <row r="939" spans="1:6">
      <c r="A939" s="5"/>
      <c r="B939" s="5"/>
      <c r="C939" s="5"/>
      <c r="D939" s="5"/>
      <c r="E939" s="5"/>
      <c r="F939" s="5"/>
    </row>
    <row r="940" spans="1:6">
      <c r="A940" s="5"/>
      <c r="B940" s="5"/>
      <c r="C940" s="5"/>
      <c r="D940" s="5"/>
      <c r="E940" s="5"/>
      <c r="F940" s="5"/>
    </row>
    <row r="941" spans="1:6">
      <c r="A941" s="5"/>
      <c r="B941" s="5"/>
      <c r="C941" s="5"/>
      <c r="D941" s="5"/>
      <c r="E941" s="5"/>
      <c r="F941" s="5"/>
    </row>
    <row r="942" spans="1:6">
      <c r="A942" s="5"/>
      <c r="B942" s="5"/>
      <c r="C942" s="5"/>
      <c r="D942" s="5"/>
      <c r="E942" s="5"/>
      <c r="F942" s="5"/>
    </row>
    <row r="943" spans="1:6">
      <c r="A943" s="5"/>
      <c r="B943" s="5"/>
      <c r="C943" s="5"/>
      <c r="D943" s="5"/>
      <c r="E943" s="5"/>
      <c r="F943" s="5"/>
    </row>
    <row r="944" spans="1:6">
      <c r="A944" s="5"/>
      <c r="B944" s="5"/>
      <c r="C944" s="5"/>
      <c r="D944" s="5"/>
      <c r="E944" s="5"/>
      <c r="F944" s="5"/>
    </row>
    <row r="945" spans="1:6">
      <c r="A945" s="5"/>
      <c r="B945" s="5"/>
      <c r="C945" s="5"/>
      <c r="D945" s="5"/>
      <c r="E945" s="5"/>
      <c r="F945" s="5"/>
    </row>
    <row r="946" spans="1:6">
      <c r="A946" s="5"/>
      <c r="B946" s="5"/>
      <c r="C946" s="5"/>
      <c r="D946" s="5"/>
      <c r="E946" s="5"/>
      <c r="F946" s="5"/>
    </row>
    <row r="947" spans="1:6">
      <c r="A947" s="5"/>
      <c r="B947" s="5"/>
      <c r="C947" s="5"/>
      <c r="D947" s="5"/>
      <c r="E947" s="5"/>
      <c r="F947" s="5"/>
    </row>
    <row r="948" spans="1:6">
      <c r="A948" s="5"/>
      <c r="B948" s="5"/>
      <c r="C948" s="5"/>
      <c r="D948" s="5"/>
      <c r="E948" s="5"/>
      <c r="F948" s="5"/>
    </row>
    <row r="949" spans="1:6">
      <c r="A949" s="5"/>
      <c r="B949" s="5"/>
      <c r="C949" s="5"/>
      <c r="D949" s="5"/>
      <c r="E949" s="5"/>
      <c r="F949" s="5"/>
    </row>
    <row r="950" spans="1:6">
      <c r="A950" s="5"/>
      <c r="B950" s="5"/>
      <c r="C950" s="5"/>
      <c r="D950" s="5"/>
      <c r="E950" s="5"/>
      <c r="F950" s="5"/>
    </row>
    <row r="951" spans="1:6">
      <c r="A951" s="5"/>
      <c r="B951" s="5"/>
      <c r="C951" s="5"/>
      <c r="D951" s="5"/>
      <c r="E951" s="5"/>
      <c r="F951" s="5"/>
    </row>
    <row r="952" spans="1:6">
      <c r="A952" s="5"/>
      <c r="B952" s="5"/>
      <c r="C952" s="5"/>
      <c r="D952" s="5"/>
      <c r="E952" s="5"/>
      <c r="F952" s="5"/>
    </row>
    <row r="953" spans="1:6">
      <c r="A953" s="5"/>
      <c r="B953" s="5"/>
      <c r="C953" s="5"/>
      <c r="D953" s="5"/>
      <c r="E953" s="5"/>
      <c r="F953" s="5"/>
    </row>
    <row r="954" spans="1:6">
      <c r="A954" s="5"/>
      <c r="B954" s="5"/>
      <c r="C954" s="5"/>
      <c r="D954" s="5"/>
      <c r="E954" s="5"/>
      <c r="F954" s="5"/>
    </row>
    <row r="955" spans="1:6">
      <c r="A955" s="5"/>
      <c r="B955" s="5"/>
      <c r="C955" s="5"/>
      <c r="D955" s="5"/>
      <c r="E955" s="5"/>
      <c r="F955" s="5"/>
    </row>
    <row r="956" spans="1:6">
      <c r="A956" s="5"/>
      <c r="B956" s="5"/>
      <c r="C956" s="5"/>
      <c r="D956" s="5"/>
      <c r="E956" s="5"/>
      <c r="F956" s="5"/>
    </row>
    <row r="957" spans="1:6">
      <c r="A957" s="5"/>
      <c r="B957" s="5"/>
      <c r="C957" s="5"/>
      <c r="D957" s="5"/>
      <c r="E957" s="5"/>
      <c r="F957" s="5"/>
    </row>
    <row r="958" spans="1:6">
      <c r="A958" s="5"/>
      <c r="B958" s="5"/>
      <c r="C958" s="5"/>
      <c r="D958" s="5"/>
      <c r="E958" s="5"/>
      <c r="F958" s="5"/>
    </row>
    <row r="959" spans="1:6">
      <c r="A959" s="5"/>
      <c r="B959" s="5"/>
      <c r="C959" s="5"/>
      <c r="D959" s="5"/>
      <c r="E959" s="5"/>
      <c r="F959" s="5"/>
    </row>
    <row r="960" spans="1:6">
      <c r="A960" s="5"/>
      <c r="B960" s="5"/>
      <c r="C960" s="5"/>
      <c r="D960" s="5"/>
      <c r="E960" s="5"/>
      <c r="F960" s="5"/>
    </row>
    <row r="961" spans="1:6">
      <c r="A961" s="5"/>
      <c r="B961" s="5"/>
      <c r="C961" s="5"/>
      <c r="D961" s="5"/>
      <c r="E961" s="5"/>
      <c r="F961" s="5"/>
    </row>
    <row r="962" spans="1:6">
      <c r="A962" s="5"/>
      <c r="B962" s="5"/>
      <c r="C962" s="5"/>
      <c r="D962" s="5"/>
      <c r="E962" s="5"/>
      <c r="F962" s="5"/>
    </row>
    <row r="963" spans="1:6">
      <c r="A963" s="5"/>
      <c r="B963" s="5"/>
      <c r="C963" s="5"/>
      <c r="D963" s="5"/>
      <c r="E963" s="5"/>
      <c r="F963" s="5"/>
    </row>
    <row r="964" spans="1:6">
      <c r="A964" s="5"/>
      <c r="B964" s="5"/>
      <c r="C964" s="5"/>
      <c r="D964" s="5"/>
      <c r="E964" s="5"/>
      <c r="F964" s="5"/>
    </row>
    <row r="965" spans="1:6">
      <c r="A965" s="5"/>
      <c r="B965" s="5"/>
      <c r="C965" s="5"/>
      <c r="D965" s="5"/>
      <c r="E965" s="5"/>
      <c r="F965" s="5"/>
    </row>
    <row r="966" spans="1:6">
      <c r="A966" s="5"/>
      <c r="B966" s="5"/>
      <c r="C966" s="5"/>
      <c r="D966" s="5"/>
      <c r="E966" s="5"/>
      <c r="F966" s="5"/>
    </row>
    <row r="967" spans="1:6">
      <c r="A967" s="5"/>
      <c r="B967" s="5"/>
      <c r="C967" s="5"/>
      <c r="D967" s="5"/>
      <c r="E967" s="5"/>
      <c r="F967" s="5"/>
    </row>
    <row r="968" spans="1:6">
      <c r="A968" s="5"/>
      <c r="B968" s="5"/>
      <c r="C968" s="5"/>
      <c r="D968" s="5"/>
      <c r="E968" s="5"/>
      <c r="F968" s="5"/>
    </row>
    <row r="969" spans="1:6">
      <c r="A969" s="5"/>
      <c r="B969" s="5"/>
      <c r="C969" s="5"/>
      <c r="D969" s="5"/>
      <c r="E969" s="5"/>
      <c r="F969" s="5"/>
    </row>
    <row r="970" spans="1:6">
      <c r="A970" s="5"/>
      <c r="B970" s="5"/>
      <c r="C970" s="5"/>
      <c r="D970" s="5"/>
      <c r="E970" s="5"/>
      <c r="F970" s="5"/>
    </row>
    <row r="971" spans="1:6">
      <c r="A971" s="5"/>
      <c r="B971" s="5"/>
      <c r="C971" s="5"/>
      <c r="D971" s="5"/>
      <c r="E971" s="5"/>
      <c r="F971" s="5"/>
    </row>
    <row r="972" spans="1:6">
      <c r="A972" s="5"/>
      <c r="B972" s="5"/>
      <c r="C972" s="5"/>
      <c r="D972" s="5"/>
      <c r="E972" s="5"/>
      <c r="F972" s="5"/>
    </row>
    <row r="973" spans="1:6">
      <c r="A973" s="5"/>
      <c r="B973" s="5"/>
      <c r="C973" s="5"/>
      <c r="D973" s="5"/>
      <c r="E973" s="5"/>
      <c r="F973" s="5"/>
    </row>
    <row r="974" spans="1:6">
      <c r="A974" s="5"/>
      <c r="B974" s="5"/>
      <c r="C974" s="5"/>
      <c r="D974" s="5"/>
      <c r="E974" s="5"/>
      <c r="F974" s="5"/>
    </row>
    <row r="975" spans="1:6">
      <c r="A975" s="5"/>
      <c r="B975" s="5"/>
      <c r="C975" s="5"/>
      <c r="D975" s="5"/>
      <c r="E975" s="5"/>
      <c r="F975" s="5"/>
    </row>
    <row r="976" spans="1:6">
      <c r="A976" s="5"/>
      <c r="B976" s="5"/>
      <c r="C976" s="5"/>
      <c r="D976" s="5"/>
      <c r="E976" s="5"/>
      <c r="F976" s="5"/>
    </row>
    <row r="977" spans="1:6">
      <c r="A977" s="5"/>
      <c r="B977" s="5"/>
      <c r="C977" s="5"/>
      <c r="D977" s="5"/>
      <c r="E977" s="5"/>
      <c r="F977" s="5"/>
    </row>
    <row r="978" spans="1:6">
      <c r="A978" s="5"/>
      <c r="B978" s="5"/>
      <c r="C978" s="5"/>
      <c r="D978" s="5"/>
      <c r="E978" s="5"/>
      <c r="F978" s="5"/>
    </row>
    <row r="979" spans="1:6">
      <c r="A979" s="5"/>
      <c r="B979" s="5"/>
      <c r="C979" s="5"/>
      <c r="D979" s="5"/>
      <c r="E979" s="5"/>
      <c r="F979" s="5"/>
    </row>
    <row r="980" spans="1:6">
      <c r="A980" s="5"/>
      <c r="B980" s="5"/>
      <c r="C980" s="5"/>
      <c r="D980" s="5"/>
      <c r="E980" s="5"/>
      <c r="F980" s="5"/>
    </row>
    <row r="981" spans="1:6">
      <c r="A981" s="5"/>
      <c r="B981" s="5"/>
      <c r="C981" s="5"/>
      <c r="D981" s="5"/>
      <c r="E981" s="5"/>
      <c r="F981" s="5"/>
    </row>
    <row r="982" spans="1:6">
      <c r="A982" s="5"/>
      <c r="B982" s="5"/>
      <c r="C982" s="5"/>
      <c r="D982" s="5"/>
      <c r="E982" s="5"/>
      <c r="F982" s="5"/>
    </row>
    <row r="983" spans="1:6">
      <c r="A983" s="5"/>
      <c r="B983" s="5"/>
      <c r="C983" s="5"/>
      <c r="D983" s="5"/>
      <c r="E983" s="5"/>
      <c r="F983" s="5"/>
    </row>
    <row r="984" spans="1:6">
      <c r="A984" s="5"/>
      <c r="B984" s="5"/>
      <c r="C984" s="5"/>
      <c r="D984" s="5"/>
      <c r="E984" s="5"/>
      <c r="F984" s="5"/>
    </row>
    <row r="985" spans="1:6">
      <c r="A985" s="5"/>
      <c r="B985" s="5"/>
      <c r="C985" s="5"/>
      <c r="D985" s="5"/>
      <c r="E985" s="5"/>
      <c r="F985" s="5"/>
    </row>
    <row r="986" spans="1:6">
      <c r="A986" s="5"/>
      <c r="B986" s="5"/>
      <c r="C986" s="5"/>
      <c r="D986" s="5"/>
      <c r="E986" s="5"/>
      <c r="F986" s="5"/>
    </row>
    <row r="987" spans="1:6">
      <c r="A987" s="5"/>
      <c r="B987" s="5"/>
      <c r="C987" s="5"/>
      <c r="D987" s="5"/>
      <c r="E987" s="5"/>
      <c r="F987" s="5"/>
    </row>
    <row r="988" spans="1:6">
      <c r="A988" s="5"/>
      <c r="B988" s="5"/>
      <c r="C988" s="5"/>
      <c r="D988" s="5"/>
      <c r="E988" s="5"/>
      <c r="F988" s="5"/>
    </row>
    <row r="989" spans="1:6">
      <c r="A989" s="5"/>
      <c r="B989" s="5"/>
      <c r="C989" s="5"/>
      <c r="D989" s="5"/>
      <c r="E989" s="5"/>
      <c r="F989" s="5"/>
    </row>
    <row r="990" spans="1:6">
      <c r="A990" s="5"/>
      <c r="B990" s="5"/>
      <c r="C990" s="5"/>
      <c r="D990" s="5"/>
      <c r="E990" s="5"/>
      <c r="F990" s="5"/>
    </row>
    <row r="991" spans="1:6">
      <c r="A991" s="5"/>
      <c r="B991" s="5"/>
      <c r="C991" s="5"/>
      <c r="D991" s="5"/>
      <c r="E991" s="5"/>
      <c r="F991" s="5"/>
    </row>
    <row r="992" spans="1:6">
      <c r="A992" s="5"/>
      <c r="B992" s="5"/>
      <c r="C992" s="5"/>
      <c r="D992" s="5"/>
      <c r="E992" s="5"/>
      <c r="F992" s="5"/>
    </row>
    <row r="993" spans="1:6">
      <c r="A993" s="5"/>
      <c r="B993" s="5"/>
      <c r="C993" s="5"/>
      <c r="D993" s="5"/>
      <c r="E993" s="5"/>
      <c r="F993" s="5"/>
    </row>
    <row r="994" spans="1:6">
      <c r="A994" s="5"/>
      <c r="B994" s="5"/>
      <c r="C994" s="5"/>
      <c r="D994" s="5"/>
      <c r="E994" s="5"/>
      <c r="F994" s="5"/>
    </row>
    <row r="995" spans="1:6">
      <c r="A995" s="5"/>
      <c r="B995" s="5"/>
      <c r="C995" s="5"/>
      <c r="D995" s="5"/>
      <c r="E995" s="5"/>
      <c r="F995" s="5"/>
    </row>
    <row r="996" spans="1:6">
      <c r="A996" s="5"/>
      <c r="B996" s="5"/>
      <c r="C996" s="5"/>
      <c r="D996" s="5"/>
      <c r="E996" s="5"/>
      <c r="F996" s="5"/>
    </row>
    <row r="997" spans="1:6">
      <c r="A997" s="5"/>
      <c r="B997" s="5"/>
      <c r="C997" s="5"/>
      <c r="D997" s="5"/>
      <c r="E997" s="5"/>
      <c r="F997" s="5"/>
    </row>
    <row r="998" spans="1:6">
      <c r="A998" s="5"/>
      <c r="B998" s="5"/>
      <c r="C998" s="5"/>
      <c r="D998" s="5"/>
      <c r="E998" s="5"/>
      <c r="F998" s="5"/>
    </row>
    <row r="999" spans="1:6">
      <c r="A999" s="5"/>
      <c r="B999" s="5"/>
      <c r="C999" s="5"/>
      <c r="D999" s="5"/>
      <c r="E999" s="5"/>
      <c r="F999" s="5"/>
    </row>
    <row r="1000" spans="1:6">
      <c r="A1000" s="5"/>
      <c r="B1000" s="5"/>
      <c r="C1000" s="5"/>
      <c r="D1000" s="5"/>
      <c r="E1000" s="5"/>
      <c r="F1000" s="5"/>
    </row>
    <row r="1001" spans="1:6">
      <c r="A1001" s="5"/>
      <c r="B1001" s="5"/>
      <c r="C1001" s="5"/>
      <c r="D1001" s="5"/>
      <c r="E1001" s="5"/>
      <c r="F1001" s="5"/>
    </row>
    <row r="1002" spans="1:6">
      <c r="A1002" s="5"/>
      <c r="B1002" s="5"/>
      <c r="C1002" s="5"/>
      <c r="D1002" s="5"/>
      <c r="E1002" s="5"/>
      <c r="F1002" s="5"/>
    </row>
  </sheetData>
  <mergeCells count="1">
    <mergeCell ref="A2:D2"/>
  </mergeCells>
  <hyperlinks>
    <hyperlink ref="A3" r:id="rId1" display="http://www.mnhousing.gov/idc/groups/secure/documents/admin/mhfa_004269.pdf"/>
  </hyperlinks>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F8"/>
  <sheetViews>
    <sheetView workbookViewId="0"/>
  </sheetViews>
  <sheetFormatPr defaultColWidth="15.140625" defaultRowHeight="15" customHeight="1"/>
  <cols>
    <col min="1" max="1" width="17.7109375" customWidth="1"/>
    <col min="2" max="26" width="7.5703125" customWidth="1"/>
  </cols>
  <sheetData>
    <row r="1" spans="1:6">
      <c r="A1" s="4" t="s">
        <v>40</v>
      </c>
      <c r="B1" s="5"/>
      <c r="C1" s="5"/>
    </row>
    <row r="2" spans="1:6">
      <c r="A2" s="473" t="s">
        <v>538</v>
      </c>
      <c r="B2" s="440"/>
      <c r="C2" s="440"/>
      <c r="D2" s="440"/>
      <c r="E2" s="440"/>
      <c r="F2" s="440"/>
    </row>
    <row r="3" spans="1:6">
      <c r="B3" s="5" t="s">
        <v>539</v>
      </c>
      <c r="C3" s="5" t="s">
        <v>540</v>
      </c>
    </row>
    <row r="4" spans="1:6">
      <c r="B4" s="5">
        <v>10</v>
      </c>
      <c r="C4" s="15">
        <f t="shared" ref="C4:C8" si="0">B4*40</f>
        <v>400</v>
      </c>
    </row>
    <row r="5" spans="1:6">
      <c r="B5" s="5">
        <v>20</v>
      </c>
      <c r="C5" s="15">
        <f t="shared" si="0"/>
        <v>800</v>
      </c>
    </row>
    <row r="6" spans="1:6">
      <c r="B6" s="5">
        <v>30</v>
      </c>
      <c r="C6" s="15">
        <f t="shared" si="0"/>
        <v>1200</v>
      </c>
    </row>
    <row r="7" spans="1:6">
      <c r="B7" s="5">
        <v>40</v>
      </c>
      <c r="C7" s="15">
        <f t="shared" si="0"/>
        <v>1600</v>
      </c>
    </row>
    <row r="8" spans="1:6">
      <c r="B8" s="5">
        <v>50</v>
      </c>
      <c r="C8" s="15">
        <f t="shared" si="0"/>
        <v>2000</v>
      </c>
    </row>
  </sheetData>
  <mergeCells count="1">
    <mergeCell ref="A2:F2"/>
  </mergeCells>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I15"/>
  <sheetViews>
    <sheetView workbookViewId="0">
      <selection sqref="A1:B1"/>
    </sheetView>
  </sheetViews>
  <sheetFormatPr defaultColWidth="15.140625" defaultRowHeight="15" customHeight="1"/>
  <cols>
    <col min="1" max="1" width="7.5703125" customWidth="1"/>
    <col min="2" max="2" width="10.140625" customWidth="1"/>
    <col min="3" max="26" width="7.5703125" customWidth="1"/>
  </cols>
  <sheetData>
    <row r="1" spans="1:9">
      <c r="A1" s="458" t="s">
        <v>40</v>
      </c>
      <c r="B1" s="440"/>
      <c r="C1" s="18"/>
      <c r="D1" s="18"/>
      <c r="E1" s="18"/>
      <c r="F1" s="18"/>
      <c r="G1" s="18"/>
      <c r="H1" s="18"/>
      <c r="I1" s="18"/>
    </row>
    <row r="2" spans="1:9">
      <c r="A2" s="447" t="s">
        <v>541</v>
      </c>
      <c r="B2" s="440"/>
      <c r="C2" s="440"/>
      <c r="D2" s="440"/>
      <c r="E2" s="440"/>
      <c r="F2" s="18"/>
      <c r="G2" s="18"/>
      <c r="H2" s="18"/>
      <c r="I2" s="18"/>
    </row>
    <row r="3" spans="1:9">
      <c r="A3" s="18"/>
      <c r="B3" s="18"/>
      <c r="C3" s="18"/>
      <c r="D3" s="18"/>
      <c r="E3" s="18"/>
      <c r="F3" s="18"/>
      <c r="G3" s="18"/>
      <c r="H3" s="18"/>
      <c r="I3" s="18"/>
    </row>
    <row r="4" spans="1:9">
      <c r="A4" s="18" t="s">
        <v>542</v>
      </c>
      <c r="B4" s="18"/>
      <c r="C4" s="18"/>
      <c r="D4" s="18"/>
      <c r="E4" s="18"/>
      <c r="F4" s="18"/>
      <c r="G4" s="18"/>
      <c r="H4" s="18"/>
      <c r="I4" s="18"/>
    </row>
    <row r="5" spans="1:9" ht="39" customHeight="1">
      <c r="A5" s="297" t="s">
        <v>543</v>
      </c>
      <c r="B5" s="298" t="s">
        <v>60</v>
      </c>
      <c r="C5" s="298" t="s">
        <v>61</v>
      </c>
      <c r="D5" s="298" t="s">
        <v>62</v>
      </c>
      <c r="E5" s="298" t="s">
        <v>63</v>
      </c>
      <c r="F5" s="298" t="s">
        <v>64</v>
      </c>
      <c r="G5" s="298" t="s">
        <v>65</v>
      </c>
      <c r="H5" s="298" t="s">
        <v>66</v>
      </c>
      <c r="I5" s="298" t="s">
        <v>67</v>
      </c>
    </row>
    <row r="6" spans="1:9">
      <c r="A6" s="299" t="s">
        <v>547</v>
      </c>
      <c r="B6" s="300">
        <v>242</v>
      </c>
      <c r="C6" s="300">
        <v>357</v>
      </c>
      <c r="D6" s="300">
        <v>536</v>
      </c>
      <c r="E6" s="300">
        <v>749</v>
      </c>
      <c r="F6" s="300">
        <v>444</v>
      </c>
      <c r="G6" s="300">
        <v>553</v>
      </c>
      <c r="H6" s="300">
        <v>713</v>
      </c>
      <c r="I6" s="300">
        <v>904</v>
      </c>
    </row>
    <row r="7" spans="1:9" ht="24.75" customHeight="1">
      <c r="A7" s="299" t="s">
        <v>554</v>
      </c>
      <c r="B7" s="300">
        <v>0</v>
      </c>
      <c r="C7" s="300">
        <v>600</v>
      </c>
      <c r="D7" s="300">
        <v>917</v>
      </c>
      <c r="E7" s="300">
        <v>1233</v>
      </c>
      <c r="F7" s="300">
        <v>0</v>
      </c>
      <c r="G7" s="300">
        <v>0</v>
      </c>
      <c r="H7" s="300">
        <v>0</v>
      </c>
      <c r="I7" s="300">
        <v>0</v>
      </c>
    </row>
    <row r="8" spans="1:9">
      <c r="A8" s="299" t="s">
        <v>555</v>
      </c>
      <c r="B8" s="300">
        <v>110</v>
      </c>
      <c r="C8" s="300">
        <v>409</v>
      </c>
      <c r="D8" s="300">
        <v>430</v>
      </c>
      <c r="E8" s="300">
        <v>412</v>
      </c>
      <c r="F8" s="300">
        <v>276</v>
      </c>
      <c r="G8" s="300">
        <v>398</v>
      </c>
      <c r="H8" s="300">
        <v>372</v>
      </c>
      <c r="I8" s="300">
        <v>387</v>
      </c>
    </row>
    <row r="9" spans="1:9" ht="24.75">
      <c r="A9" s="299" t="s">
        <v>556</v>
      </c>
      <c r="B9" s="300">
        <v>770</v>
      </c>
      <c r="C9" s="300">
        <v>1056</v>
      </c>
      <c r="D9" s="300">
        <v>1056</v>
      </c>
      <c r="E9" s="300">
        <v>1492</v>
      </c>
      <c r="F9" s="300">
        <v>878</v>
      </c>
      <c r="G9" s="300">
        <v>1056</v>
      </c>
      <c r="H9" s="300">
        <v>1056</v>
      </c>
      <c r="I9" s="300">
        <v>1492</v>
      </c>
    </row>
    <row r="10" spans="1:9" ht="24.75" customHeight="1">
      <c r="A10" s="299" t="s">
        <v>348</v>
      </c>
      <c r="B10" s="300">
        <v>285</v>
      </c>
      <c r="C10" s="300">
        <v>555</v>
      </c>
      <c r="D10" s="300">
        <v>639</v>
      </c>
      <c r="E10" s="300">
        <v>686</v>
      </c>
      <c r="F10" s="300">
        <v>555</v>
      </c>
      <c r="G10" s="300">
        <v>639</v>
      </c>
      <c r="H10" s="300">
        <v>686</v>
      </c>
      <c r="I10" s="300">
        <v>698</v>
      </c>
    </row>
    <row r="11" spans="1:9">
      <c r="A11" s="299" t="s">
        <v>557</v>
      </c>
      <c r="B11" s="300">
        <v>84</v>
      </c>
      <c r="C11" s="300">
        <v>200</v>
      </c>
      <c r="D11" s="300">
        <v>253</v>
      </c>
      <c r="E11" s="300">
        <v>339</v>
      </c>
      <c r="F11" s="300">
        <v>144</v>
      </c>
      <c r="G11" s="300">
        <v>187</v>
      </c>
      <c r="H11" s="300">
        <v>210</v>
      </c>
      <c r="I11" s="300">
        <v>254</v>
      </c>
    </row>
    <row r="12" spans="1:9" ht="48.75" customHeight="1">
      <c r="A12" s="299" t="s">
        <v>558</v>
      </c>
      <c r="B12" s="300">
        <v>1491</v>
      </c>
      <c r="C12" s="300">
        <v>3177</v>
      </c>
      <c r="D12" s="300">
        <v>3831</v>
      </c>
      <c r="E12" s="300">
        <v>4911</v>
      </c>
      <c r="F12" s="300">
        <v>2297</v>
      </c>
      <c r="G12" s="300">
        <v>2833</v>
      </c>
      <c r="H12" s="300">
        <v>3037</v>
      </c>
      <c r="I12" s="300">
        <v>3735</v>
      </c>
    </row>
    <row r="13" spans="1:9" ht="48.75" customHeight="1">
      <c r="A13" s="299" t="s">
        <v>559</v>
      </c>
      <c r="B13" s="300">
        <v>17892</v>
      </c>
      <c r="C13" s="300">
        <v>38124</v>
      </c>
      <c r="D13" s="300">
        <v>45972</v>
      </c>
      <c r="E13" s="300">
        <v>58932</v>
      </c>
      <c r="F13" s="300">
        <v>27564</v>
      </c>
      <c r="G13" s="300">
        <v>33996</v>
      </c>
      <c r="H13" s="300">
        <v>36444</v>
      </c>
      <c r="I13" s="300">
        <v>44820</v>
      </c>
    </row>
    <row r="14" spans="1:9" ht="24.75" customHeight="1">
      <c r="A14" s="299" t="s">
        <v>560</v>
      </c>
      <c r="B14" s="300">
        <v>2162</v>
      </c>
      <c r="C14" s="300">
        <v>4587</v>
      </c>
      <c r="D14" s="300">
        <v>5531</v>
      </c>
      <c r="E14" s="300">
        <v>7100</v>
      </c>
      <c r="F14" s="300">
        <v>3327</v>
      </c>
      <c r="G14" s="300">
        <v>4091</v>
      </c>
      <c r="H14" s="300">
        <v>4385</v>
      </c>
      <c r="I14" s="300">
        <v>5397</v>
      </c>
    </row>
    <row r="15" spans="1:9" ht="60.75" customHeight="1">
      <c r="A15" s="303" t="s">
        <v>561</v>
      </c>
      <c r="B15" s="304">
        <v>20054</v>
      </c>
      <c r="C15" s="304">
        <v>42711</v>
      </c>
      <c r="D15" s="304">
        <v>51503</v>
      </c>
      <c r="E15" s="304">
        <v>66032</v>
      </c>
      <c r="F15" s="304">
        <v>30891</v>
      </c>
      <c r="G15" s="304">
        <v>38087</v>
      </c>
      <c r="H15" s="304">
        <v>40829</v>
      </c>
      <c r="I15" s="304">
        <v>50217</v>
      </c>
    </row>
  </sheetData>
  <mergeCells count="2">
    <mergeCell ref="A2:E2"/>
    <mergeCell ref="A1:B1"/>
  </mergeCell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M1003"/>
  <sheetViews>
    <sheetView workbookViewId="0">
      <selection sqref="A1:B1"/>
    </sheetView>
  </sheetViews>
  <sheetFormatPr defaultColWidth="15.140625" defaultRowHeight="15" customHeight="1"/>
  <cols>
    <col min="1" max="1" width="7.5703125" customWidth="1"/>
    <col min="2" max="2" width="10.140625" customWidth="1"/>
    <col min="3" max="11" width="7.5703125" customWidth="1"/>
    <col min="12" max="12" width="10" customWidth="1"/>
    <col min="13" max="26" width="7.5703125" customWidth="1"/>
  </cols>
  <sheetData>
    <row r="1" spans="1:13">
      <c r="A1" s="458" t="s">
        <v>40</v>
      </c>
      <c r="B1" s="440"/>
      <c r="L1" s="5"/>
    </row>
    <row r="2" spans="1:13">
      <c r="A2" s="474" t="s">
        <v>548</v>
      </c>
      <c r="B2" s="440"/>
      <c r="C2" s="440"/>
      <c r="D2" s="440"/>
      <c r="E2" s="440"/>
      <c r="F2" s="440"/>
      <c r="L2" s="5"/>
    </row>
    <row r="3" spans="1:13">
      <c r="B3" s="5"/>
      <c r="L3" s="5"/>
    </row>
    <row r="4" spans="1:13">
      <c r="B4" s="5" t="s">
        <v>549</v>
      </c>
      <c r="L4" s="5"/>
    </row>
    <row r="5" spans="1:13">
      <c r="L5" s="5"/>
    </row>
    <row r="6" spans="1:13">
      <c r="L6" s="5"/>
    </row>
    <row r="7" spans="1:13">
      <c r="C7" s="5" t="s">
        <v>550</v>
      </c>
      <c r="L7" s="5"/>
    </row>
    <row r="8" spans="1:13">
      <c r="C8" s="5" t="s">
        <v>551</v>
      </c>
      <c r="L8" s="5"/>
    </row>
    <row r="9" spans="1:13">
      <c r="B9" s="5" t="s">
        <v>266</v>
      </c>
      <c r="C9" s="5">
        <v>0</v>
      </c>
      <c r="D9" s="5">
        <v>1</v>
      </c>
      <c r="E9" s="5">
        <v>2</v>
      </c>
      <c r="F9" s="5">
        <v>3</v>
      </c>
      <c r="G9" s="5">
        <v>4</v>
      </c>
      <c r="H9" s="5">
        <v>5</v>
      </c>
      <c r="I9" s="5">
        <v>6</v>
      </c>
      <c r="J9" s="5">
        <v>7</v>
      </c>
      <c r="K9" s="5">
        <v>8</v>
      </c>
      <c r="L9" s="5" t="s">
        <v>552</v>
      </c>
      <c r="M9" s="5" t="s">
        <v>553</v>
      </c>
    </row>
    <row r="10" spans="1:13">
      <c r="B10" s="5">
        <v>0</v>
      </c>
      <c r="C10" s="57"/>
      <c r="D10" s="57"/>
      <c r="E10" s="57"/>
      <c r="F10" s="57"/>
      <c r="G10" s="57"/>
      <c r="H10" s="57"/>
      <c r="I10" s="57"/>
      <c r="J10" s="57"/>
      <c r="K10" s="57"/>
      <c r="L10" s="5">
        <v>1</v>
      </c>
      <c r="M10" s="57">
        <f t="shared" ref="M10:M11" si="0">SUM(C10:K10)</f>
        <v>0</v>
      </c>
    </row>
    <row r="11" spans="1:13">
      <c r="B11" s="5">
        <v>1</v>
      </c>
      <c r="C11" s="57"/>
      <c r="D11" s="57"/>
      <c r="E11" s="57"/>
      <c r="F11" s="57"/>
      <c r="G11" s="57"/>
      <c r="H11" s="57"/>
      <c r="I11" s="57"/>
      <c r="J11" s="57"/>
      <c r="K11" s="57"/>
      <c r="L11" s="5">
        <v>2</v>
      </c>
      <c r="M11" s="57">
        <f t="shared" si="0"/>
        <v>0</v>
      </c>
    </row>
    <row r="12" spans="1:13">
      <c r="B12" s="5">
        <v>2</v>
      </c>
      <c r="C12" s="57">
        <v>1</v>
      </c>
      <c r="D12" s="57"/>
      <c r="E12" s="57"/>
      <c r="F12" s="57"/>
      <c r="G12" s="57"/>
      <c r="H12" s="57"/>
      <c r="I12" s="57"/>
      <c r="J12" s="57"/>
      <c r="K12" s="57"/>
      <c r="L12" s="15">
        <f t="shared" ref="L12:L20" si="1">L11+1</f>
        <v>3</v>
      </c>
      <c r="M12" s="57">
        <f t="shared" ref="M12:M20" si="2">SUM(C12:K12)+M11</f>
        <v>1</v>
      </c>
    </row>
    <row r="13" spans="1:13">
      <c r="B13" s="5">
        <v>3</v>
      </c>
      <c r="C13" s="57"/>
      <c r="D13" s="57">
        <v>1</v>
      </c>
      <c r="E13" s="57"/>
      <c r="F13" s="57"/>
      <c r="G13" s="57"/>
      <c r="H13" s="57"/>
      <c r="I13" s="57"/>
      <c r="J13" s="57"/>
      <c r="K13" s="57"/>
      <c r="L13" s="15">
        <f t="shared" si="1"/>
        <v>4</v>
      </c>
      <c r="M13" s="57">
        <f t="shared" si="2"/>
        <v>2</v>
      </c>
    </row>
    <row r="14" spans="1:13">
      <c r="B14" s="5">
        <v>4</v>
      </c>
      <c r="C14" s="57">
        <v>1</v>
      </c>
      <c r="D14" s="57"/>
      <c r="E14" s="57">
        <v>1</v>
      </c>
      <c r="F14" s="57"/>
      <c r="G14" s="57"/>
      <c r="H14" s="57"/>
      <c r="I14" s="57"/>
      <c r="J14" s="57"/>
      <c r="K14" s="57"/>
      <c r="L14" s="15">
        <f t="shared" si="1"/>
        <v>5</v>
      </c>
      <c r="M14" s="57">
        <f t="shared" si="2"/>
        <v>4</v>
      </c>
    </row>
    <row r="15" spans="1:13">
      <c r="B15" s="5">
        <v>5</v>
      </c>
      <c r="C15" s="57"/>
      <c r="D15" s="57">
        <v>1</v>
      </c>
      <c r="E15" s="57"/>
      <c r="F15" s="57">
        <v>1</v>
      </c>
      <c r="G15" s="57"/>
      <c r="H15" s="57"/>
      <c r="I15" s="57"/>
      <c r="J15" s="57"/>
      <c r="K15" s="57"/>
      <c r="L15" s="15">
        <f t="shared" si="1"/>
        <v>6</v>
      </c>
      <c r="M15" s="57">
        <f t="shared" si="2"/>
        <v>6</v>
      </c>
    </row>
    <row r="16" spans="1:13">
      <c r="B16" s="5">
        <v>6</v>
      </c>
      <c r="C16" s="57">
        <v>1</v>
      </c>
      <c r="D16" s="57"/>
      <c r="E16" s="57">
        <v>1</v>
      </c>
      <c r="F16" s="57"/>
      <c r="G16" s="57">
        <v>1</v>
      </c>
      <c r="H16" s="57"/>
      <c r="I16" s="57"/>
      <c r="J16" s="57"/>
      <c r="K16" s="57"/>
      <c r="L16" s="15">
        <f t="shared" si="1"/>
        <v>7</v>
      </c>
      <c r="M16" s="57">
        <f t="shared" si="2"/>
        <v>9</v>
      </c>
    </row>
    <row r="17" spans="2:13">
      <c r="B17" s="5">
        <v>7</v>
      </c>
      <c r="C17" s="57"/>
      <c r="D17" s="57">
        <v>1</v>
      </c>
      <c r="E17" s="57"/>
      <c r="F17" s="57">
        <v>1</v>
      </c>
      <c r="G17" s="57"/>
      <c r="H17" s="57">
        <v>1</v>
      </c>
      <c r="I17" s="57"/>
      <c r="J17" s="57"/>
      <c r="K17" s="57"/>
      <c r="L17" s="15">
        <f t="shared" si="1"/>
        <v>8</v>
      </c>
      <c r="M17" s="57">
        <f t="shared" si="2"/>
        <v>12</v>
      </c>
    </row>
    <row r="18" spans="2:13">
      <c r="B18" s="5">
        <v>8</v>
      </c>
      <c r="C18" s="57">
        <v>1</v>
      </c>
      <c r="D18" s="57"/>
      <c r="E18" s="57">
        <v>1</v>
      </c>
      <c r="F18" s="57"/>
      <c r="G18" s="57">
        <v>1</v>
      </c>
      <c r="H18" s="57"/>
      <c r="I18" s="57">
        <v>1</v>
      </c>
      <c r="J18" s="57"/>
      <c r="K18" s="57"/>
      <c r="L18" s="15">
        <f t="shared" si="1"/>
        <v>9</v>
      </c>
      <c r="M18" s="57">
        <f t="shared" si="2"/>
        <v>16</v>
      </c>
    </row>
    <row r="19" spans="2:13">
      <c r="B19" s="5">
        <v>9</v>
      </c>
      <c r="C19" s="57"/>
      <c r="D19" s="57">
        <v>1</v>
      </c>
      <c r="E19" s="57"/>
      <c r="F19" s="57">
        <v>1</v>
      </c>
      <c r="G19" s="57"/>
      <c r="H19" s="57">
        <v>1</v>
      </c>
      <c r="I19" s="57"/>
      <c r="J19" s="57">
        <v>1</v>
      </c>
      <c r="K19" s="57"/>
      <c r="L19" s="15">
        <f t="shared" si="1"/>
        <v>10</v>
      </c>
      <c r="M19" s="57">
        <f t="shared" si="2"/>
        <v>20</v>
      </c>
    </row>
    <row r="20" spans="2:13">
      <c r="B20" s="5">
        <v>10</v>
      </c>
      <c r="C20" s="57">
        <v>1</v>
      </c>
      <c r="D20" s="57"/>
      <c r="E20" s="57">
        <v>1</v>
      </c>
      <c r="F20" s="57"/>
      <c r="G20" s="57">
        <v>1</v>
      </c>
      <c r="H20" s="57"/>
      <c r="I20" s="57">
        <v>1</v>
      </c>
      <c r="J20" s="57"/>
      <c r="K20" s="57">
        <v>1</v>
      </c>
      <c r="L20" s="15">
        <f t="shared" si="1"/>
        <v>11</v>
      </c>
      <c r="M20" s="57">
        <f t="shared" si="2"/>
        <v>25</v>
      </c>
    </row>
    <row r="21" spans="2:13">
      <c r="L21" s="5"/>
    </row>
    <row r="22" spans="2:13">
      <c r="C22" s="5" t="s">
        <v>562</v>
      </c>
      <c r="L22" s="5"/>
    </row>
    <row r="23" spans="2:13">
      <c r="L23" s="5"/>
    </row>
    <row r="24" spans="2:13">
      <c r="L24" s="5"/>
    </row>
    <row r="25" spans="2:13">
      <c r="L25" s="5"/>
    </row>
    <row r="26" spans="2:13">
      <c r="L26" s="5"/>
    </row>
    <row r="27" spans="2:13">
      <c r="L27" s="5"/>
    </row>
    <row r="28" spans="2:13">
      <c r="L28" s="5"/>
    </row>
    <row r="29" spans="2:13">
      <c r="L29" s="5"/>
    </row>
    <row r="30" spans="2:13">
      <c r="L30" s="5"/>
    </row>
    <row r="31" spans="2:13">
      <c r="L31" s="5"/>
    </row>
    <row r="32" spans="2:13">
      <c r="L32" s="5"/>
    </row>
    <row r="33" spans="12:12">
      <c r="L33" s="5"/>
    </row>
    <row r="34" spans="12:12">
      <c r="L34" s="5"/>
    </row>
    <row r="35" spans="12:12">
      <c r="L35" s="5"/>
    </row>
    <row r="36" spans="12:12">
      <c r="L36" s="5"/>
    </row>
    <row r="37" spans="12:12">
      <c r="L37" s="5"/>
    </row>
    <row r="38" spans="12:12">
      <c r="L38" s="5"/>
    </row>
    <row r="39" spans="12:12">
      <c r="L39" s="5"/>
    </row>
    <row r="40" spans="12:12">
      <c r="L40" s="5"/>
    </row>
    <row r="41" spans="12:12">
      <c r="L41" s="5"/>
    </row>
    <row r="42" spans="12:12">
      <c r="L42" s="5"/>
    </row>
    <row r="43" spans="12:12">
      <c r="L43" s="5"/>
    </row>
    <row r="44" spans="12:12">
      <c r="L44" s="5"/>
    </row>
    <row r="45" spans="12:12">
      <c r="L45" s="5"/>
    </row>
    <row r="46" spans="12:12">
      <c r="L46" s="5"/>
    </row>
    <row r="47" spans="12:12">
      <c r="L47" s="5"/>
    </row>
    <row r="48" spans="12:12">
      <c r="L48" s="5"/>
    </row>
    <row r="49" spans="12:12">
      <c r="L49" s="5"/>
    </row>
    <row r="50" spans="12:12">
      <c r="L50" s="5"/>
    </row>
    <row r="51" spans="12:12">
      <c r="L51" s="5"/>
    </row>
    <row r="52" spans="12:12">
      <c r="L52" s="5"/>
    </row>
    <row r="53" spans="12:12">
      <c r="L53" s="5"/>
    </row>
    <row r="54" spans="12:12">
      <c r="L54" s="5"/>
    </row>
    <row r="55" spans="12:12">
      <c r="L55" s="5"/>
    </row>
    <row r="56" spans="12:12">
      <c r="L56" s="5"/>
    </row>
    <row r="57" spans="12:12">
      <c r="L57" s="5"/>
    </row>
    <row r="58" spans="12:12">
      <c r="L58" s="5"/>
    </row>
    <row r="59" spans="12:12">
      <c r="L59" s="5"/>
    </row>
    <row r="60" spans="12:12">
      <c r="L60" s="5"/>
    </row>
    <row r="61" spans="12:12">
      <c r="L61" s="5"/>
    </row>
    <row r="62" spans="12:12">
      <c r="L62" s="5"/>
    </row>
    <row r="63" spans="12:12">
      <c r="L63" s="5"/>
    </row>
    <row r="64" spans="12:12">
      <c r="L64" s="5"/>
    </row>
    <row r="65" spans="12:12">
      <c r="L65" s="5"/>
    </row>
    <row r="66" spans="12:12">
      <c r="L66" s="5"/>
    </row>
    <row r="67" spans="12:12">
      <c r="L67" s="5"/>
    </row>
    <row r="68" spans="12:12">
      <c r="L68" s="5"/>
    </row>
    <row r="69" spans="12:12">
      <c r="L69" s="5"/>
    </row>
    <row r="70" spans="12:12">
      <c r="L70" s="5"/>
    </row>
    <row r="71" spans="12:12">
      <c r="L71" s="5"/>
    </row>
    <row r="72" spans="12:12">
      <c r="L72" s="5"/>
    </row>
    <row r="73" spans="12:12">
      <c r="L73" s="5"/>
    </row>
    <row r="74" spans="12:12">
      <c r="L74" s="5"/>
    </row>
    <row r="75" spans="12:12">
      <c r="L75" s="5"/>
    </row>
    <row r="76" spans="12:12">
      <c r="L76" s="5"/>
    </row>
    <row r="77" spans="12:12">
      <c r="L77" s="5"/>
    </row>
    <row r="78" spans="12:12">
      <c r="L78" s="5"/>
    </row>
    <row r="79" spans="12:12">
      <c r="L79" s="5"/>
    </row>
    <row r="80" spans="12:12">
      <c r="L80" s="5"/>
    </row>
    <row r="81" spans="12:12">
      <c r="L81" s="5"/>
    </row>
    <row r="82" spans="12:12">
      <c r="L82" s="5"/>
    </row>
    <row r="83" spans="12:12">
      <c r="L83" s="5"/>
    </row>
    <row r="84" spans="12:12">
      <c r="L84" s="5"/>
    </row>
    <row r="85" spans="12:12">
      <c r="L85" s="5"/>
    </row>
    <row r="86" spans="12:12">
      <c r="L86" s="5"/>
    </row>
    <row r="87" spans="12:12">
      <c r="L87" s="5"/>
    </row>
    <row r="88" spans="12:12">
      <c r="L88" s="5"/>
    </row>
    <row r="89" spans="12:12">
      <c r="L89" s="5"/>
    </row>
    <row r="90" spans="12:12">
      <c r="L90" s="5"/>
    </row>
    <row r="91" spans="12:12">
      <c r="L91" s="5"/>
    </row>
    <row r="92" spans="12:12">
      <c r="L92" s="5"/>
    </row>
    <row r="93" spans="12:12">
      <c r="L93" s="5"/>
    </row>
    <row r="94" spans="12:12">
      <c r="L94" s="5"/>
    </row>
    <row r="95" spans="12:12">
      <c r="L95" s="5"/>
    </row>
    <row r="96" spans="12:12">
      <c r="L96" s="5"/>
    </row>
    <row r="97" spans="12:12">
      <c r="L97" s="5"/>
    </row>
    <row r="98" spans="12:12">
      <c r="L98" s="5"/>
    </row>
    <row r="99" spans="12:12">
      <c r="L99" s="5"/>
    </row>
    <row r="100" spans="12:12">
      <c r="L100" s="5"/>
    </row>
    <row r="101" spans="12:12">
      <c r="L101" s="5"/>
    </row>
    <row r="102" spans="12:12">
      <c r="L102" s="5"/>
    </row>
    <row r="103" spans="12:12">
      <c r="L103" s="5"/>
    </row>
    <row r="104" spans="12:12">
      <c r="L104" s="5"/>
    </row>
    <row r="105" spans="12:12">
      <c r="L105" s="5"/>
    </row>
    <row r="106" spans="12:12">
      <c r="L106" s="5"/>
    </row>
    <row r="107" spans="12:12">
      <c r="L107" s="5"/>
    </row>
    <row r="108" spans="12:12">
      <c r="L108" s="5"/>
    </row>
    <row r="109" spans="12:12">
      <c r="L109" s="5"/>
    </row>
    <row r="110" spans="12:12">
      <c r="L110" s="5"/>
    </row>
    <row r="111" spans="12:12">
      <c r="L111" s="5"/>
    </row>
    <row r="112" spans="12:12">
      <c r="L112" s="5"/>
    </row>
    <row r="113" spans="12:12">
      <c r="L113" s="5"/>
    </row>
    <row r="114" spans="12:12">
      <c r="L114" s="5"/>
    </row>
    <row r="115" spans="12:12">
      <c r="L115" s="5"/>
    </row>
    <row r="116" spans="12:12">
      <c r="L116" s="5"/>
    </row>
    <row r="117" spans="12:12">
      <c r="L117" s="5"/>
    </row>
    <row r="118" spans="12:12">
      <c r="L118" s="5"/>
    </row>
    <row r="119" spans="12:12">
      <c r="L119" s="5"/>
    </row>
    <row r="120" spans="12:12">
      <c r="L120" s="5"/>
    </row>
    <row r="121" spans="12:12">
      <c r="L121" s="5"/>
    </row>
    <row r="122" spans="12:12">
      <c r="L122" s="5"/>
    </row>
    <row r="123" spans="12:12">
      <c r="L123" s="5"/>
    </row>
    <row r="124" spans="12:12">
      <c r="L124" s="5"/>
    </row>
    <row r="125" spans="12:12">
      <c r="L125" s="5"/>
    </row>
    <row r="126" spans="12:12">
      <c r="L126" s="5"/>
    </row>
    <row r="127" spans="12:12">
      <c r="L127" s="5"/>
    </row>
    <row r="128" spans="12:12">
      <c r="L128" s="5"/>
    </row>
    <row r="129" spans="12:12">
      <c r="L129" s="5"/>
    </row>
    <row r="130" spans="12:12">
      <c r="L130" s="5"/>
    </row>
    <row r="131" spans="12:12">
      <c r="L131" s="5"/>
    </row>
    <row r="132" spans="12:12">
      <c r="L132" s="5"/>
    </row>
    <row r="133" spans="12:12">
      <c r="L133" s="5"/>
    </row>
    <row r="134" spans="12:12">
      <c r="L134" s="5"/>
    </row>
    <row r="135" spans="12:12">
      <c r="L135" s="5"/>
    </row>
    <row r="136" spans="12:12">
      <c r="L136" s="5"/>
    </row>
    <row r="137" spans="12:12">
      <c r="L137" s="5"/>
    </row>
    <row r="138" spans="12:12">
      <c r="L138" s="5"/>
    </row>
    <row r="139" spans="12:12">
      <c r="L139" s="5"/>
    </row>
    <row r="140" spans="12:12">
      <c r="L140" s="5"/>
    </row>
    <row r="141" spans="12:12">
      <c r="L141" s="5"/>
    </row>
    <row r="142" spans="12:12">
      <c r="L142" s="5"/>
    </row>
    <row r="143" spans="12:12">
      <c r="L143" s="5"/>
    </row>
    <row r="144" spans="12:12">
      <c r="L144" s="5"/>
    </row>
    <row r="145" spans="12:12">
      <c r="L145" s="5"/>
    </row>
    <row r="146" spans="12:12">
      <c r="L146" s="5"/>
    </row>
    <row r="147" spans="12:12">
      <c r="L147" s="5"/>
    </row>
    <row r="148" spans="12:12">
      <c r="L148" s="5"/>
    </row>
    <row r="149" spans="12:12">
      <c r="L149" s="5"/>
    </row>
    <row r="150" spans="12:12">
      <c r="L150" s="5"/>
    </row>
    <row r="151" spans="12:12">
      <c r="L151" s="5"/>
    </row>
    <row r="152" spans="12:12">
      <c r="L152" s="5"/>
    </row>
    <row r="153" spans="12:12">
      <c r="L153" s="5"/>
    </row>
    <row r="154" spans="12:12">
      <c r="L154" s="5"/>
    </row>
    <row r="155" spans="12:12">
      <c r="L155" s="5"/>
    </row>
    <row r="156" spans="12:12">
      <c r="L156" s="5"/>
    </row>
    <row r="157" spans="12:12">
      <c r="L157" s="5"/>
    </row>
    <row r="158" spans="12:12">
      <c r="L158" s="5"/>
    </row>
    <row r="159" spans="12:12">
      <c r="L159" s="5"/>
    </row>
    <row r="160" spans="12:12">
      <c r="L160" s="5"/>
    </row>
    <row r="161" spans="12:12">
      <c r="L161" s="5"/>
    </row>
    <row r="162" spans="12:12">
      <c r="L162" s="5"/>
    </row>
    <row r="163" spans="12:12">
      <c r="L163" s="5"/>
    </row>
    <row r="164" spans="12:12">
      <c r="L164" s="5"/>
    </row>
    <row r="165" spans="12:12">
      <c r="L165" s="5"/>
    </row>
    <row r="166" spans="12:12">
      <c r="L166" s="5"/>
    </row>
    <row r="167" spans="12:12">
      <c r="L167" s="5"/>
    </row>
    <row r="168" spans="12:12">
      <c r="L168" s="5"/>
    </row>
    <row r="169" spans="12:12">
      <c r="L169" s="5"/>
    </row>
    <row r="170" spans="12:12">
      <c r="L170" s="5"/>
    </row>
    <row r="171" spans="12:12">
      <c r="L171" s="5"/>
    </row>
    <row r="172" spans="12:12">
      <c r="L172" s="5"/>
    </row>
    <row r="173" spans="12:12">
      <c r="L173" s="5"/>
    </row>
    <row r="174" spans="12:12">
      <c r="L174" s="5"/>
    </row>
    <row r="175" spans="12:12">
      <c r="L175" s="5"/>
    </row>
    <row r="176" spans="12:12">
      <c r="L176" s="5"/>
    </row>
    <row r="177" spans="12:12">
      <c r="L177" s="5"/>
    </row>
    <row r="178" spans="12:12">
      <c r="L178" s="5"/>
    </row>
    <row r="179" spans="12:12">
      <c r="L179" s="5"/>
    </row>
    <row r="180" spans="12:12">
      <c r="L180" s="5"/>
    </row>
    <row r="181" spans="12:12">
      <c r="L181" s="5"/>
    </row>
    <row r="182" spans="12:12">
      <c r="L182" s="5"/>
    </row>
    <row r="183" spans="12:12">
      <c r="L183" s="5"/>
    </row>
    <row r="184" spans="12:12">
      <c r="L184" s="5"/>
    </row>
    <row r="185" spans="12:12">
      <c r="L185" s="5"/>
    </row>
    <row r="186" spans="12:12">
      <c r="L186" s="5"/>
    </row>
    <row r="187" spans="12:12">
      <c r="L187" s="5"/>
    </row>
    <row r="188" spans="12:12">
      <c r="L188" s="5"/>
    </row>
    <row r="189" spans="12:12">
      <c r="L189" s="5"/>
    </row>
    <row r="190" spans="12:12">
      <c r="L190" s="5"/>
    </row>
    <row r="191" spans="12:12">
      <c r="L191" s="5"/>
    </row>
    <row r="192" spans="12:12">
      <c r="L192" s="5"/>
    </row>
    <row r="193" spans="12:12">
      <c r="L193" s="5"/>
    </row>
    <row r="194" spans="12:12">
      <c r="L194" s="5"/>
    </row>
    <row r="195" spans="12:12">
      <c r="L195" s="5"/>
    </row>
    <row r="196" spans="12:12">
      <c r="L196" s="5"/>
    </row>
    <row r="197" spans="12:12">
      <c r="L197" s="5"/>
    </row>
    <row r="198" spans="12:12">
      <c r="L198" s="5"/>
    </row>
    <row r="199" spans="12:12">
      <c r="L199" s="5"/>
    </row>
    <row r="200" spans="12:12">
      <c r="L200" s="5"/>
    </row>
    <row r="201" spans="12:12">
      <c r="L201" s="5"/>
    </row>
    <row r="202" spans="12:12">
      <c r="L202" s="5"/>
    </row>
    <row r="203" spans="12:12">
      <c r="L203" s="5"/>
    </row>
    <row r="204" spans="12:12">
      <c r="L204" s="5"/>
    </row>
    <row r="205" spans="12:12">
      <c r="L205" s="5"/>
    </row>
    <row r="206" spans="12:12">
      <c r="L206" s="5"/>
    </row>
    <row r="207" spans="12:12">
      <c r="L207" s="5"/>
    </row>
    <row r="208" spans="12:12">
      <c r="L208" s="5"/>
    </row>
    <row r="209" spans="12:12">
      <c r="L209" s="5"/>
    </row>
    <row r="210" spans="12:12">
      <c r="L210" s="5"/>
    </row>
    <row r="211" spans="12:12">
      <c r="L211" s="5"/>
    </row>
    <row r="212" spans="12:12">
      <c r="L212" s="5"/>
    </row>
    <row r="213" spans="12:12">
      <c r="L213" s="5"/>
    </row>
    <row r="214" spans="12:12">
      <c r="L214" s="5"/>
    </row>
    <row r="215" spans="12:12">
      <c r="L215" s="5"/>
    </row>
    <row r="216" spans="12:12">
      <c r="L216" s="5"/>
    </row>
    <row r="217" spans="12:12">
      <c r="L217" s="5"/>
    </row>
    <row r="218" spans="12:12">
      <c r="L218" s="5"/>
    </row>
    <row r="219" spans="12:12">
      <c r="L219" s="5"/>
    </row>
    <row r="220" spans="12:12">
      <c r="L220" s="5"/>
    </row>
    <row r="221" spans="12:12">
      <c r="L221" s="5"/>
    </row>
    <row r="222" spans="12:12">
      <c r="L222" s="5"/>
    </row>
    <row r="223" spans="12:12">
      <c r="L223" s="5"/>
    </row>
    <row r="224" spans="12:12">
      <c r="L224" s="5"/>
    </row>
    <row r="225" spans="12:12">
      <c r="L225" s="5"/>
    </row>
    <row r="226" spans="12:12">
      <c r="L226" s="5"/>
    </row>
    <row r="227" spans="12:12">
      <c r="L227" s="5"/>
    </row>
    <row r="228" spans="12:12">
      <c r="L228" s="5"/>
    </row>
    <row r="229" spans="12:12">
      <c r="L229" s="5"/>
    </row>
    <row r="230" spans="12:12">
      <c r="L230" s="5"/>
    </row>
    <row r="231" spans="12:12">
      <c r="L231" s="5"/>
    </row>
    <row r="232" spans="12:12">
      <c r="L232" s="5"/>
    </row>
    <row r="233" spans="12:12">
      <c r="L233" s="5"/>
    </row>
    <row r="234" spans="12:12">
      <c r="L234" s="5"/>
    </row>
    <row r="235" spans="12:12">
      <c r="L235" s="5"/>
    </row>
    <row r="236" spans="12:12">
      <c r="L236" s="5"/>
    </row>
    <row r="237" spans="12:12">
      <c r="L237" s="5"/>
    </row>
    <row r="238" spans="12:12">
      <c r="L238" s="5"/>
    </row>
    <row r="239" spans="12:12">
      <c r="L239" s="5"/>
    </row>
    <row r="240" spans="12:12">
      <c r="L240" s="5"/>
    </row>
    <row r="241" spans="12:12">
      <c r="L241" s="5"/>
    </row>
    <row r="242" spans="12:12">
      <c r="L242" s="5"/>
    </row>
    <row r="243" spans="12:12">
      <c r="L243" s="5"/>
    </row>
    <row r="244" spans="12:12">
      <c r="L244" s="5"/>
    </row>
    <row r="245" spans="12:12">
      <c r="L245" s="5"/>
    </row>
    <row r="246" spans="12:12">
      <c r="L246" s="5"/>
    </row>
    <row r="247" spans="12:12">
      <c r="L247" s="5"/>
    </row>
    <row r="248" spans="12:12">
      <c r="L248" s="5"/>
    </row>
    <row r="249" spans="12:12">
      <c r="L249" s="5"/>
    </row>
    <row r="250" spans="12:12">
      <c r="L250" s="5"/>
    </row>
    <row r="251" spans="12:12">
      <c r="L251" s="5"/>
    </row>
    <row r="252" spans="12:12">
      <c r="L252" s="5"/>
    </row>
    <row r="253" spans="12:12">
      <c r="L253" s="5"/>
    </row>
    <row r="254" spans="12:12">
      <c r="L254" s="5"/>
    </row>
    <row r="255" spans="12:12">
      <c r="L255" s="5"/>
    </row>
    <row r="256" spans="12:12">
      <c r="L256" s="5"/>
    </row>
    <row r="257" spans="12:12">
      <c r="L257" s="5"/>
    </row>
    <row r="258" spans="12:12">
      <c r="L258" s="5"/>
    </row>
    <row r="259" spans="12:12">
      <c r="L259" s="5"/>
    </row>
    <row r="260" spans="12:12">
      <c r="L260" s="5"/>
    </row>
    <row r="261" spans="12:12">
      <c r="L261" s="5"/>
    </row>
    <row r="262" spans="12:12">
      <c r="L262" s="5"/>
    </row>
    <row r="263" spans="12:12">
      <c r="L263" s="5"/>
    </row>
    <row r="264" spans="12:12">
      <c r="L264" s="5"/>
    </row>
    <row r="265" spans="12:12">
      <c r="L265" s="5"/>
    </row>
    <row r="266" spans="12:12">
      <c r="L266" s="5"/>
    </row>
    <row r="267" spans="12:12">
      <c r="L267" s="5"/>
    </row>
    <row r="268" spans="12:12">
      <c r="L268" s="5"/>
    </row>
    <row r="269" spans="12:12">
      <c r="L269" s="5"/>
    </row>
    <row r="270" spans="12:12">
      <c r="L270" s="5"/>
    </row>
    <row r="271" spans="12:12">
      <c r="L271" s="5"/>
    </row>
    <row r="272" spans="12:12">
      <c r="L272" s="5"/>
    </row>
    <row r="273" spans="12:12">
      <c r="L273" s="5"/>
    </row>
    <row r="274" spans="12:12">
      <c r="L274" s="5"/>
    </row>
    <row r="275" spans="12:12">
      <c r="L275" s="5"/>
    </row>
    <row r="276" spans="12:12">
      <c r="L276" s="5"/>
    </row>
    <row r="277" spans="12:12">
      <c r="L277" s="5"/>
    </row>
    <row r="278" spans="12:12">
      <c r="L278" s="5"/>
    </row>
    <row r="279" spans="12:12">
      <c r="L279" s="5"/>
    </row>
    <row r="280" spans="12:12">
      <c r="L280" s="5"/>
    </row>
    <row r="281" spans="12:12">
      <c r="L281" s="5"/>
    </row>
    <row r="282" spans="12:12">
      <c r="L282" s="5"/>
    </row>
    <row r="283" spans="12:12">
      <c r="L283" s="5"/>
    </row>
    <row r="284" spans="12:12">
      <c r="L284" s="5"/>
    </row>
    <row r="285" spans="12:12">
      <c r="L285" s="5"/>
    </row>
    <row r="286" spans="12:12">
      <c r="L286" s="5"/>
    </row>
    <row r="287" spans="12:12">
      <c r="L287" s="5"/>
    </row>
    <row r="288" spans="12:12">
      <c r="L288" s="5"/>
    </row>
    <row r="289" spans="12:12">
      <c r="L289" s="5"/>
    </row>
    <row r="290" spans="12:12">
      <c r="L290" s="5"/>
    </row>
    <row r="291" spans="12:12">
      <c r="L291" s="5"/>
    </row>
    <row r="292" spans="12:12">
      <c r="L292" s="5"/>
    </row>
    <row r="293" spans="12:12">
      <c r="L293" s="5"/>
    </row>
    <row r="294" spans="12:12">
      <c r="L294" s="5"/>
    </row>
    <row r="295" spans="12:12">
      <c r="L295" s="5"/>
    </row>
    <row r="296" spans="12:12">
      <c r="L296" s="5"/>
    </row>
    <row r="297" spans="12:12">
      <c r="L297" s="5"/>
    </row>
    <row r="298" spans="12:12">
      <c r="L298" s="5"/>
    </row>
    <row r="299" spans="12:12">
      <c r="L299" s="5"/>
    </row>
    <row r="300" spans="12:12">
      <c r="L300" s="5"/>
    </row>
    <row r="301" spans="12:12">
      <c r="L301" s="5"/>
    </row>
    <row r="302" spans="12:12">
      <c r="L302" s="5"/>
    </row>
    <row r="303" spans="12:12">
      <c r="L303" s="5"/>
    </row>
    <row r="304" spans="12:12">
      <c r="L304" s="5"/>
    </row>
    <row r="305" spans="12:12">
      <c r="L305" s="5"/>
    </row>
    <row r="306" spans="12:12">
      <c r="L306" s="5"/>
    </row>
    <row r="307" spans="12:12">
      <c r="L307" s="5"/>
    </row>
    <row r="308" spans="12:12">
      <c r="L308" s="5"/>
    </row>
    <row r="309" spans="12:12">
      <c r="L309" s="5"/>
    </row>
    <row r="310" spans="12:12">
      <c r="L310" s="5"/>
    </row>
    <row r="311" spans="12:12">
      <c r="L311" s="5"/>
    </row>
    <row r="312" spans="12:12">
      <c r="L312" s="5"/>
    </row>
    <row r="313" spans="12:12">
      <c r="L313" s="5"/>
    </row>
    <row r="314" spans="12:12">
      <c r="L314" s="5"/>
    </row>
    <row r="315" spans="12:12">
      <c r="L315" s="5"/>
    </row>
    <row r="316" spans="12:12">
      <c r="L316" s="5"/>
    </row>
    <row r="317" spans="12:12">
      <c r="L317" s="5"/>
    </row>
    <row r="318" spans="12:12">
      <c r="L318" s="5"/>
    </row>
    <row r="319" spans="12:12">
      <c r="L319" s="5"/>
    </row>
    <row r="320" spans="12:12">
      <c r="L320" s="5"/>
    </row>
    <row r="321" spans="12:12">
      <c r="L321" s="5"/>
    </row>
    <row r="322" spans="12:12">
      <c r="L322" s="5"/>
    </row>
    <row r="323" spans="12:12">
      <c r="L323" s="5"/>
    </row>
    <row r="324" spans="12:12">
      <c r="L324" s="5"/>
    </row>
    <row r="325" spans="12:12">
      <c r="L325" s="5"/>
    </row>
    <row r="326" spans="12:12">
      <c r="L326" s="5"/>
    </row>
    <row r="327" spans="12:12">
      <c r="L327" s="5"/>
    </row>
    <row r="328" spans="12:12">
      <c r="L328" s="5"/>
    </row>
    <row r="329" spans="12:12">
      <c r="L329" s="5"/>
    </row>
    <row r="330" spans="12:12">
      <c r="L330" s="5"/>
    </row>
    <row r="331" spans="12:12">
      <c r="L331" s="5"/>
    </row>
    <row r="332" spans="12:12">
      <c r="L332" s="5"/>
    </row>
    <row r="333" spans="12:12">
      <c r="L333" s="5"/>
    </row>
    <row r="334" spans="12:12">
      <c r="L334" s="5"/>
    </row>
    <row r="335" spans="12:12">
      <c r="L335" s="5"/>
    </row>
    <row r="336" spans="12:12">
      <c r="L336" s="5"/>
    </row>
    <row r="337" spans="12:12">
      <c r="L337" s="5"/>
    </row>
    <row r="338" spans="12:12">
      <c r="L338" s="5"/>
    </row>
    <row r="339" spans="12:12">
      <c r="L339" s="5"/>
    </row>
    <row r="340" spans="12:12">
      <c r="L340" s="5"/>
    </row>
    <row r="341" spans="12:12">
      <c r="L341" s="5"/>
    </row>
    <row r="342" spans="12:12">
      <c r="L342" s="5"/>
    </row>
    <row r="343" spans="12:12">
      <c r="L343" s="5"/>
    </row>
    <row r="344" spans="12:12">
      <c r="L344" s="5"/>
    </row>
    <row r="345" spans="12:12">
      <c r="L345" s="5"/>
    </row>
    <row r="346" spans="12:12">
      <c r="L346" s="5"/>
    </row>
    <row r="347" spans="12:12">
      <c r="L347" s="5"/>
    </row>
    <row r="348" spans="12:12">
      <c r="L348" s="5"/>
    </row>
    <row r="349" spans="12:12">
      <c r="L349" s="5"/>
    </row>
    <row r="350" spans="12:12">
      <c r="L350" s="5"/>
    </row>
    <row r="351" spans="12:12">
      <c r="L351" s="5"/>
    </row>
    <row r="352" spans="12:12">
      <c r="L352" s="5"/>
    </row>
    <row r="353" spans="12:12">
      <c r="L353" s="5"/>
    </row>
    <row r="354" spans="12:12">
      <c r="L354" s="5"/>
    </row>
    <row r="355" spans="12:12">
      <c r="L355" s="5"/>
    </row>
    <row r="356" spans="12:12">
      <c r="L356" s="5"/>
    </row>
    <row r="357" spans="12:12">
      <c r="L357" s="5"/>
    </row>
    <row r="358" spans="12:12">
      <c r="L358" s="5"/>
    </row>
    <row r="359" spans="12:12">
      <c r="L359" s="5"/>
    </row>
    <row r="360" spans="12:12">
      <c r="L360" s="5"/>
    </row>
    <row r="361" spans="12:12">
      <c r="L361" s="5"/>
    </row>
    <row r="362" spans="12:12">
      <c r="L362" s="5"/>
    </row>
    <row r="363" spans="12:12">
      <c r="L363" s="5"/>
    </row>
    <row r="364" spans="12:12">
      <c r="L364" s="5"/>
    </row>
    <row r="365" spans="12:12">
      <c r="L365" s="5"/>
    </row>
    <row r="366" spans="12:12">
      <c r="L366" s="5"/>
    </row>
    <row r="367" spans="12:12">
      <c r="L367" s="5"/>
    </row>
    <row r="368" spans="12:12">
      <c r="L368" s="5"/>
    </row>
    <row r="369" spans="12:12">
      <c r="L369" s="5"/>
    </row>
    <row r="370" spans="12:12">
      <c r="L370" s="5"/>
    </row>
    <row r="371" spans="12:12">
      <c r="L371" s="5"/>
    </row>
    <row r="372" spans="12:12">
      <c r="L372" s="5"/>
    </row>
    <row r="373" spans="12:12">
      <c r="L373" s="5"/>
    </row>
    <row r="374" spans="12:12">
      <c r="L374" s="5"/>
    </row>
    <row r="375" spans="12:12">
      <c r="L375" s="5"/>
    </row>
    <row r="376" spans="12:12">
      <c r="L376" s="5"/>
    </row>
    <row r="377" spans="12:12">
      <c r="L377" s="5"/>
    </row>
    <row r="378" spans="12:12">
      <c r="L378" s="5"/>
    </row>
    <row r="379" spans="12:12">
      <c r="L379" s="5"/>
    </row>
    <row r="380" spans="12:12">
      <c r="L380" s="5"/>
    </row>
    <row r="381" spans="12:12">
      <c r="L381" s="5"/>
    </row>
    <row r="382" spans="12:12">
      <c r="L382" s="5"/>
    </row>
    <row r="383" spans="12:12">
      <c r="L383" s="5"/>
    </row>
    <row r="384" spans="12:12">
      <c r="L384" s="5"/>
    </row>
    <row r="385" spans="12:12">
      <c r="L385" s="5"/>
    </row>
    <row r="386" spans="12:12">
      <c r="L386" s="5"/>
    </row>
    <row r="387" spans="12:12">
      <c r="L387" s="5"/>
    </row>
    <row r="388" spans="12:12">
      <c r="L388" s="5"/>
    </row>
    <row r="389" spans="12:12">
      <c r="L389" s="5"/>
    </row>
    <row r="390" spans="12:12">
      <c r="L390" s="5"/>
    </row>
    <row r="391" spans="12:12">
      <c r="L391" s="5"/>
    </row>
    <row r="392" spans="12:12">
      <c r="L392" s="5"/>
    </row>
    <row r="393" spans="12:12">
      <c r="L393" s="5"/>
    </row>
    <row r="394" spans="12:12">
      <c r="L394" s="5"/>
    </row>
    <row r="395" spans="12:12">
      <c r="L395" s="5"/>
    </row>
    <row r="396" spans="12:12">
      <c r="L396" s="5"/>
    </row>
    <row r="397" spans="12:12">
      <c r="L397" s="5"/>
    </row>
    <row r="398" spans="12:12">
      <c r="L398" s="5"/>
    </row>
    <row r="399" spans="12:12">
      <c r="L399" s="5"/>
    </row>
    <row r="400" spans="12:12">
      <c r="L400" s="5"/>
    </row>
    <row r="401" spans="12:12">
      <c r="L401" s="5"/>
    </row>
    <row r="402" spans="12:12">
      <c r="L402" s="5"/>
    </row>
    <row r="403" spans="12:12">
      <c r="L403" s="5"/>
    </row>
    <row r="404" spans="12:12">
      <c r="L404" s="5"/>
    </row>
    <row r="405" spans="12:12">
      <c r="L405" s="5"/>
    </row>
    <row r="406" spans="12:12">
      <c r="L406" s="5"/>
    </row>
    <row r="407" spans="12:12">
      <c r="L407" s="5"/>
    </row>
    <row r="408" spans="12:12">
      <c r="L408" s="5"/>
    </row>
    <row r="409" spans="12:12">
      <c r="L409" s="5"/>
    </row>
    <row r="410" spans="12:12">
      <c r="L410" s="5"/>
    </row>
    <row r="411" spans="12:12">
      <c r="L411" s="5"/>
    </row>
    <row r="412" spans="12:12">
      <c r="L412" s="5"/>
    </row>
    <row r="413" spans="12:12">
      <c r="L413" s="5"/>
    </row>
    <row r="414" spans="12:12">
      <c r="L414" s="5"/>
    </row>
    <row r="415" spans="12:12">
      <c r="L415" s="5"/>
    </row>
    <row r="416" spans="12:12">
      <c r="L416" s="5"/>
    </row>
    <row r="417" spans="12:12">
      <c r="L417" s="5"/>
    </row>
    <row r="418" spans="12:12">
      <c r="L418" s="5"/>
    </row>
    <row r="419" spans="12:12">
      <c r="L419" s="5"/>
    </row>
    <row r="420" spans="12:12">
      <c r="L420" s="5"/>
    </row>
    <row r="421" spans="12:12">
      <c r="L421" s="5"/>
    </row>
    <row r="422" spans="12:12">
      <c r="L422" s="5"/>
    </row>
    <row r="423" spans="12:12">
      <c r="L423" s="5"/>
    </row>
    <row r="424" spans="12:12">
      <c r="L424" s="5"/>
    </row>
    <row r="425" spans="12:12">
      <c r="L425" s="5"/>
    </row>
    <row r="426" spans="12:12">
      <c r="L426" s="5"/>
    </row>
    <row r="427" spans="12:12">
      <c r="L427" s="5"/>
    </row>
    <row r="428" spans="12:12">
      <c r="L428" s="5"/>
    </row>
    <row r="429" spans="12:12">
      <c r="L429" s="5"/>
    </row>
    <row r="430" spans="12:12">
      <c r="L430" s="5"/>
    </row>
    <row r="431" spans="12:12">
      <c r="L431" s="5"/>
    </row>
    <row r="432" spans="12:12">
      <c r="L432" s="5"/>
    </row>
    <row r="433" spans="12:12">
      <c r="L433" s="5"/>
    </row>
    <row r="434" spans="12:12">
      <c r="L434" s="5"/>
    </row>
    <row r="435" spans="12:12">
      <c r="L435" s="5"/>
    </row>
    <row r="436" spans="12:12">
      <c r="L436" s="5"/>
    </row>
    <row r="437" spans="12:12">
      <c r="L437" s="5"/>
    </row>
    <row r="438" spans="12:12">
      <c r="L438" s="5"/>
    </row>
    <row r="439" spans="12:12">
      <c r="L439" s="5"/>
    </row>
    <row r="440" spans="12:12">
      <c r="L440" s="5"/>
    </row>
    <row r="441" spans="12:12">
      <c r="L441" s="5"/>
    </row>
    <row r="442" spans="12:12">
      <c r="L442" s="5"/>
    </row>
    <row r="443" spans="12:12">
      <c r="L443" s="5"/>
    </row>
    <row r="444" spans="12:12">
      <c r="L444" s="5"/>
    </row>
    <row r="445" spans="12:12">
      <c r="L445" s="5"/>
    </row>
    <row r="446" spans="12:12">
      <c r="L446" s="5"/>
    </row>
    <row r="447" spans="12:12">
      <c r="L447" s="5"/>
    </row>
    <row r="448" spans="12:12">
      <c r="L448" s="5"/>
    </row>
    <row r="449" spans="12:12">
      <c r="L449" s="5"/>
    </row>
    <row r="450" spans="12:12">
      <c r="L450" s="5"/>
    </row>
    <row r="451" spans="12:12">
      <c r="L451" s="5"/>
    </row>
    <row r="452" spans="12:12">
      <c r="L452" s="5"/>
    </row>
    <row r="453" spans="12:12">
      <c r="L453" s="5"/>
    </row>
    <row r="454" spans="12:12">
      <c r="L454" s="5"/>
    </row>
    <row r="455" spans="12:12">
      <c r="L455" s="5"/>
    </row>
    <row r="456" spans="12:12">
      <c r="L456" s="5"/>
    </row>
    <row r="457" spans="12:12">
      <c r="L457" s="5"/>
    </row>
    <row r="458" spans="12:12">
      <c r="L458" s="5"/>
    </row>
    <row r="459" spans="12:12">
      <c r="L459" s="5"/>
    </row>
    <row r="460" spans="12:12">
      <c r="L460" s="5"/>
    </row>
    <row r="461" spans="12:12">
      <c r="L461" s="5"/>
    </row>
    <row r="462" spans="12:12">
      <c r="L462" s="5"/>
    </row>
    <row r="463" spans="12:12">
      <c r="L463" s="5"/>
    </row>
    <row r="464" spans="12:12">
      <c r="L464" s="5"/>
    </row>
    <row r="465" spans="12:12">
      <c r="L465" s="5"/>
    </row>
    <row r="466" spans="12:12">
      <c r="L466" s="5"/>
    </row>
    <row r="467" spans="12:12">
      <c r="L467" s="5"/>
    </row>
    <row r="468" spans="12:12">
      <c r="L468" s="5"/>
    </row>
    <row r="469" spans="12:12">
      <c r="L469" s="5"/>
    </row>
    <row r="470" spans="12:12">
      <c r="L470" s="5"/>
    </row>
    <row r="471" spans="12:12">
      <c r="L471" s="5"/>
    </row>
    <row r="472" spans="12:12">
      <c r="L472" s="5"/>
    </row>
    <row r="473" spans="12:12">
      <c r="L473" s="5"/>
    </row>
    <row r="474" spans="12:12">
      <c r="L474" s="5"/>
    </row>
    <row r="475" spans="12:12">
      <c r="L475" s="5"/>
    </row>
    <row r="476" spans="12:12">
      <c r="L476" s="5"/>
    </row>
    <row r="477" spans="12:12">
      <c r="L477" s="5"/>
    </row>
    <row r="478" spans="12:12">
      <c r="L478" s="5"/>
    </row>
    <row r="479" spans="12:12">
      <c r="L479" s="5"/>
    </row>
    <row r="480" spans="12:12">
      <c r="L480" s="5"/>
    </row>
    <row r="481" spans="12:12">
      <c r="L481" s="5"/>
    </row>
    <row r="482" spans="12:12">
      <c r="L482" s="5"/>
    </row>
    <row r="483" spans="12:12">
      <c r="L483" s="5"/>
    </row>
    <row r="484" spans="12:12">
      <c r="L484" s="5"/>
    </row>
    <row r="485" spans="12:12">
      <c r="L485" s="5"/>
    </row>
    <row r="486" spans="12:12">
      <c r="L486" s="5"/>
    </row>
    <row r="487" spans="12:12">
      <c r="L487" s="5"/>
    </row>
    <row r="488" spans="12:12">
      <c r="L488" s="5"/>
    </row>
    <row r="489" spans="12:12">
      <c r="L489" s="5"/>
    </row>
    <row r="490" spans="12:12">
      <c r="L490" s="5"/>
    </row>
    <row r="491" spans="12:12">
      <c r="L491" s="5"/>
    </row>
    <row r="492" spans="12:12">
      <c r="L492" s="5"/>
    </row>
    <row r="493" spans="12:12">
      <c r="L493" s="5"/>
    </row>
    <row r="494" spans="12:12">
      <c r="L494" s="5"/>
    </row>
    <row r="495" spans="12:12">
      <c r="L495" s="5"/>
    </row>
    <row r="496" spans="12:12">
      <c r="L496" s="5"/>
    </row>
    <row r="497" spans="12:12">
      <c r="L497" s="5"/>
    </row>
    <row r="498" spans="12:12">
      <c r="L498" s="5"/>
    </row>
    <row r="499" spans="12:12">
      <c r="L499" s="5"/>
    </row>
    <row r="500" spans="12:12">
      <c r="L500" s="5"/>
    </row>
    <row r="501" spans="12:12">
      <c r="L501" s="5"/>
    </row>
    <row r="502" spans="12:12">
      <c r="L502" s="5"/>
    </row>
    <row r="503" spans="12:12">
      <c r="L503" s="5"/>
    </row>
    <row r="504" spans="12:12">
      <c r="L504" s="5"/>
    </row>
    <row r="505" spans="12:12">
      <c r="L505" s="5"/>
    </row>
    <row r="506" spans="12:12">
      <c r="L506" s="5"/>
    </row>
    <row r="507" spans="12:12">
      <c r="L507" s="5"/>
    </row>
    <row r="508" spans="12:12">
      <c r="L508" s="5"/>
    </row>
    <row r="509" spans="12:12">
      <c r="L509" s="5"/>
    </row>
    <row r="510" spans="12:12">
      <c r="L510" s="5"/>
    </row>
    <row r="511" spans="12:12">
      <c r="L511" s="5"/>
    </row>
    <row r="512" spans="12:12">
      <c r="L512" s="5"/>
    </row>
    <row r="513" spans="12:12">
      <c r="L513" s="5"/>
    </row>
    <row r="514" spans="12:12">
      <c r="L514" s="5"/>
    </row>
    <row r="515" spans="12:12">
      <c r="L515" s="5"/>
    </row>
    <row r="516" spans="12:12">
      <c r="L516" s="5"/>
    </row>
    <row r="517" spans="12:12">
      <c r="L517" s="5"/>
    </row>
    <row r="518" spans="12:12">
      <c r="L518" s="5"/>
    </row>
    <row r="519" spans="12:12">
      <c r="L519" s="5"/>
    </row>
    <row r="520" spans="12:12">
      <c r="L520" s="5"/>
    </row>
    <row r="521" spans="12:12">
      <c r="L521" s="5"/>
    </row>
    <row r="522" spans="12:12">
      <c r="L522" s="5"/>
    </row>
    <row r="523" spans="12:12">
      <c r="L523" s="5"/>
    </row>
    <row r="524" spans="12:12">
      <c r="L524" s="5"/>
    </row>
    <row r="525" spans="12:12">
      <c r="L525" s="5"/>
    </row>
    <row r="526" spans="12:12">
      <c r="L526" s="5"/>
    </row>
    <row r="527" spans="12:12">
      <c r="L527" s="5"/>
    </row>
    <row r="528" spans="12:12">
      <c r="L528" s="5"/>
    </row>
    <row r="529" spans="12:12">
      <c r="L529" s="5"/>
    </row>
    <row r="530" spans="12:12">
      <c r="L530" s="5"/>
    </row>
    <row r="531" spans="12:12">
      <c r="L531" s="5"/>
    </row>
    <row r="532" spans="12:12">
      <c r="L532" s="5"/>
    </row>
    <row r="533" spans="12:12">
      <c r="L533" s="5"/>
    </row>
    <row r="534" spans="12:12">
      <c r="L534" s="5"/>
    </row>
    <row r="535" spans="12:12">
      <c r="L535" s="5"/>
    </row>
    <row r="536" spans="12:12">
      <c r="L536" s="5"/>
    </row>
    <row r="537" spans="12:12">
      <c r="L537" s="5"/>
    </row>
    <row r="538" spans="12:12">
      <c r="L538" s="5"/>
    </row>
    <row r="539" spans="12:12">
      <c r="L539" s="5"/>
    </row>
    <row r="540" spans="12:12">
      <c r="L540" s="5"/>
    </row>
    <row r="541" spans="12:12">
      <c r="L541" s="5"/>
    </row>
    <row r="542" spans="12:12">
      <c r="L542" s="5"/>
    </row>
    <row r="543" spans="12:12">
      <c r="L543" s="5"/>
    </row>
    <row r="544" spans="12:12">
      <c r="L544" s="5"/>
    </row>
    <row r="545" spans="12:12">
      <c r="L545" s="5"/>
    </row>
    <row r="546" spans="12:12">
      <c r="L546" s="5"/>
    </row>
    <row r="547" spans="12:12">
      <c r="L547" s="5"/>
    </row>
    <row r="548" spans="12:12">
      <c r="L548" s="5"/>
    </row>
    <row r="549" spans="12:12">
      <c r="L549" s="5"/>
    </row>
    <row r="550" spans="12:12">
      <c r="L550" s="5"/>
    </row>
    <row r="551" spans="12:12">
      <c r="L551" s="5"/>
    </row>
    <row r="552" spans="12:12">
      <c r="L552" s="5"/>
    </row>
    <row r="553" spans="12:12">
      <c r="L553" s="5"/>
    </row>
    <row r="554" spans="12:12">
      <c r="L554" s="5"/>
    </row>
    <row r="555" spans="12:12">
      <c r="L555" s="5"/>
    </row>
    <row r="556" spans="12:12">
      <c r="L556" s="5"/>
    </row>
    <row r="557" spans="12:12">
      <c r="L557" s="5"/>
    </row>
    <row r="558" spans="12:12">
      <c r="L558" s="5"/>
    </row>
    <row r="559" spans="12:12">
      <c r="L559" s="5"/>
    </row>
    <row r="560" spans="12:12">
      <c r="L560" s="5"/>
    </row>
    <row r="561" spans="12:12">
      <c r="L561" s="5"/>
    </row>
    <row r="562" spans="12:12">
      <c r="L562" s="5"/>
    </row>
    <row r="563" spans="12:12">
      <c r="L563" s="5"/>
    </row>
    <row r="564" spans="12:12">
      <c r="L564" s="5"/>
    </row>
    <row r="565" spans="12:12">
      <c r="L565" s="5"/>
    </row>
    <row r="566" spans="12:12">
      <c r="L566" s="5"/>
    </row>
    <row r="567" spans="12:12">
      <c r="L567" s="5"/>
    </row>
    <row r="568" spans="12:12">
      <c r="L568" s="5"/>
    </row>
    <row r="569" spans="12:12">
      <c r="L569" s="5"/>
    </row>
    <row r="570" spans="12:12">
      <c r="L570" s="5"/>
    </row>
    <row r="571" spans="12:12">
      <c r="L571" s="5"/>
    </row>
    <row r="572" spans="12:12">
      <c r="L572" s="5"/>
    </row>
    <row r="573" spans="12:12">
      <c r="L573" s="5"/>
    </row>
    <row r="574" spans="12:12">
      <c r="L574" s="5"/>
    </row>
    <row r="575" spans="12:12">
      <c r="L575" s="5"/>
    </row>
    <row r="576" spans="12:12">
      <c r="L576" s="5"/>
    </row>
    <row r="577" spans="12:12">
      <c r="L577" s="5"/>
    </row>
    <row r="578" spans="12:12">
      <c r="L578" s="5"/>
    </row>
    <row r="579" spans="12:12">
      <c r="L579" s="5"/>
    </row>
    <row r="580" spans="12:12">
      <c r="L580" s="5"/>
    </row>
    <row r="581" spans="12:12">
      <c r="L581" s="5"/>
    </row>
    <row r="582" spans="12:12">
      <c r="L582" s="5"/>
    </row>
    <row r="583" spans="12:12">
      <c r="L583" s="5"/>
    </row>
    <row r="584" spans="12:12">
      <c r="L584" s="5"/>
    </row>
    <row r="585" spans="12:12">
      <c r="L585" s="5"/>
    </row>
    <row r="586" spans="12:12">
      <c r="L586" s="5"/>
    </row>
    <row r="587" spans="12:12">
      <c r="L587" s="5"/>
    </row>
    <row r="588" spans="12:12">
      <c r="L588" s="5"/>
    </row>
    <row r="589" spans="12:12">
      <c r="L589" s="5"/>
    </row>
    <row r="590" spans="12:12">
      <c r="L590" s="5"/>
    </row>
    <row r="591" spans="12:12">
      <c r="L591" s="5"/>
    </row>
    <row r="592" spans="12:12">
      <c r="L592" s="5"/>
    </row>
    <row r="593" spans="12:12">
      <c r="L593" s="5"/>
    </row>
    <row r="594" spans="12:12">
      <c r="L594" s="5"/>
    </row>
    <row r="595" spans="12:12">
      <c r="L595" s="5"/>
    </row>
    <row r="596" spans="12:12">
      <c r="L596" s="5"/>
    </row>
    <row r="597" spans="12:12">
      <c r="L597" s="5"/>
    </row>
    <row r="598" spans="12:12">
      <c r="L598" s="5"/>
    </row>
    <row r="599" spans="12:12">
      <c r="L599" s="5"/>
    </row>
    <row r="600" spans="12:12">
      <c r="L600" s="5"/>
    </row>
    <row r="601" spans="12:12">
      <c r="L601" s="5"/>
    </row>
    <row r="602" spans="12:12">
      <c r="L602" s="5"/>
    </row>
    <row r="603" spans="12:12">
      <c r="L603" s="5"/>
    </row>
    <row r="604" spans="12:12">
      <c r="L604" s="5"/>
    </row>
    <row r="605" spans="12:12">
      <c r="L605" s="5"/>
    </row>
    <row r="606" spans="12:12">
      <c r="L606" s="5"/>
    </row>
    <row r="607" spans="12:12">
      <c r="L607" s="5"/>
    </row>
    <row r="608" spans="12:12">
      <c r="L608" s="5"/>
    </row>
    <row r="609" spans="12:12">
      <c r="L609" s="5"/>
    </row>
    <row r="610" spans="12:12">
      <c r="L610" s="5"/>
    </row>
    <row r="611" spans="12:12">
      <c r="L611" s="5"/>
    </row>
    <row r="612" spans="12:12">
      <c r="L612" s="5"/>
    </row>
    <row r="613" spans="12:12">
      <c r="L613" s="5"/>
    </row>
    <row r="614" spans="12:12">
      <c r="L614" s="5"/>
    </row>
    <row r="615" spans="12:12">
      <c r="L615" s="5"/>
    </row>
    <row r="616" spans="12:12">
      <c r="L616" s="5"/>
    </row>
    <row r="617" spans="12:12">
      <c r="L617" s="5"/>
    </row>
    <row r="618" spans="12:12">
      <c r="L618" s="5"/>
    </row>
    <row r="619" spans="12:12">
      <c r="L619" s="5"/>
    </row>
    <row r="620" spans="12:12">
      <c r="L620" s="5"/>
    </row>
    <row r="621" spans="12:12">
      <c r="L621" s="5"/>
    </row>
    <row r="622" spans="12:12">
      <c r="L622" s="5"/>
    </row>
    <row r="623" spans="12:12">
      <c r="L623" s="5"/>
    </row>
    <row r="624" spans="12:12">
      <c r="L624" s="5"/>
    </row>
    <row r="625" spans="12:12">
      <c r="L625" s="5"/>
    </row>
    <row r="626" spans="12:12">
      <c r="L626" s="5"/>
    </row>
    <row r="627" spans="12:12">
      <c r="L627" s="5"/>
    </row>
    <row r="628" spans="12:12">
      <c r="L628" s="5"/>
    </row>
    <row r="629" spans="12:12">
      <c r="L629" s="5"/>
    </row>
    <row r="630" spans="12:12">
      <c r="L630" s="5"/>
    </row>
    <row r="631" spans="12:12">
      <c r="L631" s="5"/>
    </row>
    <row r="632" spans="12:12">
      <c r="L632" s="5"/>
    </row>
    <row r="633" spans="12:12">
      <c r="L633" s="5"/>
    </row>
    <row r="634" spans="12:12">
      <c r="L634" s="5"/>
    </row>
    <row r="635" spans="12:12">
      <c r="L635" s="5"/>
    </row>
    <row r="636" spans="12:12">
      <c r="L636" s="5"/>
    </row>
    <row r="637" spans="12:12">
      <c r="L637" s="5"/>
    </row>
    <row r="638" spans="12:12">
      <c r="L638" s="5"/>
    </row>
    <row r="639" spans="12:12">
      <c r="L639" s="5"/>
    </row>
    <row r="640" spans="12:12">
      <c r="L640" s="5"/>
    </row>
    <row r="641" spans="12:12">
      <c r="L641" s="5"/>
    </row>
    <row r="642" spans="12:12">
      <c r="L642" s="5"/>
    </row>
    <row r="643" spans="12:12">
      <c r="L643" s="5"/>
    </row>
    <row r="644" spans="12:12">
      <c r="L644" s="5"/>
    </row>
    <row r="645" spans="12:12">
      <c r="L645" s="5"/>
    </row>
    <row r="646" spans="12:12">
      <c r="L646" s="5"/>
    </row>
    <row r="647" spans="12:12">
      <c r="L647" s="5"/>
    </row>
    <row r="648" spans="12:12">
      <c r="L648" s="5"/>
    </row>
    <row r="649" spans="12:12">
      <c r="L649" s="5"/>
    </row>
    <row r="650" spans="12:12">
      <c r="L650" s="5"/>
    </row>
    <row r="651" spans="12:12">
      <c r="L651" s="5"/>
    </row>
    <row r="652" spans="12:12">
      <c r="L652" s="5"/>
    </row>
    <row r="653" spans="12:12">
      <c r="L653" s="5"/>
    </row>
    <row r="654" spans="12:12">
      <c r="L654" s="5"/>
    </row>
    <row r="655" spans="12:12">
      <c r="L655" s="5"/>
    </row>
    <row r="656" spans="12:12">
      <c r="L656" s="5"/>
    </row>
    <row r="657" spans="12:12">
      <c r="L657" s="5"/>
    </row>
    <row r="658" spans="12:12">
      <c r="L658" s="5"/>
    </row>
    <row r="659" spans="12:12">
      <c r="L659" s="5"/>
    </row>
    <row r="660" spans="12:12">
      <c r="L660" s="5"/>
    </row>
    <row r="661" spans="12:12">
      <c r="L661" s="5"/>
    </row>
    <row r="662" spans="12:12">
      <c r="L662" s="5"/>
    </row>
    <row r="663" spans="12:12">
      <c r="L663" s="5"/>
    </row>
    <row r="664" spans="12:12">
      <c r="L664" s="5"/>
    </row>
    <row r="665" spans="12:12">
      <c r="L665" s="5"/>
    </row>
    <row r="666" spans="12:12">
      <c r="L666" s="5"/>
    </row>
    <row r="667" spans="12:12">
      <c r="L667" s="5"/>
    </row>
    <row r="668" spans="12:12">
      <c r="L668" s="5"/>
    </row>
    <row r="669" spans="12:12">
      <c r="L669" s="5"/>
    </row>
    <row r="670" spans="12:12">
      <c r="L670" s="5"/>
    </row>
    <row r="671" spans="12:12">
      <c r="L671" s="5"/>
    </row>
    <row r="672" spans="12:12">
      <c r="L672" s="5"/>
    </row>
    <row r="673" spans="12:12">
      <c r="L673" s="5"/>
    </row>
    <row r="674" spans="12:12">
      <c r="L674" s="5"/>
    </row>
    <row r="675" spans="12:12">
      <c r="L675" s="5"/>
    </row>
    <row r="676" spans="12:12">
      <c r="L676" s="5"/>
    </row>
    <row r="677" spans="12:12">
      <c r="L677" s="5"/>
    </row>
    <row r="678" spans="12:12">
      <c r="L678" s="5"/>
    </row>
    <row r="679" spans="12:12">
      <c r="L679" s="5"/>
    </row>
    <row r="680" spans="12:12">
      <c r="L680" s="5"/>
    </row>
    <row r="681" spans="12:12">
      <c r="L681" s="5"/>
    </row>
    <row r="682" spans="12:12">
      <c r="L682" s="5"/>
    </row>
    <row r="683" spans="12:12">
      <c r="L683" s="5"/>
    </row>
    <row r="684" spans="12:12">
      <c r="L684" s="5"/>
    </row>
    <row r="685" spans="12:12">
      <c r="L685" s="5"/>
    </row>
    <row r="686" spans="12:12">
      <c r="L686" s="5"/>
    </row>
    <row r="687" spans="12:12">
      <c r="L687" s="5"/>
    </row>
    <row r="688" spans="12:12">
      <c r="L688" s="5"/>
    </row>
    <row r="689" spans="12:12">
      <c r="L689" s="5"/>
    </row>
    <row r="690" spans="12:12">
      <c r="L690" s="5"/>
    </row>
    <row r="691" spans="12:12">
      <c r="L691" s="5"/>
    </row>
    <row r="692" spans="12:12">
      <c r="L692" s="5"/>
    </row>
    <row r="693" spans="12:12">
      <c r="L693" s="5"/>
    </row>
    <row r="694" spans="12:12">
      <c r="L694" s="5"/>
    </row>
    <row r="695" spans="12:12">
      <c r="L695" s="5"/>
    </row>
    <row r="696" spans="12:12">
      <c r="L696" s="5"/>
    </row>
    <row r="697" spans="12:12">
      <c r="L697" s="5"/>
    </row>
    <row r="698" spans="12:12">
      <c r="L698" s="5"/>
    </row>
    <row r="699" spans="12:12">
      <c r="L699" s="5"/>
    </row>
    <row r="700" spans="12:12">
      <c r="L700" s="5"/>
    </row>
    <row r="701" spans="12:12">
      <c r="L701" s="5"/>
    </row>
    <row r="702" spans="12:12">
      <c r="L702" s="5"/>
    </row>
    <row r="703" spans="12:12">
      <c r="L703" s="5"/>
    </row>
    <row r="704" spans="12:12">
      <c r="L704" s="5"/>
    </row>
    <row r="705" spans="12:12">
      <c r="L705" s="5"/>
    </row>
    <row r="706" spans="12:12">
      <c r="L706" s="5"/>
    </row>
    <row r="707" spans="12:12">
      <c r="L707" s="5"/>
    </row>
    <row r="708" spans="12:12">
      <c r="L708" s="5"/>
    </row>
    <row r="709" spans="12:12">
      <c r="L709" s="5"/>
    </row>
    <row r="710" spans="12:12">
      <c r="L710" s="5"/>
    </row>
    <row r="711" spans="12:12">
      <c r="L711" s="5"/>
    </row>
    <row r="712" spans="12:12">
      <c r="L712" s="5"/>
    </row>
    <row r="713" spans="12:12">
      <c r="L713" s="5"/>
    </row>
    <row r="714" spans="12:12">
      <c r="L714" s="5"/>
    </row>
    <row r="715" spans="12:12">
      <c r="L715" s="5"/>
    </row>
    <row r="716" spans="12:12">
      <c r="L716" s="5"/>
    </row>
    <row r="717" spans="12:12">
      <c r="L717" s="5"/>
    </row>
    <row r="718" spans="12:12">
      <c r="L718" s="5"/>
    </row>
    <row r="719" spans="12:12">
      <c r="L719" s="5"/>
    </row>
    <row r="720" spans="12:12">
      <c r="L720" s="5"/>
    </row>
    <row r="721" spans="12:12">
      <c r="L721" s="5"/>
    </row>
    <row r="722" spans="12:12">
      <c r="L722" s="5"/>
    </row>
    <row r="723" spans="12:12">
      <c r="L723" s="5"/>
    </row>
    <row r="724" spans="12:12">
      <c r="L724" s="5"/>
    </row>
    <row r="725" spans="12:12">
      <c r="L725" s="5"/>
    </row>
    <row r="726" spans="12:12">
      <c r="L726" s="5"/>
    </row>
    <row r="727" spans="12:12">
      <c r="L727" s="5"/>
    </row>
    <row r="728" spans="12:12">
      <c r="L728" s="5"/>
    </row>
    <row r="729" spans="12:12">
      <c r="L729" s="5"/>
    </row>
    <row r="730" spans="12:12">
      <c r="L730" s="5"/>
    </row>
    <row r="731" spans="12:12">
      <c r="L731" s="5"/>
    </row>
    <row r="732" spans="12:12">
      <c r="L732" s="5"/>
    </row>
    <row r="733" spans="12:12">
      <c r="L733" s="5"/>
    </row>
    <row r="734" spans="12:12">
      <c r="L734" s="5"/>
    </row>
    <row r="735" spans="12:12">
      <c r="L735" s="5"/>
    </row>
    <row r="736" spans="12:12">
      <c r="L736" s="5"/>
    </row>
    <row r="737" spans="12:12">
      <c r="L737" s="5"/>
    </row>
    <row r="738" spans="12:12">
      <c r="L738" s="5"/>
    </row>
    <row r="739" spans="12:12">
      <c r="L739" s="5"/>
    </row>
    <row r="740" spans="12:12">
      <c r="L740" s="5"/>
    </row>
    <row r="741" spans="12:12">
      <c r="L741" s="5"/>
    </row>
    <row r="742" spans="12:12">
      <c r="L742" s="5"/>
    </row>
    <row r="743" spans="12:12">
      <c r="L743" s="5"/>
    </row>
    <row r="744" spans="12:12">
      <c r="L744" s="5"/>
    </row>
    <row r="745" spans="12:12">
      <c r="L745" s="5"/>
    </row>
    <row r="746" spans="12:12">
      <c r="L746" s="5"/>
    </row>
    <row r="747" spans="12:12">
      <c r="L747" s="5"/>
    </row>
    <row r="748" spans="12:12">
      <c r="L748" s="5"/>
    </row>
    <row r="749" spans="12:12">
      <c r="L749" s="5"/>
    </row>
    <row r="750" spans="12:12">
      <c r="L750" s="5"/>
    </row>
    <row r="751" spans="12:12">
      <c r="L751" s="5"/>
    </row>
    <row r="752" spans="12:12">
      <c r="L752" s="5"/>
    </row>
    <row r="753" spans="12:12">
      <c r="L753" s="5"/>
    </row>
    <row r="754" spans="12:12">
      <c r="L754" s="5"/>
    </row>
    <row r="755" spans="12:12">
      <c r="L755" s="5"/>
    </row>
    <row r="756" spans="12:12">
      <c r="L756" s="5"/>
    </row>
    <row r="757" spans="12:12">
      <c r="L757" s="5"/>
    </row>
    <row r="758" spans="12:12">
      <c r="L758" s="5"/>
    </row>
    <row r="759" spans="12:12">
      <c r="L759" s="5"/>
    </row>
    <row r="760" spans="12:12">
      <c r="L760" s="5"/>
    </row>
    <row r="761" spans="12:12">
      <c r="L761" s="5"/>
    </row>
    <row r="762" spans="12:12">
      <c r="L762" s="5"/>
    </row>
    <row r="763" spans="12:12">
      <c r="L763" s="5"/>
    </row>
    <row r="764" spans="12:12">
      <c r="L764" s="5"/>
    </row>
    <row r="765" spans="12:12">
      <c r="L765" s="5"/>
    </row>
    <row r="766" spans="12:12">
      <c r="L766" s="5"/>
    </row>
    <row r="767" spans="12:12">
      <c r="L767" s="5"/>
    </row>
    <row r="768" spans="12:12">
      <c r="L768" s="5"/>
    </row>
    <row r="769" spans="12:12">
      <c r="L769" s="5"/>
    </row>
    <row r="770" spans="12:12">
      <c r="L770" s="5"/>
    </row>
    <row r="771" spans="12:12">
      <c r="L771" s="5"/>
    </row>
    <row r="772" spans="12:12">
      <c r="L772" s="5"/>
    </row>
    <row r="773" spans="12:12">
      <c r="L773" s="5"/>
    </row>
    <row r="774" spans="12:12">
      <c r="L774" s="5"/>
    </row>
    <row r="775" spans="12:12">
      <c r="L775" s="5"/>
    </row>
    <row r="776" spans="12:12">
      <c r="L776" s="5"/>
    </row>
    <row r="777" spans="12:12">
      <c r="L777" s="5"/>
    </row>
    <row r="778" spans="12:12">
      <c r="L778" s="5"/>
    </row>
    <row r="779" spans="12:12">
      <c r="L779" s="5"/>
    </row>
    <row r="780" spans="12:12">
      <c r="L780" s="5"/>
    </row>
    <row r="781" spans="12:12">
      <c r="L781" s="5"/>
    </row>
    <row r="782" spans="12:12">
      <c r="L782" s="5"/>
    </row>
    <row r="783" spans="12:12">
      <c r="L783" s="5"/>
    </row>
    <row r="784" spans="12:12">
      <c r="L784" s="5"/>
    </row>
    <row r="785" spans="12:12">
      <c r="L785" s="5"/>
    </row>
    <row r="786" spans="12:12">
      <c r="L786" s="5"/>
    </row>
    <row r="787" spans="12:12">
      <c r="L787" s="5"/>
    </row>
    <row r="788" spans="12:12">
      <c r="L788" s="5"/>
    </row>
    <row r="789" spans="12:12">
      <c r="L789" s="5"/>
    </row>
    <row r="790" spans="12:12">
      <c r="L790" s="5"/>
    </row>
    <row r="791" spans="12:12">
      <c r="L791" s="5"/>
    </row>
    <row r="792" spans="12:12">
      <c r="L792" s="5"/>
    </row>
    <row r="793" spans="12:12">
      <c r="L793" s="5"/>
    </row>
    <row r="794" spans="12:12">
      <c r="L794" s="5"/>
    </row>
    <row r="795" spans="12:12">
      <c r="L795" s="5"/>
    </row>
    <row r="796" spans="12:12">
      <c r="L796" s="5"/>
    </row>
    <row r="797" spans="12:12">
      <c r="L797" s="5"/>
    </row>
    <row r="798" spans="12:12">
      <c r="L798" s="5"/>
    </row>
    <row r="799" spans="12:12">
      <c r="L799" s="5"/>
    </row>
    <row r="800" spans="12:12">
      <c r="L800" s="5"/>
    </row>
    <row r="801" spans="12:12">
      <c r="L801" s="5"/>
    </row>
    <row r="802" spans="12:12">
      <c r="L802" s="5"/>
    </row>
    <row r="803" spans="12:12">
      <c r="L803" s="5"/>
    </row>
    <row r="804" spans="12:12">
      <c r="L804" s="5"/>
    </row>
    <row r="805" spans="12:12">
      <c r="L805" s="5"/>
    </row>
    <row r="806" spans="12:12">
      <c r="L806" s="5"/>
    </row>
    <row r="807" spans="12:12">
      <c r="L807" s="5"/>
    </row>
    <row r="808" spans="12:12">
      <c r="L808" s="5"/>
    </row>
    <row r="809" spans="12:12">
      <c r="L809" s="5"/>
    </row>
    <row r="810" spans="12:12">
      <c r="L810" s="5"/>
    </row>
    <row r="811" spans="12:12">
      <c r="L811" s="5"/>
    </row>
    <row r="812" spans="12:12">
      <c r="L812" s="5"/>
    </row>
    <row r="813" spans="12:12">
      <c r="L813" s="5"/>
    </row>
    <row r="814" spans="12:12">
      <c r="L814" s="5"/>
    </row>
    <row r="815" spans="12:12">
      <c r="L815" s="5"/>
    </row>
    <row r="816" spans="12:12">
      <c r="L816" s="5"/>
    </row>
    <row r="817" spans="12:12">
      <c r="L817" s="5"/>
    </row>
    <row r="818" spans="12:12">
      <c r="L818" s="5"/>
    </row>
    <row r="819" spans="12:12">
      <c r="L819" s="5"/>
    </row>
    <row r="820" spans="12:12">
      <c r="L820" s="5"/>
    </row>
    <row r="821" spans="12:12">
      <c r="L821" s="5"/>
    </row>
    <row r="822" spans="12:12">
      <c r="L822" s="5"/>
    </row>
    <row r="823" spans="12:12">
      <c r="L823" s="5"/>
    </row>
    <row r="824" spans="12:12">
      <c r="L824" s="5"/>
    </row>
    <row r="825" spans="12:12">
      <c r="L825" s="5"/>
    </row>
    <row r="826" spans="12:12">
      <c r="L826" s="5"/>
    </row>
    <row r="827" spans="12:12">
      <c r="L827" s="5"/>
    </row>
    <row r="828" spans="12:12">
      <c r="L828" s="5"/>
    </row>
    <row r="829" spans="12:12">
      <c r="L829" s="5"/>
    </row>
    <row r="830" spans="12:12">
      <c r="L830" s="5"/>
    </row>
    <row r="831" spans="12:12">
      <c r="L831" s="5"/>
    </row>
    <row r="832" spans="12:12">
      <c r="L832" s="5"/>
    </row>
    <row r="833" spans="12:12">
      <c r="L833" s="5"/>
    </row>
    <row r="834" spans="12:12">
      <c r="L834" s="5"/>
    </row>
    <row r="835" spans="12:12">
      <c r="L835" s="5"/>
    </row>
    <row r="836" spans="12:12">
      <c r="L836" s="5"/>
    </row>
    <row r="837" spans="12:12">
      <c r="L837" s="5"/>
    </row>
    <row r="838" spans="12:12">
      <c r="L838" s="5"/>
    </row>
    <row r="839" spans="12:12">
      <c r="L839" s="5"/>
    </row>
    <row r="840" spans="12:12">
      <c r="L840" s="5"/>
    </row>
    <row r="841" spans="12:12">
      <c r="L841" s="5"/>
    </row>
    <row r="842" spans="12:12">
      <c r="L842" s="5"/>
    </row>
    <row r="843" spans="12:12">
      <c r="L843" s="5"/>
    </row>
    <row r="844" spans="12:12">
      <c r="L844" s="5"/>
    </row>
    <row r="845" spans="12:12">
      <c r="L845" s="5"/>
    </row>
    <row r="846" spans="12:12">
      <c r="L846" s="5"/>
    </row>
    <row r="847" spans="12:12">
      <c r="L847" s="5"/>
    </row>
    <row r="848" spans="12:12">
      <c r="L848" s="5"/>
    </row>
    <row r="849" spans="12:12">
      <c r="L849" s="5"/>
    </row>
    <row r="850" spans="12:12">
      <c r="L850" s="5"/>
    </row>
    <row r="851" spans="12:12">
      <c r="L851" s="5"/>
    </row>
    <row r="852" spans="12:12">
      <c r="L852" s="5"/>
    </row>
    <row r="853" spans="12:12">
      <c r="L853" s="5"/>
    </row>
    <row r="854" spans="12:12">
      <c r="L854" s="5"/>
    </row>
    <row r="855" spans="12:12">
      <c r="L855" s="5"/>
    </row>
    <row r="856" spans="12:12">
      <c r="L856" s="5"/>
    </row>
    <row r="857" spans="12:12">
      <c r="L857" s="5"/>
    </row>
    <row r="858" spans="12:12">
      <c r="L858" s="5"/>
    </row>
    <row r="859" spans="12:12">
      <c r="L859" s="5"/>
    </row>
    <row r="860" spans="12:12">
      <c r="L860" s="5"/>
    </row>
    <row r="861" spans="12:12">
      <c r="L861" s="5"/>
    </row>
    <row r="862" spans="12:12">
      <c r="L862" s="5"/>
    </row>
    <row r="863" spans="12:12">
      <c r="L863" s="5"/>
    </row>
    <row r="864" spans="12:12">
      <c r="L864" s="5"/>
    </row>
    <row r="865" spans="12:12">
      <c r="L865" s="5"/>
    </row>
    <row r="866" spans="12:12">
      <c r="L866" s="5"/>
    </row>
    <row r="867" spans="12:12">
      <c r="L867" s="5"/>
    </row>
    <row r="868" spans="12:12">
      <c r="L868" s="5"/>
    </row>
    <row r="869" spans="12:12">
      <c r="L869" s="5"/>
    </row>
    <row r="870" spans="12:12">
      <c r="L870" s="5"/>
    </row>
    <row r="871" spans="12:12">
      <c r="L871" s="5"/>
    </row>
    <row r="872" spans="12:12">
      <c r="L872" s="5"/>
    </row>
    <row r="873" spans="12:12">
      <c r="L873" s="5"/>
    </row>
    <row r="874" spans="12:12">
      <c r="L874" s="5"/>
    </row>
    <row r="875" spans="12:12">
      <c r="L875" s="5"/>
    </row>
    <row r="876" spans="12:12">
      <c r="L876" s="5"/>
    </row>
    <row r="877" spans="12:12">
      <c r="L877" s="5"/>
    </row>
    <row r="878" spans="12:12">
      <c r="L878" s="5"/>
    </row>
    <row r="879" spans="12:12">
      <c r="L879" s="5"/>
    </row>
    <row r="880" spans="12:12">
      <c r="L880" s="5"/>
    </row>
    <row r="881" spans="12:12">
      <c r="L881" s="5"/>
    </row>
    <row r="882" spans="12:12">
      <c r="L882" s="5"/>
    </row>
    <row r="883" spans="12:12">
      <c r="L883" s="5"/>
    </row>
    <row r="884" spans="12:12">
      <c r="L884" s="5"/>
    </row>
    <row r="885" spans="12:12">
      <c r="L885" s="5"/>
    </row>
    <row r="886" spans="12:12">
      <c r="L886" s="5"/>
    </row>
    <row r="887" spans="12:12">
      <c r="L887" s="5"/>
    </row>
    <row r="888" spans="12:12">
      <c r="L888" s="5"/>
    </row>
    <row r="889" spans="12:12">
      <c r="L889" s="5"/>
    </row>
    <row r="890" spans="12:12">
      <c r="L890" s="5"/>
    </row>
    <row r="891" spans="12:12">
      <c r="L891" s="5"/>
    </row>
    <row r="892" spans="12:12">
      <c r="L892" s="5"/>
    </row>
    <row r="893" spans="12:12">
      <c r="L893" s="5"/>
    </row>
    <row r="894" spans="12:12">
      <c r="L894" s="5"/>
    </row>
    <row r="895" spans="12:12">
      <c r="L895" s="5"/>
    </row>
    <row r="896" spans="12:12">
      <c r="L896" s="5"/>
    </row>
    <row r="897" spans="12:12">
      <c r="L897" s="5"/>
    </row>
    <row r="898" spans="12:12">
      <c r="L898" s="5"/>
    </row>
    <row r="899" spans="12:12">
      <c r="L899" s="5"/>
    </row>
    <row r="900" spans="12:12">
      <c r="L900" s="5"/>
    </row>
    <row r="901" spans="12:12">
      <c r="L901" s="5"/>
    </row>
    <row r="902" spans="12:12">
      <c r="L902" s="5"/>
    </row>
    <row r="903" spans="12:12">
      <c r="L903" s="5"/>
    </row>
    <row r="904" spans="12:12">
      <c r="L904" s="5"/>
    </row>
    <row r="905" spans="12:12">
      <c r="L905" s="5"/>
    </row>
    <row r="906" spans="12:12">
      <c r="L906" s="5"/>
    </row>
    <row r="907" spans="12:12">
      <c r="L907" s="5"/>
    </row>
    <row r="908" spans="12:12">
      <c r="L908" s="5"/>
    </row>
    <row r="909" spans="12:12">
      <c r="L909" s="5"/>
    </row>
    <row r="910" spans="12:12">
      <c r="L910" s="5"/>
    </row>
    <row r="911" spans="12:12">
      <c r="L911" s="5"/>
    </row>
    <row r="912" spans="12:12">
      <c r="L912" s="5"/>
    </row>
    <row r="913" spans="12:12">
      <c r="L913" s="5"/>
    </row>
    <row r="914" spans="12:12">
      <c r="L914" s="5"/>
    </row>
    <row r="915" spans="12:12">
      <c r="L915" s="5"/>
    </row>
    <row r="916" spans="12:12">
      <c r="L916" s="5"/>
    </row>
    <row r="917" spans="12:12">
      <c r="L917" s="5"/>
    </row>
    <row r="918" spans="12:12">
      <c r="L918" s="5"/>
    </row>
    <row r="919" spans="12:12">
      <c r="L919" s="5"/>
    </row>
    <row r="920" spans="12:12">
      <c r="L920" s="5"/>
    </row>
    <row r="921" spans="12:12">
      <c r="L921" s="5"/>
    </row>
    <row r="922" spans="12:12">
      <c r="L922" s="5"/>
    </row>
    <row r="923" spans="12:12">
      <c r="L923" s="5"/>
    </row>
    <row r="924" spans="12:12">
      <c r="L924" s="5"/>
    </row>
    <row r="925" spans="12:12">
      <c r="L925" s="5"/>
    </row>
    <row r="926" spans="12:12">
      <c r="L926" s="5"/>
    </row>
    <row r="927" spans="12:12">
      <c r="L927" s="5"/>
    </row>
    <row r="928" spans="12:12">
      <c r="L928" s="5"/>
    </row>
    <row r="929" spans="12:12">
      <c r="L929" s="5"/>
    </row>
    <row r="930" spans="12:12">
      <c r="L930" s="5"/>
    </row>
    <row r="931" spans="12:12">
      <c r="L931" s="5"/>
    </row>
    <row r="932" spans="12:12">
      <c r="L932" s="5"/>
    </row>
    <row r="933" spans="12:12">
      <c r="L933" s="5"/>
    </row>
    <row r="934" spans="12:12">
      <c r="L934" s="5"/>
    </row>
    <row r="935" spans="12:12">
      <c r="L935" s="5"/>
    </row>
    <row r="936" spans="12:12">
      <c r="L936" s="5"/>
    </row>
    <row r="937" spans="12:12">
      <c r="L937" s="5"/>
    </row>
    <row r="938" spans="12:12">
      <c r="L938" s="5"/>
    </row>
    <row r="939" spans="12:12">
      <c r="L939" s="5"/>
    </row>
    <row r="940" spans="12:12">
      <c r="L940" s="5"/>
    </row>
    <row r="941" spans="12:12">
      <c r="L941" s="5"/>
    </row>
    <row r="942" spans="12:12">
      <c r="L942" s="5"/>
    </row>
    <row r="943" spans="12:12">
      <c r="L943" s="5"/>
    </row>
    <row r="944" spans="12:12">
      <c r="L944" s="5"/>
    </row>
    <row r="945" spans="12:12">
      <c r="L945" s="5"/>
    </row>
    <row r="946" spans="12:12">
      <c r="L946" s="5"/>
    </row>
    <row r="947" spans="12:12">
      <c r="L947" s="5"/>
    </row>
    <row r="948" spans="12:12">
      <c r="L948" s="5"/>
    </row>
    <row r="949" spans="12:12">
      <c r="L949" s="5"/>
    </row>
    <row r="950" spans="12:12">
      <c r="L950" s="5"/>
    </row>
    <row r="951" spans="12:12">
      <c r="L951" s="5"/>
    </row>
    <row r="952" spans="12:12">
      <c r="L952" s="5"/>
    </row>
    <row r="953" spans="12:12">
      <c r="L953" s="5"/>
    </row>
    <row r="954" spans="12:12">
      <c r="L954" s="5"/>
    </row>
    <row r="955" spans="12:12">
      <c r="L955" s="5"/>
    </row>
    <row r="956" spans="12:12">
      <c r="L956" s="5"/>
    </row>
    <row r="957" spans="12:12">
      <c r="L957" s="5"/>
    </row>
    <row r="958" spans="12:12">
      <c r="L958" s="5"/>
    </row>
    <row r="959" spans="12:12">
      <c r="L959" s="5"/>
    </row>
    <row r="960" spans="12:12">
      <c r="L960" s="5"/>
    </row>
    <row r="961" spans="12:12">
      <c r="L961" s="5"/>
    </row>
    <row r="962" spans="12:12">
      <c r="L962" s="5"/>
    </row>
    <row r="963" spans="12:12">
      <c r="L963" s="5"/>
    </row>
    <row r="964" spans="12:12">
      <c r="L964" s="5"/>
    </row>
    <row r="965" spans="12:12">
      <c r="L965" s="5"/>
    </row>
    <row r="966" spans="12:12">
      <c r="L966" s="5"/>
    </row>
    <row r="967" spans="12:12">
      <c r="L967" s="5"/>
    </row>
    <row r="968" spans="12:12">
      <c r="L968" s="5"/>
    </row>
    <row r="969" spans="12:12">
      <c r="L969" s="5"/>
    </row>
    <row r="970" spans="12:12">
      <c r="L970" s="5"/>
    </row>
    <row r="971" spans="12:12">
      <c r="L971" s="5"/>
    </row>
    <row r="972" spans="12:12">
      <c r="L972" s="5"/>
    </row>
    <row r="973" spans="12:12">
      <c r="L973" s="5"/>
    </row>
    <row r="974" spans="12:12">
      <c r="L974" s="5"/>
    </row>
    <row r="975" spans="12:12">
      <c r="L975" s="5"/>
    </row>
    <row r="976" spans="12:12">
      <c r="L976" s="5"/>
    </row>
    <row r="977" spans="12:12">
      <c r="L977" s="5"/>
    </row>
    <row r="978" spans="12:12">
      <c r="L978" s="5"/>
    </row>
    <row r="979" spans="12:12">
      <c r="L979" s="5"/>
    </row>
    <row r="980" spans="12:12">
      <c r="L980" s="5"/>
    </row>
    <row r="981" spans="12:12">
      <c r="L981" s="5"/>
    </row>
    <row r="982" spans="12:12">
      <c r="L982" s="5"/>
    </row>
    <row r="983" spans="12:12">
      <c r="L983" s="5"/>
    </row>
    <row r="984" spans="12:12">
      <c r="L984" s="5"/>
    </row>
    <row r="985" spans="12:12">
      <c r="L985" s="5"/>
    </row>
    <row r="986" spans="12:12">
      <c r="L986" s="5"/>
    </row>
    <row r="987" spans="12:12">
      <c r="L987" s="5"/>
    </row>
    <row r="988" spans="12:12">
      <c r="L988" s="5"/>
    </row>
    <row r="989" spans="12:12">
      <c r="L989" s="5"/>
    </row>
    <row r="990" spans="12:12">
      <c r="L990" s="5"/>
    </row>
    <row r="991" spans="12:12">
      <c r="L991" s="5"/>
    </row>
    <row r="992" spans="12:12">
      <c r="L992" s="5"/>
    </row>
    <row r="993" spans="12:12">
      <c r="L993" s="5"/>
    </row>
    <row r="994" spans="12:12">
      <c r="L994" s="5"/>
    </row>
    <row r="995" spans="12:12">
      <c r="L995" s="5"/>
    </row>
    <row r="996" spans="12:12">
      <c r="L996" s="5"/>
    </row>
    <row r="997" spans="12:12">
      <c r="L997" s="5"/>
    </row>
    <row r="998" spans="12:12">
      <c r="L998" s="5"/>
    </row>
    <row r="999" spans="12:12">
      <c r="L999" s="5"/>
    </row>
    <row r="1000" spans="12:12">
      <c r="L1000" s="5"/>
    </row>
    <row r="1001" spans="12:12">
      <c r="L1001" s="5"/>
    </row>
    <row r="1002" spans="12:12">
      <c r="L1002" s="5"/>
    </row>
    <row r="1003" spans="12:12">
      <c r="L1003" s="5"/>
    </row>
  </sheetData>
  <mergeCells count="2">
    <mergeCell ref="A1:B1"/>
    <mergeCell ref="A2:F2"/>
  </mergeCell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C27BA0"/>
  </sheetPr>
  <dimension ref="A1:Z1002"/>
  <sheetViews>
    <sheetView topLeftCell="A7" workbookViewId="0"/>
  </sheetViews>
  <sheetFormatPr defaultColWidth="15.140625" defaultRowHeight="15" customHeight="1"/>
  <cols>
    <col min="1" max="1" width="19.140625" customWidth="1"/>
    <col min="2" max="2" width="30.5703125" customWidth="1"/>
    <col min="3" max="3" width="17.28515625" customWidth="1"/>
    <col min="4" max="4" width="33" customWidth="1"/>
    <col min="5" max="6" width="12.5703125" customWidth="1"/>
    <col min="7" max="7" width="11.7109375" customWidth="1"/>
    <col min="8" max="26" width="7.5703125" customWidth="1"/>
  </cols>
  <sheetData>
    <row r="1" spans="1:26" ht="15" customHeight="1">
      <c r="A1" s="3" t="s">
        <v>40</v>
      </c>
      <c r="B1" s="309"/>
      <c r="C1" s="310"/>
      <c r="D1" s="310"/>
      <c r="E1" s="310"/>
      <c r="F1" s="310"/>
      <c r="G1" s="310"/>
      <c r="H1" s="310"/>
      <c r="I1" s="310"/>
      <c r="J1" s="310"/>
      <c r="K1" s="310"/>
      <c r="L1" s="310"/>
      <c r="M1" s="310"/>
      <c r="N1" s="310"/>
      <c r="O1" s="310"/>
      <c r="P1" s="310"/>
      <c r="Q1" s="310"/>
      <c r="R1" s="310"/>
      <c r="S1" s="310"/>
      <c r="T1" s="310"/>
      <c r="U1" s="310"/>
      <c r="V1" s="310"/>
      <c r="W1" s="310"/>
      <c r="X1" s="310"/>
      <c r="Y1" s="310"/>
      <c r="Z1" s="310"/>
    </row>
    <row r="2" spans="1:26" ht="15" customHeight="1">
      <c r="A2" s="447" t="s">
        <v>570</v>
      </c>
      <c r="B2" s="440"/>
      <c r="C2" s="440"/>
      <c r="D2" s="440"/>
      <c r="E2" s="310"/>
      <c r="F2" s="310"/>
      <c r="G2" s="310"/>
      <c r="H2" s="310"/>
      <c r="I2" s="310"/>
      <c r="J2" s="310"/>
      <c r="K2" s="310"/>
      <c r="L2" s="310"/>
      <c r="M2" s="310"/>
      <c r="N2" s="310"/>
      <c r="O2" s="310"/>
      <c r="P2" s="310"/>
      <c r="Q2" s="310"/>
      <c r="R2" s="310"/>
      <c r="S2" s="310"/>
      <c r="T2" s="310"/>
      <c r="U2" s="310"/>
      <c r="V2" s="310"/>
      <c r="W2" s="310"/>
      <c r="X2" s="310"/>
      <c r="Y2" s="310"/>
      <c r="Z2" s="310"/>
    </row>
    <row r="3" spans="1:26" ht="15" customHeight="1">
      <c r="A3" s="310"/>
      <c r="B3" s="310"/>
      <c r="C3" s="310"/>
      <c r="D3" s="310"/>
      <c r="E3" s="310"/>
      <c r="F3" s="310"/>
      <c r="G3" s="310"/>
      <c r="H3" s="310"/>
      <c r="I3" s="310"/>
      <c r="J3" s="310"/>
      <c r="K3" s="310"/>
      <c r="L3" s="310"/>
      <c r="M3" s="310"/>
      <c r="N3" s="310"/>
      <c r="O3" s="310"/>
      <c r="P3" s="310"/>
      <c r="Q3" s="310"/>
      <c r="R3" s="310"/>
      <c r="S3" s="310"/>
      <c r="T3" s="310"/>
      <c r="U3" s="310"/>
      <c r="V3" s="310"/>
      <c r="W3" s="310"/>
      <c r="X3" s="310"/>
      <c r="Y3" s="310"/>
      <c r="Z3" s="310"/>
    </row>
    <row r="4" spans="1:26" ht="15.75" customHeight="1">
      <c r="A4" s="477" t="s">
        <v>571</v>
      </c>
      <c r="B4" s="478"/>
      <c r="C4" s="478"/>
      <c r="D4" s="478"/>
      <c r="E4" s="313"/>
      <c r="F4" s="310"/>
      <c r="G4" s="310"/>
      <c r="H4" s="310"/>
      <c r="I4" s="310"/>
      <c r="J4" s="310"/>
      <c r="K4" s="310"/>
      <c r="L4" s="310"/>
      <c r="M4" s="310"/>
      <c r="N4" s="310"/>
      <c r="O4" s="310"/>
      <c r="P4" s="310"/>
      <c r="Q4" s="310"/>
      <c r="R4" s="310"/>
      <c r="S4" s="310"/>
      <c r="T4" s="310"/>
      <c r="U4" s="310"/>
      <c r="V4" s="310"/>
      <c r="W4" s="310"/>
      <c r="X4" s="310"/>
      <c r="Y4" s="310"/>
      <c r="Z4" s="310"/>
    </row>
    <row r="5" spans="1:26" ht="16.5" customHeight="1">
      <c r="A5" s="313"/>
      <c r="B5" s="479" t="s">
        <v>576</v>
      </c>
      <c r="C5" s="480"/>
      <c r="D5" s="480"/>
      <c r="E5" s="313"/>
      <c r="F5" s="310"/>
      <c r="G5" s="310"/>
      <c r="H5" s="310"/>
      <c r="I5" s="310"/>
      <c r="J5" s="310"/>
      <c r="K5" s="310"/>
      <c r="L5" s="310"/>
      <c r="M5" s="310"/>
      <c r="N5" s="310"/>
      <c r="O5" s="310"/>
      <c r="P5" s="310"/>
      <c r="Q5" s="310"/>
      <c r="R5" s="310"/>
      <c r="S5" s="310"/>
      <c r="T5" s="310"/>
      <c r="U5" s="310"/>
      <c r="V5" s="310"/>
      <c r="W5" s="310"/>
      <c r="X5" s="310"/>
      <c r="Y5" s="310"/>
      <c r="Z5" s="310"/>
    </row>
    <row r="6" spans="1:26" ht="15" customHeight="1">
      <c r="A6" s="314"/>
      <c r="B6" s="315" t="s">
        <v>577</v>
      </c>
      <c r="C6" s="316">
        <v>50000</v>
      </c>
      <c r="D6" s="310" t="s">
        <v>579</v>
      </c>
      <c r="E6" s="310"/>
      <c r="F6" s="310"/>
      <c r="G6" s="310"/>
      <c r="H6" s="310"/>
      <c r="I6" s="310"/>
      <c r="J6" s="310"/>
      <c r="K6" s="310"/>
      <c r="L6" s="310"/>
      <c r="M6" s="310"/>
      <c r="N6" s="310"/>
      <c r="O6" s="310"/>
      <c r="P6" s="310"/>
      <c r="Q6" s="310"/>
      <c r="R6" s="310"/>
      <c r="S6" s="310"/>
      <c r="T6" s="310"/>
      <c r="U6" s="310"/>
      <c r="V6" s="310"/>
      <c r="W6" s="310"/>
      <c r="X6" s="310"/>
      <c r="Y6" s="310"/>
      <c r="Z6" s="310"/>
    </row>
    <row r="7" spans="1:26" ht="15" customHeight="1">
      <c r="A7" s="314"/>
      <c r="B7" s="315" t="s">
        <v>580</v>
      </c>
      <c r="C7" s="317">
        <v>6.5000000000000002E-2</v>
      </c>
      <c r="D7" s="314" t="s">
        <v>581</v>
      </c>
      <c r="E7" s="314"/>
      <c r="F7" s="310"/>
      <c r="G7" s="310"/>
      <c r="H7" s="310"/>
      <c r="I7" s="310"/>
      <c r="J7" s="310"/>
      <c r="K7" s="310"/>
      <c r="L7" s="310"/>
      <c r="M7" s="310"/>
      <c r="N7" s="310"/>
      <c r="O7" s="310"/>
      <c r="P7" s="310"/>
      <c r="Q7" s="310"/>
      <c r="R7" s="310"/>
      <c r="S7" s="310"/>
      <c r="T7" s="310"/>
      <c r="U7" s="310"/>
      <c r="V7" s="310"/>
      <c r="W7" s="310"/>
      <c r="X7" s="310"/>
      <c r="Y7" s="310"/>
      <c r="Z7" s="310"/>
    </row>
    <row r="8" spans="1:26" ht="15" customHeight="1">
      <c r="A8" s="314"/>
      <c r="B8" s="315" t="s">
        <v>582</v>
      </c>
      <c r="C8" s="319">
        <f>C7/C10</f>
        <v>5.4166666666666669E-3</v>
      </c>
      <c r="D8" s="314"/>
      <c r="E8" s="314"/>
      <c r="F8" s="310"/>
      <c r="G8" s="310"/>
      <c r="H8" s="310"/>
      <c r="I8" s="310"/>
      <c r="J8" s="310"/>
      <c r="K8" s="310"/>
      <c r="L8" s="310"/>
      <c r="M8" s="310"/>
      <c r="N8" s="310"/>
      <c r="O8" s="310"/>
      <c r="P8" s="310"/>
      <c r="Q8" s="310"/>
      <c r="R8" s="310"/>
      <c r="S8" s="310"/>
      <c r="T8" s="310"/>
      <c r="U8" s="310"/>
      <c r="V8" s="310"/>
      <c r="W8" s="310"/>
      <c r="X8" s="310"/>
      <c r="Y8" s="310"/>
      <c r="Z8" s="310"/>
    </row>
    <row r="9" spans="1:26" ht="15" customHeight="1">
      <c r="A9" s="314"/>
      <c r="B9" s="315" t="s">
        <v>585</v>
      </c>
      <c r="C9" s="320">
        <v>30</v>
      </c>
      <c r="D9" s="314" t="s">
        <v>589</v>
      </c>
      <c r="E9" s="314"/>
      <c r="F9" s="310"/>
      <c r="G9" s="310"/>
      <c r="H9" s="310"/>
      <c r="I9" s="310"/>
      <c r="J9" s="310"/>
      <c r="K9" s="310"/>
      <c r="L9" s="310"/>
      <c r="M9" s="310"/>
      <c r="N9" s="310"/>
      <c r="O9" s="310"/>
      <c r="P9" s="310"/>
      <c r="Q9" s="310"/>
      <c r="R9" s="310"/>
      <c r="S9" s="310"/>
      <c r="T9" s="310"/>
      <c r="U9" s="310"/>
      <c r="V9" s="310"/>
      <c r="W9" s="310"/>
      <c r="X9" s="310"/>
      <c r="Y9" s="310"/>
      <c r="Z9" s="310"/>
    </row>
    <row r="10" spans="1:26" ht="15" customHeight="1">
      <c r="A10" s="314"/>
      <c r="B10" s="315" t="s">
        <v>590</v>
      </c>
      <c r="C10" s="322">
        <v>12</v>
      </c>
      <c r="D10" s="314" t="s">
        <v>591</v>
      </c>
      <c r="E10" s="314"/>
      <c r="F10" s="310"/>
      <c r="G10" s="310"/>
      <c r="H10" s="310"/>
      <c r="I10" s="310"/>
      <c r="J10" s="310"/>
      <c r="K10" s="310"/>
      <c r="L10" s="310"/>
      <c r="M10" s="310"/>
      <c r="N10" s="310"/>
      <c r="O10" s="310"/>
      <c r="P10" s="310"/>
      <c r="Q10" s="310"/>
      <c r="R10" s="310"/>
      <c r="S10" s="310"/>
      <c r="T10" s="310"/>
      <c r="U10" s="310"/>
      <c r="V10" s="310"/>
      <c r="W10" s="310"/>
      <c r="X10" s="310"/>
      <c r="Y10" s="310"/>
      <c r="Z10" s="310"/>
    </row>
    <row r="11" spans="1:26" ht="15" customHeight="1">
      <c r="A11" s="314"/>
      <c r="B11" s="315" t="s">
        <v>592</v>
      </c>
      <c r="C11" s="324">
        <f>C9*C10</f>
        <v>360</v>
      </c>
      <c r="D11" s="314"/>
      <c r="E11" s="314"/>
      <c r="F11" s="310"/>
      <c r="G11" s="310"/>
      <c r="H11" s="310"/>
      <c r="I11" s="310"/>
      <c r="J11" s="310"/>
      <c r="K11" s="310"/>
      <c r="L11" s="310"/>
      <c r="M11" s="310"/>
      <c r="N11" s="310"/>
      <c r="O11" s="310"/>
      <c r="P11" s="310"/>
      <c r="Q11" s="310"/>
      <c r="R11" s="310"/>
      <c r="S11" s="310"/>
      <c r="T11" s="310"/>
      <c r="U11" s="310"/>
      <c r="V11" s="310"/>
      <c r="W11" s="310"/>
      <c r="X11" s="310"/>
      <c r="Y11" s="310"/>
      <c r="Z11" s="310"/>
    </row>
    <row r="12" spans="1:26" ht="15" customHeight="1">
      <c r="A12" s="314"/>
      <c r="B12" s="315"/>
      <c r="C12" s="314"/>
      <c r="D12" s="314"/>
      <c r="E12" s="314"/>
      <c r="F12" s="310"/>
      <c r="G12" s="310"/>
      <c r="H12" s="310"/>
      <c r="I12" s="310"/>
      <c r="J12" s="310"/>
      <c r="K12" s="310"/>
      <c r="L12" s="310"/>
      <c r="M12" s="310"/>
      <c r="N12" s="310"/>
      <c r="O12" s="310"/>
      <c r="P12" s="310"/>
      <c r="Q12" s="310"/>
      <c r="R12" s="310"/>
      <c r="S12" s="310"/>
      <c r="T12" s="310"/>
      <c r="U12" s="310"/>
      <c r="V12" s="310"/>
      <c r="W12" s="310"/>
      <c r="X12" s="310"/>
      <c r="Y12" s="310"/>
      <c r="Z12" s="310"/>
    </row>
    <row r="13" spans="1:26" ht="15.75" customHeight="1">
      <c r="A13" s="314"/>
      <c r="B13" s="481" t="s">
        <v>593</v>
      </c>
      <c r="C13" s="476"/>
      <c r="D13" s="476"/>
      <c r="E13" s="310"/>
      <c r="F13" s="310"/>
      <c r="G13" s="310"/>
      <c r="H13" s="310"/>
      <c r="I13" s="310"/>
      <c r="J13" s="310"/>
      <c r="K13" s="310"/>
      <c r="L13" s="310"/>
      <c r="M13" s="310"/>
      <c r="N13" s="310"/>
      <c r="O13" s="310"/>
      <c r="P13" s="310"/>
      <c r="Q13" s="310"/>
      <c r="R13" s="310"/>
      <c r="S13" s="310"/>
      <c r="T13" s="310"/>
      <c r="U13" s="310"/>
      <c r="V13" s="310"/>
      <c r="W13" s="310"/>
      <c r="X13" s="310"/>
      <c r="Y13" s="310"/>
      <c r="Z13" s="310"/>
    </row>
    <row r="14" spans="1:26" ht="15" customHeight="1">
      <c r="A14" s="314"/>
      <c r="B14" s="314"/>
      <c r="C14" s="325" t="s">
        <v>596</v>
      </c>
      <c r="D14" s="326" t="s">
        <v>597</v>
      </c>
      <c r="E14" s="315"/>
      <c r="F14" s="310"/>
      <c r="G14" s="310"/>
      <c r="H14" s="310"/>
      <c r="I14" s="310"/>
      <c r="J14" s="310"/>
      <c r="K14" s="310"/>
      <c r="L14" s="310"/>
      <c r="M14" s="310"/>
      <c r="N14" s="310"/>
      <c r="O14" s="310"/>
      <c r="P14" s="310"/>
      <c r="Q14" s="310"/>
      <c r="R14" s="310"/>
      <c r="S14" s="310"/>
      <c r="T14" s="310"/>
      <c r="U14" s="310"/>
      <c r="V14" s="310"/>
      <c r="W14" s="310"/>
      <c r="X14" s="310"/>
      <c r="Y14" s="310"/>
      <c r="Z14" s="310"/>
    </row>
    <row r="15" spans="1:26" ht="15" customHeight="1">
      <c r="A15" s="314"/>
      <c r="B15" s="327" t="s">
        <v>599</v>
      </c>
      <c r="C15" s="328">
        <f>PMT(C7,C9,-C6,0,0)</f>
        <v>3828.8721122955299</v>
      </c>
      <c r="D15" s="329">
        <f>C15</f>
        <v>3828.8721122955299</v>
      </c>
      <c r="E15" s="330"/>
      <c r="F15" s="310"/>
      <c r="G15" s="310"/>
      <c r="H15" s="310"/>
      <c r="I15" s="310"/>
      <c r="J15" s="310"/>
      <c r="K15" s="310"/>
      <c r="L15" s="310"/>
      <c r="M15" s="310"/>
      <c r="N15" s="310"/>
      <c r="O15" s="310"/>
      <c r="P15" s="310"/>
      <c r="Q15" s="310"/>
      <c r="R15" s="310"/>
      <c r="S15" s="310"/>
      <c r="T15" s="310"/>
      <c r="U15" s="310"/>
      <c r="V15" s="310"/>
      <c r="W15" s="310"/>
      <c r="X15" s="310"/>
      <c r="Y15" s="310"/>
      <c r="Z15" s="310"/>
    </row>
    <row r="16" spans="1:26" ht="15" customHeight="1">
      <c r="A16" s="314"/>
      <c r="B16" s="327" t="s">
        <v>608</v>
      </c>
      <c r="C16" s="328">
        <f>PMT((C8),(C9*C10),-C6,0,0)</f>
        <v>316.03401174648189</v>
      </c>
      <c r="D16" s="329">
        <f>C16*12</f>
        <v>3792.408140957783</v>
      </c>
      <c r="E16" s="330"/>
      <c r="F16" s="310"/>
      <c r="G16" s="310"/>
      <c r="H16" s="310"/>
      <c r="I16" s="310"/>
      <c r="J16" s="310"/>
      <c r="K16" s="310"/>
      <c r="L16" s="310"/>
      <c r="M16" s="310"/>
      <c r="N16" s="310"/>
      <c r="O16" s="310"/>
      <c r="P16" s="310"/>
      <c r="Q16" s="310"/>
      <c r="R16" s="310"/>
      <c r="S16" s="310"/>
      <c r="T16" s="310"/>
      <c r="U16" s="310"/>
      <c r="V16" s="310"/>
      <c r="W16" s="310"/>
      <c r="X16" s="310"/>
      <c r="Y16" s="310"/>
      <c r="Z16" s="310"/>
    </row>
    <row r="17" spans="1:26" ht="15" customHeight="1">
      <c r="A17" s="310"/>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row>
    <row r="18" spans="1:26" ht="15" customHeight="1">
      <c r="A18" s="310"/>
      <c r="B18" s="310"/>
      <c r="C18" s="310"/>
      <c r="D18" s="310"/>
      <c r="E18" s="310"/>
      <c r="F18" s="310"/>
      <c r="G18" s="310"/>
      <c r="H18" s="310"/>
      <c r="I18" s="310"/>
      <c r="J18" s="310"/>
      <c r="K18" s="310"/>
      <c r="L18" s="310"/>
      <c r="M18" s="310"/>
      <c r="N18" s="310"/>
      <c r="O18" s="310"/>
      <c r="P18" s="310"/>
      <c r="Q18" s="310"/>
      <c r="R18" s="310"/>
      <c r="S18" s="310"/>
      <c r="T18" s="310"/>
      <c r="U18" s="310"/>
      <c r="V18" s="310"/>
      <c r="W18" s="310"/>
      <c r="X18" s="310"/>
      <c r="Y18" s="310"/>
      <c r="Z18" s="310"/>
    </row>
    <row r="19" spans="1:26" ht="15.75" customHeight="1">
      <c r="A19" s="310"/>
      <c r="B19" s="475" t="s">
        <v>609</v>
      </c>
      <c r="C19" s="476"/>
      <c r="D19" s="476"/>
      <c r="E19" s="310"/>
      <c r="F19" s="310"/>
      <c r="G19" s="310"/>
      <c r="H19" s="310"/>
      <c r="I19" s="310"/>
      <c r="J19" s="310"/>
      <c r="K19" s="310"/>
      <c r="L19" s="310"/>
      <c r="M19" s="310"/>
      <c r="N19" s="310"/>
      <c r="O19" s="310"/>
      <c r="P19" s="310"/>
      <c r="Q19" s="310"/>
      <c r="R19" s="310"/>
      <c r="S19" s="310"/>
      <c r="T19" s="310"/>
      <c r="U19" s="310"/>
      <c r="V19" s="310"/>
      <c r="W19" s="310"/>
      <c r="X19" s="310"/>
      <c r="Y19" s="310"/>
      <c r="Z19" s="310"/>
    </row>
    <row r="20" spans="1:26" ht="15" customHeight="1">
      <c r="A20" s="310"/>
      <c r="B20" s="333" t="s">
        <v>617</v>
      </c>
      <c r="C20" s="334">
        <f>PMT(C8,C11,-C6,0,0)</f>
        <v>316.03401174648189</v>
      </c>
      <c r="D20" s="310"/>
      <c r="E20" s="310"/>
      <c r="F20" s="310"/>
      <c r="G20" s="310"/>
      <c r="H20" s="310"/>
      <c r="I20" s="310"/>
      <c r="J20" s="310"/>
      <c r="K20" s="310"/>
      <c r="L20" s="310"/>
      <c r="M20" s="310"/>
      <c r="N20" s="310"/>
      <c r="O20" s="310"/>
      <c r="P20" s="310"/>
      <c r="Q20" s="310"/>
      <c r="R20" s="310"/>
      <c r="S20" s="310"/>
      <c r="T20" s="310"/>
      <c r="U20" s="310"/>
      <c r="V20" s="310"/>
      <c r="W20" s="310"/>
      <c r="X20" s="310"/>
      <c r="Y20" s="310"/>
      <c r="Z20" s="310"/>
    </row>
    <row r="21" spans="1:26" ht="15" customHeight="1">
      <c r="A21" s="310"/>
      <c r="B21" s="333" t="s">
        <v>618</v>
      </c>
      <c r="C21" s="335">
        <f>C25-C23</f>
        <v>50000</v>
      </c>
      <c r="D21" s="310"/>
      <c r="E21" s="310"/>
      <c r="F21" s="310"/>
      <c r="G21" s="310"/>
      <c r="H21" s="310"/>
      <c r="I21" s="310"/>
      <c r="J21" s="310"/>
      <c r="K21" s="310"/>
      <c r="L21" s="310"/>
      <c r="M21" s="310"/>
      <c r="N21" s="310"/>
      <c r="O21" s="310"/>
      <c r="P21" s="310"/>
      <c r="Q21" s="310"/>
      <c r="R21" s="310"/>
      <c r="S21" s="310"/>
      <c r="T21" s="310"/>
      <c r="U21" s="310"/>
      <c r="V21" s="310"/>
      <c r="W21" s="310"/>
      <c r="X21" s="310"/>
      <c r="Y21" s="310"/>
      <c r="Z21" s="310"/>
    </row>
    <row r="22" spans="1:26" ht="15" customHeight="1">
      <c r="A22" s="310"/>
      <c r="B22" s="333" t="s">
        <v>619</v>
      </c>
      <c r="C22" s="336">
        <f>C21/C25</f>
        <v>0.43947449871409294</v>
      </c>
      <c r="D22" s="310"/>
      <c r="E22" s="310"/>
      <c r="F22" s="310"/>
      <c r="G22" s="310"/>
      <c r="H22" s="310"/>
      <c r="I22" s="310"/>
      <c r="J22" s="310"/>
      <c r="K22" s="310"/>
      <c r="L22" s="310"/>
      <c r="M22" s="310"/>
      <c r="N22" s="310"/>
      <c r="O22" s="310"/>
      <c r="P22" s="310"/>
      <c r="Q22" s="310"/>
      <c r="R22" s="310"/>
      <c r="S22" s="310"/>
      <c r="T22" s="310"/>
      <c r="U22" s="310"/>
      <c r="V22" s="310"/>
      <c r="W22" s="310"/>
      <c r="X22" s="310"/>
      <c r="Y22" s="310"/>
      <c r="Z22" s="310"/>
    </row>
    <row r="23" spans="1:26" ht="15" customHeight="1">
      <c r="A23" s="310"/>
      <c r="B23" s="333" t="s">
        <v>620</v>
      </c>
      <c r="C23" s="337">
        <f>(CUMIPMT(C8,C11,C6,1,C11,0))*-1</f>
        <v>63772.244228733485</v>
      </c>
      <c r="D23" s="310"/>
      <c r="E23" s="310"/>
      <c r="F23" s="310"/>
      <c r="G23" s="310"/>
      <c r="H23" s="310"/>
      <c r="I23" s="310"/>
      <c r="J23" s="310"/>
      <c r="K23" s="310"/>
      <c r="L23" s="310"/>
      <c r="M23" s="310"/>
      <c r="N23" s="310"/>
      <c r="O23" s="310"/>
      <c r="P23" s="310"/>
      <c r="Q23" s="310"/>
      <c r="R23" s="310"/>
      <c r="S23" s="310"/>
      <c r="T23" s="310"/>
      <c r="U23" s="310"/>
      <c r="V23" s="310"/>
      <c r="W23" s="310"/>
      <c r="X23" s="310"/>
      <c r="Y23" s="310"/>
      <c r="Z23" s="310"/>
    </row>
    <row r="24" spans="1:26" ht="15" customHeight="1">
      <c r="A24" s="310"/>
      <c r="B24" s="333" t="s">
        <v>624</v>
      </c>
      <c r="C24" s="339">
        <f>C23/C25</f>
        <v>0.56052550128590706</v>
      </c>
      <c r="D24" s="310"/>
      <c r="E24" s="310"/>
      <c r="F24" s="310"/>
      <c r="G24" s="310"/>
      <c r="H24" s="310"/>
      <c r="I24" s="310"/>
      <c r="J24" s="310"/>
      <c r="K24" s="310"/>
      <c r="L24" s="310"/>
      <c r="M24" s="310"/>
      <c r="N24" s="310"/>
      <c r="O24" s="310"/>
      <c r="P24" s="310"/>
      <c r="Q24" s="310"/>
      <c r="R24" s="310"/>
      <c r="S24" s="310"/>
      <c r="T24" s="310"/>
      <c r="U24" s="310"/>
      <c r="V24" s="310"/>
      <c r="W24" s="310"/>
      <c r="X24" s="310"/>
      <c r="Y24" s="310"/>
      <c r="Z24" s="310"/>
    </row>
    <row r="25" spans="1:26" ht="15" customHeight="1">
      <c r="A25" s="310"/>
      <c r="B25" s="333" t="s">
        <v>627</v>
      </c>
      <c r="C25" s="341">
        <f>C20*C11</f>
        <v>113772.24422873349</v>
      </c>
      <c r="D25" s="310"/>
      <c r="E25" s="310"/>
      <c r="F25" s="310"/>
      <c r="G25" s="310"/>
      <c r="H25" s="310"/>
      <c r="I25" s="310"/>
      <c r="J25" s="310"/>
      <c r="K25" s="310"/>
      <c r="L25" s="310"/>
      <c r="M25" s="310"/>
      <c r="N25" s="310"/>
      <c r="O25" s="310"/>
      <c r="P25" s="310"/>
      <c r="Q25" s="310"/>
      <c r="R25" s="310"/>
      <c r="S25" s="310"/>
      <c r="T25" s="310"/>
      <c r="U25" s="310"/>
      <c r="V25" s="310"/>
      <c r="W25" s="310"/>
      <c r="X25" s="310"/>
      <c r="Y25" s="310"/>
      <c r="Z25" s="310"/>
    </row>
    <row r="26" spans="1:26" ht="15" customHeight="1">
      <c r="A26" s="310"/>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row>
    <row r="27" spans="1:26" ht="15" customHeight="1">
      <c r="A27" s="310"/>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row>
    <row r="28" spans="1:26" ht="15" customHeight="1">
      <c r="A28" s="310"/>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row>
    <row r="29" spans="1:26" ht="15" customHeight="1">
      <c r="A29" s="310"/>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row>
    <row r="30" spans="1:26" ht="15" customHeight="1">
      <c r="A30" s="310"/>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row>
    <row r="31" spans="1:26" ht="15" customHeight="1">
      <c r="A31" s="310"/>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row>
    <row r="32" spans="1:26" ht="15" customHeight="1">
      <c r="A32" s="310"/>
      <c r="B32" s="342" t="s">
        <v>630</v>
      </c>
      <c r="C32" s="342" t="s">
        <v>636</v>
      </c>
      <c r="D32" s="342" t="s">
        <v>637</v>
      </c>
      <c r="E32" s="342" t="s">
        <v>638</v>
      </c>
      <c r="F32" s="342" t="s">
        <v>639</v>
      </c>
      <c r="G32" s="342" t="s">
        <v>640</v>
      </c>
      <c r="H32" s="310"/>
      <c r="I32" s="310"/>
      <c r="J32" s="310"/>
      <c r="K32" s="310"/>
      <c r="L32" s="310"/>
      <c r="M32" s="310"/>
      <c r="N32" s="310"/>
      <c r="O32" s="310"/>
      <c r="P32" s="310"/>
      <c r="Q32" s="310"/>
      <c r="R32" s="310"/>
      <c r="S32" s="310"/>
      <c r="T32" s="310"/>
      <c r="U32" s="310"/>
      <c r="V32" s="310"/>
      <c r="W32" s="310"/>
      <c r="X32" s="310"/>
      <c r="Y32" s="310"/>
      <c r="Z32" s="310"/>
    </row>
    <row r="33" spans="1:26" ht="15" customHeight="1">
      <c r="A33" s="310"/>
      <c r="B33" s="343">
        <v>1</v>
      </c>
      <c r="C33" s="344">
        <f>(CUMIPMT($C$8,$C$11,$C$6,1,B33,0))*-1</f>
        <v>270.83333333333337</v>
      </c>
      <c r="D33" s="344">
        <f t="shared" ref="D33:D392" si="0">$C$20-C33</f>
        <v>45.200678413148523</v>
      </c>
      <c r="E33" s="344">
        <f t="shared" ref="E33:E392" si="1">SUM(C33:D33)</f>
        <v>316.03401174648189</v>
      </c>
      <c r="F33" s="345">
        <f t="shared" ref="F33:F392" si="2">C33/(C33+D33)</f>
        <v>0.85697527249248129</v>
      </c>
      <c r="G33" s="345">
        <f t="shared" ref="G33:G392" si="3">D33/(C33+D33)</f>
        <v>0.14302472750751866</v>
      </c>
      <c r="H33" s="310"/>
      <c r="I33" s="310"/>
      <c r="J33" s="310"/>
      <c r="K33" s="310"/>
      <c r="L33" s="310"/>
      <c r="M33" s="310"/>
      <c r="N33" s="310"/>
      <c r="O33" s="310"/>
      <c r="P33" s="310"/>
      <c r="Q33" s="310"/>
      <c r="R33" s="310"/>
      <c r="S33" s="310"/>
      <c r="T33" s="310"/>
      <c r="U33" s="310"/>
      <c r="V33" s="310"/>
      <c r="W33" s="310"/>
      <c r="X33" s="310"/>
      <c r="Y33" s="310"/>
      <c r="Z33" s="310"/>
    </row>
    <row r="34" spans="1:26" ht="15" customHeight="1">
      <c r="A34" s="310"/>
      <c r="B34" s="343">
        <v>2</v>
      </c>
      <c r="C34" s="344">
        <f t="shared" ref="C34:C392" si="4">(CUMIPMT($C$8,$C$11,$C$6,B34,B34,0))*-1</f>
        <v>270.58849632526216</v>
      </c>
      <c r="D34" s="344">
        <f t="shared" si="0"/>
        <v>45.445515421219739</v>
      </c>
      <c r="E34" s="344">
        <f t="shared" si="1"/>
        <v>316.03401174648189</v>
      </c>
      <c r="F34" s="345">
        <f t="shared" si="2"/>
        <v>0.85620055521848226</v>
      </c>
      <c r="G34" s="345">
        <f t="shared" si="3"/>
        <v>0.14379944478151771</v>
      </c>
      <c r="H34" s="310"/>
      <c r="I34" s="310"/>
      <c r="J34" s="310"/>
      <c r="K34" s="310"/>
      <c r="L34" s="310"/>
      <c r="M34" s="310"/>
      <c r="N34" s="310"/>
      <c r="O34" s="310"/>
      <c r="P34" s="310"/>
      <c r="Q34" s="310"/>
      <c r="R34" s="310"/>
      <c r="S34" s="310"/>
      <c r="T34" s="310"/>
      <c r="U34" s="310"/>
      <c r="V34" s="310"/>
      <c r="W34" s="310"/>
      <c r="X34" s="310"/>
      <c r="Y34" s="310"/>
      <c r="Z34" s="310"/>
    </row>
    <row r="35" spans="1:26" ht="15" customHeight="1">
      <c r="A35" s="310"/>
      <c r="B35" s="343">
        <v>3</v>
      </c>
      <c r="C35" s="344">
        <f t="shared" si="4"/>
        <v>270.34233311673052</v>
      </c>
      <c r="D35" s="344">
        <f t="shared" si="0"/>
        <v>45.69167862975138</v>
      </c>
      <c r="E35" s="344">
        <f t="shared" si="1"/>
        <v>316.03401174648189</v>
      </c>
      <c r="F35" s="345">
        <f t="shared" si="2"/>
        <v>0.85542164155924894</v>
      </c>
      <c r="G35" s="345">
        <f t="shared" si="3"/>
        <v>0.14457835844075104</v>
      </c>
      <c r="H35" s="310"/>
      <c r="I35" s="310"/>
      <c r="J35" s="310"/>
      <c r="K35" s="310"/>
      <c r="L35" s="310"/>
      <c r="M35" s="310"/>
      <c r="N35" s="310"/>
      <c r="O35" s="310"/>
      <c r="P35" s="310"/>
      <c r="Q35" s="310"/>
      <c r="R35" s="310"/>
      <c r="S35" s="310"/>
      <c r="T35" s="310"/>
      <c r="U35" s="310"/>
      <c r="V35" s="310"/>
      <c r="W35" s="310"/>
      <c r="X35" s="310"/>
      <c r="Y35" s="310"/>
      <c r="Z35" s="310"/>
    </row>
    <row r="36" spans="1:26" ht="15" customHeight="1">
      <c r="A36" s="310"/>
      <c r="B36" s="343">
        <v>4</v>
      </c>
      <c r="C36" s="344">
        <f t="shared" si="4"/>
        <v>270.0948365241527</v>
      </c>
      <c r="D36" s="344">
        <f t="shared" si="0"/>
        <v>45.939175222329197</v>
      </c>
      <c r="E36" s="344">
        <f t="shared" si="1"/>
        <v>316.03401174648189</v>
      </c>
      <c r="F36" s="345">
        <f t="shared" si="2"/>
        <v>0.85463850878436154</v>
      </c>
      <c r="G36" s="345">
        <f t="shared" si="3"/>
        <v>0.14536149121563843</v>
      </c>
      <c r="H36" s="310"/>
      <c r="I36" s="310"/>
      <c r="J36" s="310"/>
      <c r="K36" s="310"/>
      <c r="L36" s="310"/>
      <c r="M36" s="310"/>
      <c r="N36" s="310"/>
      <c r="O36" s="310"/>
      <c r="P36" s="310"/>
      <c r="Q36" s="310"/>
      <c r="R36" s="310"/>
      <c r="S36" s="310"/>
      <c r="T36" s="310"/>
      <c r="U36" s="310"/>
      <c r="V36" s="310"/>
      <c r="W36" s="310"/>
      <c r="X36" s="310"/>
      <c r="Y36" s="310"/>
      <c r="Z36" s="310"/>
    </row>
    <row r="37" spans="1:26" ht="15" customHeight="1">
      <c r="A37" s="310"/>
      <c r="B37" s="343">
        <v>5</v>
      </c>
      <c r="C37" s="344">
        <f t="shared" si="4"/>
        <v>269.84599932503176</v>
      </c>
      <c r="D37" s="344">
        <f t="shared" si="0"/>
        <v>46.188012421450139</v>
      </c>
      <c r="E37" s="344">
        <f t="shared" si="1"/>
        <v>316.03401174648189</v>
      </c>
      <c r="F37" s="345">
        <f t="shared" si="2"/>
        <v>0.8538511340402769</v>
      </c>
      <c r="G37" s="345">
        <f t="shared" si="3"/>
        <v>0.1461488659597231</v>
      </c>
      <c r="H37" s="310"/>
      <c r="I37" s="310"/>
      <c r="J37" s="310"/>
      <c r="K37" s="310"/>
      <c r="L37" s="310"/>
      <c r="M37" s="310"/>
      <c r="N37" s="310"/>
      <c r="O37" s="310"/>
      <c r="P37" s="310"/>
      <c r="Q37" s="310"/>
      <c r="R37" s="310"/>
      <c r="S37" s="310"/>
      <c r="T37" s="310"/>
      <c r="U37" s="310"/>
      <c r="V37" s="310"/>
      <c r="W37" s="310"/>
      <c r="X37" s="310"/>
      <c r="Y37" s="310"/>
      <c r="Z37" s="310"/>
    </row>
    <row r="38" spans="1:26" ht="15" customHeight="1">
      <c r="A38" s="310"/>
      <c r="B38" s="343">
        <v>6</v>
      </c>
      <c r="C38" s="344">
        <f t="shared" si="4"/>
        <v>269.59581425774894</v>
      </c>
      <c r="D38" s="344">
        <f t="shared" si="0"/>
        <v>46.438197488732953</v>
      </c>
      <c r="E38" s="344">
        <f t="shared" si="1"/>
        <v>316.03401174648189</v>
      </c>
      <c r="F38" s="345">
        <f t="shared" si="2"/>
        <v>0.85305949434966188</v>
      </c>
      <c r="G38" s="345">
        <f t="shared" si="3"/>
        <v>0.14694050565033814</v>
      </c>
      <c r="H38" s="310"/>
      <c r="I38" s="310"/>
      <c r="J38" s="310"/>
      <c r="K38" s="310"/>
      <c r="L38" s="310"/>
      <c r="M38" s="310"/>
      <c r="N38" s="310"/>
      <c r="O38" s="310"/>
      <c r="P38" s="310"/>
      <c r="Q38" s="310"/>
      <c r="R38" s="310"/>
      <c r="S38" s="310"/>
      <c r="T38" s="310"/>
      <c r="U38" s="310"/>
      <c r="V38" s="310"/>
      <c r="W38" s="310"/>
      <c r="X38" s="310"/>
      <c r="Y38" s="310"/>
      <c r="Z38" s="310"/>
    </row>
    <row r="39" spans="1:26" ht="15" customHeight="1">
      <c r="A39" s="310"/>
      <c r="B39" s="343">
        <v>7</v>
      </c>
      <c r="C39" s="344">
        <f t="shared" si="4"/>
        <v>269.34427402135162</v>
      </c>
      <c r="D39" s="344">
        <f t="shared" si="0"/>
        <v>46.689737725130271</v>
      </c>
      <c r="E39" s="344">
        <f t="shared" si="1"/>
        <v>316.03401174648189</v>
      </c>
      <c r="F39" s="345">
        <f t="shared" si="2"/>
        <v>0.85226356661072245</v>
      </c>
      <c r="G39" s="345">
        <f t="shared" si="3"/>
        <v>0.14773643338927753</v>
      </c>
      <c r="H39" s="310"/>
      <c r="I39" s="310"/>
      <c r="J39" s="310"/>
      <c r="K39" s="310"/>
      <c r="L39" s="310"/>
      <c r="M39" s="310"/>
      <c r="N39" s="310"/>
      <c r="O39" s="310"/>
      <c r="P39" s="310"/>
      <c r="Q39" s="310"/>
      <c r="R39" s="310"/>
      <c r="S39" s="310"/>
      <c r="T39" s="310"/>
      <c r="U39" s="310"/>
      <c r="V39" s="310"/>
      <c r="W39" s="310"/>
      <c r="X39" s="310"/>
      <c r="Y39" s="310"/>
      <c r="Z39" s="310"/>
    </row>
    <row r="40" spans="1:26" ht="15" customHeight="1">
      <c r="A40" s="310"/>
      <c r="B40" s="343">
        <v>8</v>
      </c>
      <c r="C40" s="344">
        <f t="shared" si="4"/>
        <v>269.09137127534046</v>
      </c>
      <c r="D40" s="344">
        <f t="shared" si="0"/>
        <v>46.942640471141431</v>
      </c>
      <c r="E40" s="344">
        <f t="shared" si="1"/>
        <v>316.03401174648189</v>
      </c>
      <c r="F40" s="345">
        <f t="shared" si="2"/>
        <v>0.85146332759653043</v>
      </c>
      <c r="G40" s="345">
        <f t="shared" si="3"/>
        <v>0.14853667240346954</v>
      </c>
      <c r="H40" s="310"/>
      <c r="I40" s="310"/>
      <c r="J40" s="310"/>
      <c r="K40" s="310"/>
      <c r="L40" s="310"/>
      <c r="M40" s="310"/>
      <c r="N40" s="310"/>
      <c r="O40" s="310"/>
      <c r="P40" s="310"/>
      <c r="Q40" s="310"/>
      <c r="R40" s="310"/>
      <c r="S40" s="310"/>
      <c r="T40" s="310"/>
      <c r="U40" s="310"/>
      <c r="V40" s="310"/>
      <c r="W40" s="310"/>
      <c r="X40" s="310"/>
      <c r="Y40" s="310"/>
      <c r="Z40" s="310"/>
    </row>
    <row r="41" spans="1:26" ht="15" customHeight="1">
      <c r="A41" s="310"/>
      <c r="B41" s="343">
        <v>9</v>
      </c>
      <c r="C41" s="344">
        <f t="shared" si="4"/>
        <v>268.83709863945512</v>
      </c>
      <c r="D41" s="344">
        <f t="shared" si="0"/>
        <v>47.196913107026774</v>
      </c>
      <c r="E41" s="344">
        <f t="shared" si="1"/>
        <v>316.03401174648189</v>
      </c>
      <c r="F41" s="345">
        <f t="shared" si="2"/>
        <v>0.85065875395434498</v>
      </c>
      <c r="G41" s="345">
        <f t="shared" si="3"/>
        <v>0.14934124604565499</v>
      </c>
      <c r="H41" s="310"/>
      <c r="I41" s="310"/>
      <c r="J41" s="310"/>
      <c r="K41" s="310"/>
      <c r="L41" s="310"/>
      <c r="M41" s="310"/>
      <c r="N41" s="310"/>
      <c r="O41" s="310"/>
      <c r="P41" s="310"/>
      <c r="Q41" s="310"/>
      <c r="R41" s="310"/>
      <c r="S41" s="310"/>
      <c r="T41" s="310"/>
      <c r="U41" s="310"/>
      <c r="V41" s="310"/>
      <c r="W41" s="310"/>
      <c r="X41" s="310"/>
      <c r="Y41" s="310"/>
      <c r="Z41" s="310"/>
    </row>
    <row r="42" spans="1:26" ht="15" customHeight="1">
      <c r="A42" s="310"/>
      <c r="B42" s="343">
        <v>10</v>
      </c>
      <c r="C42" s="344">
        <f t="shared" si="4"/>
        <v>268.58144869345875</v>
      </c>
      <c r="D42" s="344">
        <f t="shared" si="0"/>
        <v>47.452563053023141</v>
      </c>
      <c r="E42" s="344">
        <f t="shared" si="1"/>
        <v>316.03401174648189</v>
      </c>
      <c r="F42" s="345">
        <f t="shared" si="2"/>
        <v>0.8498498222049311</v>
      </c>
      <c r="G42" s="345">
        <f t="shared" si="3"/>
        <v>0.15015017779506887</v>
      </c>
      <c r="H42" s="310"/>
      <c r="I42" s="310"/>
      <c r="J42" s="310"/>
      <c r="K42" s="310"/>
      <c r="L42" s="310"/>
      <c r="M42" s="310"/>
      <c r="N42" s="310"/>
      <c r="O42" s="310"/>
      <c r="P42" s="310"/>
      <c r="Q42" s="310"/>
      <c r="R42" s="310"/>
      <c r="S42" s="310"/>
      <c r="T42" s="310"/>
      <c r="U42" s="310"/>
      <c r="V42" s="310"/>
      <c r="W42" s="310"/>
      <c r="X42" s="310"/>
      <c r="Y42" s="310"/>
      <c r="Z42" s="310"/>
    </row>
    <row r="43" spans="1:26" ht="15" customHeight="1">
      <c r="A43" s="310"/>
      <c r="B43" s="343">
        <v>11</v>
      </c>
      <c r="C43" s="344">
        <f t="shared" si="4"/>
        <v>268.32441397692156</v>
      </c>
      <c r="D43" s="344">
        <f t="shared" si="0"/>
        <v>47.709597769560332</v>
      </c>
      <c r="E43" s="344">
        <f t="shared" si="1"/>
        <v>316.03401174648189</v>
      </c>
      <c r="F43" s="345">
        <f t="shared" si="2"/>
        <v>0.84903650874187453</v>
      </c>
      <c r="G43" s="345">
        <f t="shared" si="3"/>
        <v>0.15096349125812544</v>
      </c>
      <c r="H43" s="310"/>
      <c r="I43" s="310"/>
      <c r="J43" s="310"/>
      <c r="K43" s="310"/>
      <c r="L43" s="310"/>
      <c r="M43" s="310"/>
      <c r="N43" s="310"/>
      <c r="O43" s="310"/>
      <c r="P43" s="310"/>
      <c r="Q43" s="310"/>
      <c r="R43" s="310"/>
      <c r="S43" s="310"/>
      <c r="T43" s="310"/>
      <c r="U43" s="310"/>
      <c r="V43" s="310"/>
      <c r="W43" s="310"/>
      <c r="X43" s="310"/>
      <c r="Y43" s="310"/>
      <c r="Z43" s="310"/>
    </row>
    <row r="44" spans="1:26" ht="15" customHeight="1">
      <c r="A44" s="310"/>
      <c r="B44" s="343">
        <v>12</v>
      </c>
      <c r="C44" s="344">
        <f t="shared" si="4"/>
        <v>268.06598698900308</v>
      </c>
      <c r="D44" s="344">
        <f t="shared" si="0"/>
        <v>47.968024757478815</v>
      </c>
      <c r="E44" s="344">
        <f t="shared" si="1"/>
        <v>316.03401174648189</v>
      </c>
      <c r="F44" s="345">
        <f t="shared" si="2"/>
        <v>0.84821878983089294</v>
      </c>
      <c r="G44" s="345">
        <f t="shared" si="3"/>
        <v>0.15178121016910706</v>
      </c>
      <c r="H44" s="310"/>
      <c r="I44" s="310"/>
      <c r="J44" s="310"/>
      <c r="K44" s="310"/>
      <c r="L44" s="310"/>
      <c r="M44" s="310"/>
      <c r="N44" s="310"/>
      <c r="O44" s="310"/>
      <c r="P44" s="310"/>
      <c r="Q44" s="310"/>
      <c r="R44" s="310"/>
      <c r="S44" s="310"/>
      <c r="T44" s="310"/>
      <c r="U44" s="310"/>
      <c r="V44" s="310"/>
      <c r="W44" s="310"/>
      <c r="X44" s="310"/>
      <c r="Y44" s="310"/>
      <c r="Z44" s="310"/>
    </row>
    <row r="45" spans="1:26" ht="15" customHeight="1">
      <c r="A45" s="310"/>
      <c r="B45" s="343">
        <v>13</v>
      </c>
      <c r="C45" s="344">
        <f t="shared" si="4"/>
        <v>267.80616018823343</v>
      </c>
      <c r="D45" s="344">
        <f t="shared" si="0"/>
        <v>48.22785155824846</v>
      </c>
      <c r="E45" s="344">
        <f t="shared" si="1"/>
        <v>316.03401174648189</v>
      </c>
      <c r="F45" s="345">
        <f t="shared" si="2"/>
        <v>0.84739664160914374</v>
      </c>
      <c r="G45" s="345">
        <f t="shared" si="3"/>
        <v>0.15260335839085629</v>
      </c>
      <c r="H45" s="310"/>
      <c r="I45" s="310"/>
      <c r="J45" s="310"/>
      <c r="K45" s="310"/>
      <c r="L45" s="310"/>
      <c r="M45" s="310"/>
      <c r="N45" s="310"/>
      <c r="O45" s="310"/>
      <c r="P45" s="310"/>
      <c r="Q45" s="310"/>
      <c r="R45" s="310"/>
      <c r="S45" s="310"/>
      <c r="T45" s="310"/>
      <c r="U45" s="310"/>
      <c r="V45" s="310"/>
      <c r="W45" s="310"/>
      <c r="X45" s="310"/>
      <c r="Y45" s="310"/>
      <c r="Z45" s="310"/>
    </row>
    <row r="46" spans="1:26" ht="15" customHeight="1">
      <c r="A46" s="310"/>
      <c r="B46" s="343">
        <v>14</v>
      </c>
      <c r="C46" s="344">
        <f t="shared" si="4"/>
        <v>267.54492599229292</v>
      </c>
      <c r="D46" s="344">
        <f t="shared" si="0"/>
        <v>48.489085754188977</v>
      </c>
      <c r="E46" s="344">
        <f t="shared" si="1"/>
        <v>316.03401174648189</v>
      </c>
      <c r="F46" s="345">
        <f t="shared" si="2"/>
        <v>0.84657004008452652</v>
      </c>
      <c r="G46" s="345">
        <f t="shared" si="3"/>
        <v>0.15342995991547342</v>
      </c>
      <c r="H46" s="310"/>
      <c r="I46" s="310"/>
      <c r="J46" s="310"/>
      <c r="K46" s="310"/>
      <c r="L46" s="310"/>
      <c r="M46" s="310"/>
      <c r="N46" s="310"/>
      <c r="O46" s="310"/>
      <c r="P46" s="310"/>
      <c r="Q46" s="310"/>
      <c r="R46" s="310"/>
      <c r="S46" s="310"/>
      <c r="T46" s="310"/>
      <c r="U46" s="310"/>
      <c r="V46" s="310"/>
      <c r="W46" s="310"/>
      <c r="X46" s="310"/>
      <c r="Y46" s="310"/>
      <c r="Z46" s="310"/>
    </row>
    <row r="47" spans="1:26" ht="15" customHeight="1">
      <c r="A47" s="310"/>
      <c r="B47" s="343">
        <v>15</v>
      </c>
      <c r="C47" s="344">
        <f t="shared" si="4"/>
        <v>267.28227677779103</v>
      </c>
      <c r="D47" s="344">
        <f t="shared" si="0"/>
        <v>48.751734968690869</v>
      </c>
      <c r="E47" s="344">
        <f t="shared" si="1"/>
        <v>316.03401174648189</v>
      </c>
      <c r="F47" s="345">
        <f t="shared" si="2"/>
        <v>0.84573896113498426</v>
      </c>
      <c r="G47" s="345">
        <f t="shared" si="3"/>
        <v>0.15426103886501569</v>
      </c>
      <c r="H47" s="310"/>
      <c r="I47" s="310"/>
      <c r="J47" s="310"/>
      <c r="K47" s="310"/>
      <c r="L47" s="310"/>
      <c r="M47" s="310"/>
      <c r="N47" s="310"/>
      <c r="O47" s="310"/>
      <c r="P47" s="310"/>
      <c r="Q47" s="310"/>
      <c r="R47" s="310"/>
      <c r="S47" s="310"/>
      <c r="T47" s="310"/>
      <c r="U47" s="310"/>
      <c r="V47" s="310"/>
      <c r="W47" s="310"/>
      <c r="X47" s="310"/>
      <c r="Y47" s="310"/>
      <c r="Z47" s="310"/>
    </row>
    <row r="48" spans="1:26" ht="15" customHeight="1">
      <c r="A48" s="310"/>
      <c r="B48" s="343">
        <v>16</v>
      </c>
      <c r="C48" s="344">
        <f t="shared" si="4"/>
        <v>267.01820488004398</v>
      </c>
      <c r="D48" s="344">
        <f t="shared" si="0"/>
        <v>49.015806866437913</v>
      </c>
      <c r="E48" s="344">
        <f t="shared" si="1"/>
        <v>316.03401174648189</v>
      </c>
      <c r="F48" s="345">
        <f t="shared" si="2"/>
        <v>0.8449033805077989</v>
      </c>
      <c r="G48" s="345">
        <f t="shared" si="3"/>
        <v>0.1550966194922011</v>
      </c>
      <c r="H48" s="310"/>
      <c r="I48" s="310"/>
      <c r="J48" s="310"/>
      <c r="K48" s="310"/>
      <c r="L48" s="310"/>
      <c r="M48" s="310"/>
      <c r="N48" s="310"/>
      <c r="O48" s="310"/>
      <c r="P48" s="310"/>
      <c r="Q48" s="310"/>
      <c r="R48" s="310"/>
      <c r="S48" s="310"/>
      <c r="T48" s="310"/>
      <c r="U48" s="310"/>
      <c r="V48" s="310"/>
      <c r="W48" s="310"/>
      <c r="X48" s="310"/>
      <c r="Y48" s="310"/>
      <c r="Z48" s="310"/>
    </row>
    <row r="49" spans="1:26" ht="15" customHeight="1">
      <c r="A49" s="310"/>
      <c r="B49" s="343">
        <v>17</v>
      </c>
      <c r="C49" s="344">
        <f t="shared" si="4"/>
        <v>266.75270259285077</v>
      </c>
      <c r="D49" s="344">
        <f t="shared" si="0"/>
        <v>49.281309153631128</v>
      </c>
      <c r="E49" s="344">
        <f t="shared" si="1"/>
        <v>316.03401174648189</v>
      </c>
      <c r="F49" s="345">
        <f t="shared" si="2"/>
        <v>0.8440632738188828</v>
      </c>
      <c r="G49" s="345">
        <f t="shared" si="3"/>
        <v>0.1559367261811172</v>
      </c>
      <c r="H49" s="310"/>
      <c r="I49" s="310"/>
      <c r="J49" s="310"/>
      <c r="K49" s="310"/>
      <c r="L49" s="310"/>
      <c r="M49" s="310"/>
      <c r="N49" s="310"/>
      <c r="O49" s="310"/>
      <c r="P49" s="310"/>
      <c r="Q49" s="310"/>
      <c r="R49" s="310"/>
      <c r="S49" s="310"/>
      <c r="T49" s="310"/>
      <c r="U49" s="310"/>
      <c r="V49" s="310"/>
      <c r="W49" s="310"/>
      <c r="X49" s="310"/>
      <c r="Y49" s="310"/>
      <c r="Z49" s="310"/>
    </row>
    <row r="50" spans="1:26" ht="15" customHeight="1">
      <c r="A50" s="310"/>
      <c r="B50" s="343">
        <v>18</v>
      </c>
      <c r="C50" s="344">
        <f t="shared" si="4"/>
        <v>266.48576216826859</v>
      </c>
      <c r="D50" s="344">
        <f t="shared" si="0"/>
        <v>49.548249578213301</v>
      </c>
      <c r="E50" s="344">
        <f t="shared" si="1"/>
        <v>316.03401174648189</v>
      </c>
      <c r="F50" s="345">
        <f t="shared" si="2"/>
        <v>0.84321861655206842</v>
      </c>
      <c r="G50" s="345">
        <f t="shared" si="3"/>
        <v>0.1567813834479316</v>
      </c>
      <c r="H50" s="310"/>
      <c r="I50" s="310"/>
      <c r="J50" s="310"/>
      <c r="K50" s="310"/>
      <c r="L50" s="310"/>
      <c r="M50" s="310"/>
      <c r="N50" s="310"/>
      <c r="O50" s="310"/>
      <c r="P50" s="310"/>
      <c r="Q50" s="310"/>
      <c r="R50" s="310"/>
      <c r="S50" s="310"/>
      <c r="T50" s="310"/>
      <c r="U50" s="310"/>
      <c r="V50" s="310"/>
      <c r="W50" s="310"/>
      <c r="X50" s="310"/>
      <c r="Y50" s="310"/>
      <c r="Z50" s="310"/>
    </row>
    <row r="51" spans="1:26" ht="15" customHeight="1">
      <c r="A51" s="310"/>
      <c r="B51" s="343">
        <v>19</v>
      </c>
      <c r="C51" s="344">
        <f t="shared" si="4"/>
        <v>266.21737581638661</v>
      </c>
      <c r="D51" s="344">
        <f t="shared" si="0"/>
        <v>49.816635930095288</v>
      </c>
      <c r="E51" s="344">
        <f t="shared" si="1"/>
        <v>316.03401174648189</v>
      </c>
      <c r="F51" s="345">
        <f t="shared" si="2"/>
        <v>0.84236938405839212</v>
      </c>
      <c r="G51" s="345">
        <f t="shared" si="3"/>
        <v>0.1576306159416079</v>
      </c>
      <c r="H51" s="310"/>
      <c r="I51" s="310"/>
      <c r="J51" s="310"/>
      <c r="K51" s="310"/>
      <c r="L51" s="310"/>
      <c r="M51" s="310"/>
      <c r="N51" s="310"/>
      <c r="O51" s="310"/>
      <c r="P51" s="310"/>
      <c r="Q51" s="310"/>
      <c r="R51" s="310"/>
      <c r="S51" s="310"/>
      <c r="T51" s="310"/>
      <c r="U51" s="310"/>
      <c r="V51" s="310"/>
      <c r="W51" s="310"/>
      <c r="X51" s="310"/>
      <c r="Y51" s="310"/>
      <c r="Z51" s="310"/>
    </row>
    <row r="52" spans="1:26" ht="15" customHeight="1">
      <c r="A52" s="310"/>
      <c r="B52" s="343">
        <v>20</v>
      </c>
      <c r="C52" s="344">
        <f t="shared" si="4"/>
        <v>265.94753570509857</v>
      </c>
      <c r="D52" s="344">
        <f t="shared" si="0"/>
        <v>50.086476041383321</v>
      </c>
      <c r="E52" s="344">
        <f t="shared" si="1"/>
        <v>316.03401174648189</v>
      </c>
      <c r="F52" s="345">
        <f t="shared" si="2"/>
        <v>0.84151555155537505</v>
      </c>
      <c r="G52" s="345">
        <f t="shared" si="3"/>
        <v>0.158484448444625</v>
      </c>
      <c r="H52" s="310"/>
      <c r="I52" s="310"/>
      <c r="J52" s="310"/>
      <c r="K52" s="310"/>
      <c r="L52" s="310"/>
      <c r="M52" s="310"/>
      <c r="N52" s="310"/>
      <c r="O52" s="310"/>
      <c r="P52" s="310"/>
      <c r="Q52" s="310"/>
      <c r="R52" s="310"/>
      <c r="S52" s="310"/>
      <c r="T52" s="310"/>
      <c r="U52" s="310"/>
      <c r="V52" s="310"/>
      <c r="W52" s="310"/>
      <c r="X52" s="310"/>
      <c r="Y52" s="310"/>
      <c r="Z52" s="310"/>
    </row>
    <row r="53" spans="1:26" ht="15" customHeight="1">
      <c r="A53" s="310"/>
      <c r="B53" s="343">
        <v>21</v>
      </c>
      <c r="C53" s="344">
        <f t="shared" si="4"/>
        <v>265.67623395987442</v>
      </c>
      <c r="D53" s="344">
        <f t="shared" si="0"/>
        <v>50.357777786607471</v>
      </c>
      <c r="E53" s="344">
        <f t="shared" si="1"/>
        <v>316.03401174648189</v>
      </c>
      <c r="F53" s="345">
        <f t="shared" si="2"/>
        <v>0.84065709412629996</v>
      </c>
      <c r="G53" s="345">
        <f t="shared" si="3"/>
        <v>0.15934290587370001</v>
      </c>
      <c r="H53" s="310"/>
      <c r="I53" s="310"/>
      <c r="J53" s="310"/>
      <c r="K53" s="310"/>
      <c r="L53" s="310"/>
      <c r="M53" s="310"/>
      <c r="N53" s="310"/>
      <c r="O53" s="310"/>
      <c r="P53" s="310"/>
      <c r="Q53" s="310"/>
      <c r="R53" s="310"/>
      <c r="S53" s="310"/>
      <c r="T53" s="310"/>
      <c r="U53" s="310"/>
      <c r="V53" s="310"/>
      <c r="W53" s="310"/>
      <c r="X53" s="310"/>
      <c r="Y53" s="310"/>
      <c r="Z53" s="310"/>
    </row>
    <row r="54" spans="1:26" ht="15" customHeight="1">
      <c r="A54" s="310"/>
      <c r="B54" s="343">
        <v>22</v>
      </c>
      <c r="C54" s="344">
        <f t="shared" si="4"/>
        <v>265.40346266353032</v>
      </c>
      <c r="D54" s="344">
        <f t="shared" si="0"/>
        <v>50.630549082951575</v>
      </c>
      <c r="E54" s="344">
        <f t="shared" si="1"/>
        <v>316.03401174648189</v>
      </c>
      <c r="F54" s="345">
        <f t="shared" si="2"/>
        <v>0.83979398671948413</v>
      </c>
      <c r="G54" s="345">
        <f t="shared" si="3"/>
        <v>0.16020601328051584</v>
      </c>
      <c r="H54" s="310"/>
      <c r="I54" s="310"/>
      <c r="J54" s="310"/>
      <c r="K54" s="310"/>
      <c r="L54" s="310"/>
      <c r="M54" s="310"/>
      <c r="N54" s="310"/>
      <c r="O54" s="310"/>
      <c r="P54" s="310"/>
      <c r="Q54" s="310"/>
      <c r="R54" s="310"/>
      <c r="S54" s="310"/>
      <c r="T54" s="310"/>
      <c r="U54" s="310"/>
      <c r="V54" s="310"/>
      <c r="W54" s="310"/>
      <c r="X54" s="310"/>
      <c r="Y54" s="310"/>
      <c r="Z54" s="310"/>
    </row>
    <row r="55" spans="1:26" ht="15" customHeight="1">
      <c r="A55" s="310"/>
      <c r="B55" s="343">
        <v>23</v>
      </c>
      <c r="C55" s="344">
        <f t="shared" si="4"/>
        <v>265.12921385599765</v>
      </c>
      <c r="D55" s="344">
        <f t="shared" si="0"/>
        <v>50.904797890484247</v>
      </c>
      <c r="E55" s="344">
        <f t="shared" si="1"/>
        <v>316.03401174648189</v>
      </c>
      <c r="F55" s="345">
        <f t="shared" si="2"/>
        <v>0.83892620414754804</v>
      </c>
      <c r="G55" s="345">
        <f t="shared" si="3"/>
        <v>0.16107379585245202</v>
      </c>
      <c r="H55" s="310"/>
      <c r="I55" s="310"/>
      <c r="J55" s="310"/>
      <c r="K55" s="310"/>
      <c r="L55" s="310"/>
      <c r="M55" s="310"/>
      <c r="N55" s="310"/>
      <c r="O55" s="310"/>
      <c r="P55" s="310"/>
      <c r="Q55" s="310"/>
      <c r="R55" s="310"/>
      <c r="S55" s="310"/>
      <c r="T55" s="310"/>
      <c r="U55" s="310"/>
      <c r="V55" s="310"/>
      <c r="W55" s="310"/>
      <c r="X55" s="310"/>
      <c r="Y55" s="310"/>
      <c r="Z55" s="310"/>
    </row>
    <row r="56" spans="1:26" ht="15" customHeight="1">
      <c r="A56" s="310"/>
      <c r="B56" s="343">
        <v>24</v>
      </c>
      <c r="C56" s="344">
        <f t="shared" si="4"/>
        <v>264.85347953409087</v>
      </c>
      <c r="D56" s="344">
        <f t="shared" si="0"/>
        <v>51.180532212391029</v>
      </c>
      <c r="E56" s="344">
        <f t="shared" si="1"/>
        <v>316.03401174648189</v>
      </c>
      <c r="F56" s="345">
        <f t="shared" si="2"/>
        <v>0.83805372108668053</v>
      </c>
      <c r="G56" s="345">
        <f t="shared" si="3"/>
        <v>0.16194627891331945</v>
      </c>
      <c r="H56" s="310"/>
      <c r="I56" s="310"/>
      <c r="J56" s="310"/>
      <c r="K56" s="310"/>
      <c r="L56" s="310"/>
      <c r="M56" s="310"/>
      <c r="N56" s="310"/>
      <c r="O56" s="310"/>
      <c r="P56" s="310"/>
      <c r="Q56" s="310"/>
      <c r="R56" s="310"/>
      <c r="S56" s="310"/>
      <c r="T56" s="310"/>
      <c r="U56" s="310"/>
      <c r="V56" s="310"/>
      <c r="W56" s="310"/>
      <c r="X56" s="310"/>
      <c r="Y56" s="310"/>
      <c r="Z56" s="310"/>
    </row>
    <row r="57" spans="1:26" ht="15" customHeight="1">
      <c r="A57" s="310"/>
      <c r="B57" s="343">
        <v>25</v>
      </c>
      <c r="C57" s="344">
        <f t="shared" si="4"/>
        <v>264.57625165127371</v>
      </c>
      <c r="D57" s="344">
        <f t="shared" si="0"/>
        <v>51.457760095208187</v>
      </c>
      <c r="E57" s="344">
        <f t="shared" si="1"/>
        <v>316.03401174648189</v>
      </c>
      <c r="F57" s="345">
        <f t="shared" si="2"/>
        <v>0.83717651207589994</v>
      </c>
      <c r="G57" s="345">
        <f t="shared" si="3"/>
        <v>0.16282348792410004</v>
      </c>
      <c r="H57" s="310"/>
      <c r="I57" s="310"/>
      <c r="J57" s="310"/>
      <c r="K57" s="310"/>
      <c r="L57" s="310"/>
      <c r="M57" s="310"/>
      <c r="N57" s="310"/>
      <c r="O57" s="310"/>
      <c r="P57" s="310"/>
      <c r="Q57" s="310"/>
      <c r="R57" s="310"/>
      <c r="S57" s="310"/>
      <c r="T57" s="310"/>
      <c r="U57" s="310"/>
      <c r="V57" s="310"/>
      <c r="W57" s="310"/>
      <c r="X57" s="310"/>
      <c r="Y57" s="310"/>
      <c r="Z57" s="310"/>
    </row>
    <row r="58" spans="1:26" ht="15" customHeight="1">
      <c r="A58" s="310"/>
      <c r="B58" s="343">
        <v>26</v>
      </c>
      <c r="C58" s="344">
        <f t="shared" si="4"/>
        <v>264.29752211742471</v>
      </c>
      <c r="D58" s="344">
        <f t="shared" si="0"/>
        <v>51.736489629057189</v>
      </c>
      <c r="E58" s="344">
        <f t="shared" si="1"/>
        <v>316.03401174648189</v>
      </c>
      <c r="F58" s="345">
        <f t="shared" si="2"/>
        <v>0.83629455151631116</v>
      </c>
      <c r="G58" s="345">
        <f t="shared" si="3"/>
        <v>0.16370544848368879</v>
      </c>
      <c r="H58" s="310"/>
      <c r="I58" s="310"/>
      <c r="J58" s="310"/>
      <c r="K58" s="310"/>
      <c r="L58" s="310"/>
      <c r="M58" s="310"/>
      <c r="N58" s="310"/>
      <c r="O58" s="310"/>
      <c r="P58" s="310"/>
      <c r="Q58" s="310"/>
      <c r="R58" s="310"/>
      <c r="S58" s="310"/>
      <c r="T58" s="310"/>
      <c r="U58" s="310"/>
      <c r="V58" s="310"/>
      <c r="W58" s="310"/>
      <c r="X58" s="310"/>
      <c r="Y58" s="310"/>
      <c r="Z58" s="310"/>
    </row>
    <row r="59" spans="1:26" ht="15" customHeight="1">
      <c r="A59" s="310"/>
      <c r="B59" s="343">
        <v>27</v>
      </c>
      <c r="C59" s="344">
        <f t="shared" si="4"/>
        <v>264.0172827986006</v>
      </c>
      <c r="D59" s="344">
        <f t="shared" si="0"/>
        <v>52.01672894788129</v>
      </c>
      <c r="E59" s="344">
        <f t="shared" si="1"/>
        <v>316.03401174648189</v>
      </c>
      <c r="F59" s="345">
        <f t="shared" si="2"/>
        <v>0.83540781367035777</v>
      </c>
      <c r="G59" s="345">
        <f t="shared" si="3"/>
        <v>0.16459218632964223</v>
      </c>
      <c r="H59" s="310"/>
      <c r="I59" s="310"/>
      <c r="J59" s="310"/>
      <c r="K59" s="310"/>
      <c r="L59" s="310"/>
      <c r="M59" s="310"/>
      <c r="N59" s="310"/>
      <c r="O59" s="310"/>
      <c r="P59" s="310"/>
      <c r="Q59" s="310"/>
      <c r="R59" s="310"/>
      <c r="S59" s="310"/>
      <c r="T59" s="310"/>
      <c r="U59" s="310"/>
      <c r="V59" s="310"/>
      <c r="W59" s="310"/>
      <c r="X59" s="310"/>
      <c r="Y59" s="310"/>
      <c r="Z59" s="310"/>
    </row>
    <row r="60" spans="1:26" ht="15" customHeight="1">
      <c r="A60" s="310"/>
      <c r="B60" s="343">
        <v>28</v>
      </c>
      <c r="C60" s="344">
        <f t="shared" si="4"/>
        <v>263.73552551679961</v>
      </c>
      <c r="D60" s="344">
        <f t="shared" si="0"/>
        <v>52.298486229682283</v>
      </c>
      <c r="E60" s="344">
        <f t="shared" si="1"/>
        <v>316.03401174648189</v>
      </c>
      <c r="F60" s="345">
        <f t="shared" si="2"/>
        <v>0.83451627266107231</v>
      </c>
      <c r="G60" s="345">
        <f t="shared" si="3"/>
        <v>0.16548372733892769</v>
      </c>
      <c r="H60" s="310"/>
      <c r="I60" s="310"/>
      <c r="J60" s="310"/>
      <c r="K60" s="310"/>
      <c r="L60" s="310"/>
      <c r="M60" s="310"/>
      <c r="N60" s="310"/>
      <c r="O60" s="310"/>
      <c r="P60" s="310"/>
      <c r="Q60" s="310"/>
      <c r="R60" s="310"/>
      <c r="S60" s="310"/>
      <c r="T60" s="310"/>
      <c r="U60" s="310"/>
      <c r="V60" s="310"/>
      <c r="W60" s="310"/>
      <c r="X60" s="310"/>
      <c r="Y60" s="310"/>
      <c r="Z60" s="310"/>
    </row>
    <row r="61" spans="1:26" ht="15" customHeight="1">
      <c r="A61" s="310"/>
      <c r="B61" s="343">
        <v>29</v>
      </c>
      <c r="C61" s="344">
        <f t="shared" si="4"/>
        <v>263.45224204972214</v>
      </c>
      <c r="D61" s="344">
        <f t="shared" si="0"/>
        <v>52.58176969675975</v>
      </c>
      <c r="E61" s="344">
        <f t="shared" si="1"/>
        <v>316.03401174648189</v>
      </c>
      <c r="F61" s="345">
        <f t="shared" si="2"/>
        <v>0.83361990247131967</v>
      </c>
      <c r="G61" s="345">
        <f t="shared" si="3"/>
        <v>0.1663800975286803</v>
      </c>
      <c r="H61" s="310"/>
      <c r="I61" s="310"/>
      <c r="J61" s="310"/>
      <c r="K61" s="310"/>
      <c r="L61" s="310"/>
      <c r="M61" s="310"/>
      <c r="N61" s="310"/>
      <c r="O61" s="310"/>
      <c r="P61" s="310"/>
      <c r="Q61" s="310"/>
      <c r="R61" s="310"/>
      <c r="S61" s="310"/>
      <c r="T61" s="310"/>
      <c r="U61" s="310"/>
      <c r="V61" s="310"/>
      <c r="W61" s="310"/>
      <c r="X61" s="310"/>
      <c r="Y61" s="310"/>
      <c r="Z61" s="310"/>
    </row>
    <row r="62" spans="1:26" ht="15" customHeight="1">
      <c r="A62" s="310"/>
      <c r="B62" s="343">
        <v>30</v>
      </c>
      <c r="C62" s="344">
        <f t="shared" si="4"/>
        <v>263.16742413053134</v>
      </c>
      <c r="D62" s="344">
        <f t="shared" si="0"/>
        <v>52.86658761595055</v>
      </c>
      <c r="E62" s="344">
        <f t="shared" si="1"/>
        <v>316.03401174648189</v>
      </c>
      <c r="F62" s="345">
        <f t="shared" si="2"/>
        <v>0.83271867694303925</v>
      </c>
      <c r="G62" s="345">
        <f t="shared" si="3"/>
        <v>0.1672813230569607</v>
      </c>
      <c r="H62" s="310"/>
      <c r="I62" s="310"/>
      <c r="J62" s="310"/>
      <c r="K62" s="310"/>
      <c r="L62" s="310"/>
      <c r="M62" s="310"/>
      <c r="N62" s="310"/>
      <c r="O62" s="310"/>
      <c r="P62" s="310"/>
      <c r="Q62" s="310"/>
      <c r="R62" s="310"/>
      <c r="S62" s="310"/>
      <c r="T62" s="310"/>
      <c r="U62" s="310"/>
      <c r="V62" s="310"/>
      <c r="W62" s="310"/>
      <c r="X62" s="310"/>
      <c r="Y62" s="310"/>
      <c r="Z62" s="310"/>
    </row>
    <row r="63" spans="1:26" ht="15" customHeight="1">
      <c r="A63" s="310"/>
      <c r="B63" s="343">
        <v>31</v>
      </c>
      <c r="C63" s="344">
        <f t="shared" si="4"/>
        <v>262.88106344761167</v>
      </c>
      <c r="D63" s="344">
        <f t="shared" si="0"/>
        <v>53.152948298870228</v>
      </c>
      <c r="E63" s="344">
        <f t="shared" si="1"/>
        <v>316.03401174648189</v>
      </c>
      <c r="F63" s="345">
        <f t="shared" si="2"/>
        <v>0.83181256977648088</v>
      </c>
      <c r="G63" s="345">
        <f t="shared" si="3"/>
        <v>0.16818743022351906</v>
      </c>
      <c r="H63" s="310"/>
      <c r="I63" s="310"/>
      <c r="J63" s="310"/>
      <c r="K63" s="310"/>
      <c r="L63" s="310"/>
      <c r="M63" s="310"/>
      <c r="N63" s="310"/>
      <c r="O63" s="310"/>
      <c r="P63" s="310"/>
      <c r="Q63" s="310"/>
      <c r="R63" s="310"/>
      <c r="S63" s="310"/>
      <c r="T63" s="310"/>
      <c r="U63" s="310"/>
      <c r="V63" s="310"/>
      <c r="W63" s="310"/>
      <c r="X63" s="310"/>
      <c r="Y63" s="310"/>
      <c r="Z63" s="310"/>
    </row>
    <row r="64" spans="1:26" ht="15" customHeight="1">
      <c r="A64" s="310"/>
      <c r="B64" s="343">
        <v>32</v>
      </c>
      <c r="C64" s="344">
        <f t="shared" si="4"/>
        <v>262.5931516443261</v>
      </c>
      <c r="D64" s="344">
        <f t="shared" si="0"/>
        <v>53.440860102155796</v>
      </c>
      <c r="E64" s="344">
        <f t="shared" si="1"/>
        <v>316.03401174648189</v>
      </c>
      <c r="F64" s="345">
        <f t="shared" si="2"/>
        <v>0.83090155452943681</v>
      </c>
      <c r="G64" s="345">
        <f t="shared" si="3"/>
        <v>0.16909844547056319</v>
      </c>
      <c r="H64" s="310"/>
      <c r="I64" s="310"/>
      <c r="J64" s="310"/>
      <c r="K64" s="310"/>
      <c r="L64" s="310"/>
      <c r="M64" s="310"/>
      <c r="N64" s="310"/>
      <c r="O64" s="310"/>
      <c r="P64" s="310"/>
      <c r="Q64" s="310"/>
      <c r="R64" s="310"/>
      <c r="S64" s="310"/>
      <c r="T64" s="310"/>
      <c r="U64" s="310"/>
      <c r="V64" s="310"/>
      <c r="W64" s="310"/>
      <c r="X64" s="310"/>
      <c r="Y64" s="310"/>
      <c r="Z64" s="310"/>
    </row>
    <row r="65" spans="1:26" ht="15" customHeight="1">
      <c r="A65" s="310"/>
      <c r="B65" s="343">
        <v>33</v>
      </c>
      <c r="C65" s="344">
        <f t="shared" si="4"/>
        <v>262.30368031877276</v>
      </c>
      <c r="D65" s="344">
        <f t="shared" si="0"/>
        <v>53.730331427709132</v>
      </c>
      <c r="E65" s="344">
        <f t="shared" si="1"/>
        <v>316.03401174648189</v>
      </c>
      <c r="F65" s="345">
        <f t="shared" si="2"/>
        <v>0.82998560461647131</v>
      </c>
      <c r="G65" s="345">
        <f t="shared" si="3"/>
        <v>0.17001439538352872</v>
      </c>
      <c r="H65" s="310"/>
      <c r="I65" s="310"/>
      <c r="J65" s="310"/>
      <c r="K65" s="310"/>
      <c r="L65" s="310"/>
      <c r="M65" s="310"/>
      <c r="N65" s="310"/>
      <c r="O65" s="310"/>
      <c r="P65" s="310"/>
      <c r="Q65" s="310"/>
      <c r="R65" s="310"/>
      <c r="S65" s="310"/>
      <c r="T65" s="310"/>
      <c r="U65" s="310"/>
      <c r="V65" s="310"/>
      <c r="W65" s="310"/>
      <c r="X65" s="310"/>
      <c r="Y65" s="310"/>
      <c r="Z65" s="310"/>
    </row>
    <row r="66" spans="1:26" ht="15" customHeight="1">
      <c r="A66" s="310"/>
      <c r="B66" s="343">
        <v>34</v>
      </c>
      <c r="C66" s="344">
        <f t="shared" si="4"/>
        <v>262.01264102353935</v>
      </c>
      <c r="D66" s="344">
        <f t="shared" si="0"/>
        <v>54.021370722942549</v>
      </c>
      <c r="E66" s="344">
        <f t="shared" si="1"/>
        <v>316.03401174648189</v>
      </c>
      <c r="F66" s="345">
        <f t="shared" si="2"/>
        <v>0.82906469330814381</v>
      </c>
      <c r="G66" s="345">
        <f t="shared" si="3"/>
        <v>0.17093530669185614</v>
      </c>
      <c r="H66" s="310"/>
      <c r="I66" s="310"/>
      <c r="J66" s="310"/>
      <c r="K66" s="310"/>
      <c r="L66" s="310"/>
      <c r="M66" s="310"/>
      <c r="N66" s="310"/>
      <c r="O66" s="310"/>
      <c r="P66" s="310"/>
      <c r="Q66" s="310"/>
      <c r="R66" s="310"/>
      <c r="S66" s="310"/>
      <c r="T66" s="310"/>
      <c r="U66" s="310"/>
      <c r="V66" s="310"/>
      <c r="W66" s="310"/>
      <c r="X66" s="310"/>
      <c r="Y66" s="310"/>
      <c r="Z66" s="310"/>
    </row>
    <row r="67" spans="1:26" ht="15" customHeight="1">
      <c r="A67" s="310"/>
      <c r="B67" s="343">
        <v>35</v>
      </c>
      <c r="C67" s="344">
        <f t="shared" si="4"/>
        <v>261.72002526545674</v>
      </c>
      <c r="D67" s="344">
        <f t="shared" si="0"/>
        <v>54.313986481025154</v>
      </c>
      <c r="E67" s="344">
        <f t="shared" si="1"/>
        <v>316.03401174648189</v>
      </c>
      <c r="F67" s="345">
        <f t="shared" si="2"/>
        <v>0.82813879373022969</v>
      </c>
      <c r="G67" s="345">
        <f t="shared" si="3"/>
        <v>0.17186120626977036</v>
      </c>
      <c r="H67" s="310"/>
      <c r="I67" s="310"/>
      <c r="J67" s="310"/>
      <c r="K67" s="310"/>
      <c r="L67" s="310"/>
      <c r="M67" s="310"/>
      <c r="N67" s="310"/>
      <c r="O67" s="310"/>
      <c r="P67" s="310"/>
      <c r="Q67" s="310"/>
      <c r="R67" s="310"/>
      <c r="S67" s="310"/>
      <c r="T67" s="310"/>
      <c r="U67" s="310"/>
      <c r="V67" s="310"/>
      <c r="W67" s="310"/>
      <c r="X67" s="310"/>
      <c r="Y67" s="310"/>
      <c r="Z67" s="310"/>
    </row>
    <row r="68" spans="1:26" ht="15" customHeight="1">
      <c r="A68" s="310"/>
      <c r="B68" s="343">
        <v>36</v>
      </c>
      <c r="C68" s="344">
        <f t="shared" si="4"/>
        <v>261.42582450535116</v>
      </c>
      <c r="D68" s="344">
        <f t="shared" si="0"/>
        <v>54.608187241130736</v>
      </c>
      <c r="E68" s="344">
        <f t="shared" si="1"/>
        <v>316.03401174648189</v>
      </c>
      <c r="F68" s="345">
        <f t="shared" si="2"/>
        <v>0.82720787886293501</v>
      </c>
      <c r="G68" s="345">
        <f t="shared" si="3"/>
        <v>0.17279212113706505</v>
      </c>
      <c r="H68" s="310"/>
      <c r="I68" s="310"/>
      <c r="J68" s="310"/>
      <c r="K68" s="310"/>
      <c r="L68" s="310"/>
      <c r="M68" s="310"/>
      <c r="N68" s="310"/>
      <c r="O68" s="310"/>
      <c r="P68" s="310"/>
      <c r="Q68" s="310"/>
      <c r="R68" s="310"/>
      <c r="S68" s="310"/>
      <c r="T68" s="310"/>
      <c r="U68" s="310"/>
      <c r="V68" s="310"/>
      <c r="W68" s="310"/>
      <c r="X68" s="310"/>
      <c r="Y68" s="310"/>
      <c r="Z68" s="310"/>
    </row>
    <row r="69" spans="1:26" ht="15" customHeight="1">
      <c r="A69" s="310"/>
      <c r="B69" s="343">
        <v>37</v>
      </c>
      <c r="C69" s="344">
        <f t="shared" si="4"/>
        <v>261.13003015779503</v>
      </c>
      <c r="D69" s="344">
        <f t="shared" si="0"/>
        <v>54.903981588686861</v>
      </c>
      <c r="E69" s="344">
        <f t="shared" si="1"/>
        <v>316.03401174648189</v>
      </c>
      <c r="F69" s="345">
        <f t="shared" si="2"/>
        <v>0.8262719215401092</v>
      </c>
      <c r="G69" s="345">
        <f t="shared" si="3"/>
        <v>0.1737280784598908</v>
      </c>
      <c r="H69" s="310"/>
      <c r="I69" s="310"/>
      <c r="J69" s="310"/>
      <c r="K69" s="310"/>
      <c r="L69" s="310"/>
      <c r="M69" s="310"/>
      <c r="N69" s="310"/>
      <c r="O69" s="310"/>
      <c r="P69" s="310"/>
      <c r="Q69" s="310"/>
      <c r="R69" s="310"/>
      <c r="S69" s="310"/>
      <c r="T69" s="310"/>
      <c r="U69" s="310"/>
      <c r="V69" s="310"/>
      <c r="W69" s="310"/>
      <c r="X69" s="310"/>
      <c r="Y69" s="310"/>
      <c r="Z69" s="310"/>
    </row>
    <row r="70" spans="1:26" ht="15" customHeight="1">
      <c r="A70" s="310"/>
      <c r="B70" s="343">
        <v>38</v>
      </c>
      <c r="C70" s="344">
        <f t="shared" si="4"/>
        <v>260.83263359085635</v>
      </c>
      <c r="D70" s="344">
        <f t="shared" si="0"/>
        <v>55.201378155625548</v>
      </c>
      <c r="E70" s="344">
        <f t="shared" si="1"/>
        <v>316.03401174648189</v>
      </c>
      <c r="F70" s="345">
        <f t="shared" si="2"/>
        <v>0.82533089444845154</v>
      </c>
      <c r="G70" s="345">
        <f t="shared" si="3"/>
        <v>0.17466910555154844</v>
      </c>
      <c r="H70" s="310"/>
      <c r="I70" s="310"/>
      <c r="J70" s="310"/>
      <c r="K70" s="310"/>
      <c r="L70" s="310"/>
      <c r="M70" s="310"/>
      <c r="N70" s="310"/>
      <c r="O70" s="310"/>
      <c r="P70" s="310"/>
      <c r="Q70" s="310"/>
      <c r="R70" s="310"/>
      <c r="S70" s="310"/>
      <c r="T70" s="310"/>
      <c r="U70" s="310"/>
      <c r="V70" s="310"/>
      <c r="W70" s="310"/>
      <c r="X70" s="310"/>
      <c r="Y70" s="310"/>
      <c r="Z70" s="310"/>
    </row>
    <row r="71" spans="1:26" ht="15" customHeight="1">
      <c r="A71" s="310"/>
      <c r="B71" s="343">
        <v>39</v>
      </c>
      <c r="C71" s="344">
        <f t="shared" si="4"/>
        <v>260.53362612584669</v>
      </c>
      <c r="D71" s="344">
        <f t="shared" si="0"/>
        <v>55.5003856206352</v>
      </c>
      <c r="E71" s="344">
        <f t="shared" si="1"/>
        <v>316.03401174648189</v>
      </c>
      <c r="F71" s="345">
        <f t="shared" si="2"/>
        <v>0.82438477012671396</v>
      </c>
      <c r="G71" s="345">
        <f t="shared" si="3"/>
        <v>0.17561522987328604</v>
      </c>
      <c r="H71" s="310"/>
      <c r="I71" s="310"/>
      <c r="J71" s="310"/>
      <c r="K71" s="310"/>
      <c r="L71" s="310"/>
      <c r="M71" s="310"/>
      <c r="N71" s="310"/>
      <c r="O71" s="310"/>
      <c r="P71" s="310"/>
      <c r="Q71" s="310"/>
      <c r="R71" s="310"/>
      <c r="S71" s="310"/>
      <c r="T71" s="310"/>
      <c r="U71" s="310"/>
      <c r="V71" s="310"/>
      <c r="W71" s="310"/>
      <c r="X71" s="310"/>
      <c r="Y71" s="310"/>
      <c r="Z71" s="310"/>
    </row>
    <row r="72" spans="1:26" ht="15" customHeight="1">
      <c r="A72" s="310"/>
      <c r="B72" s="343">
        <v>40</v>
      </c>
      <c r="C72" s="344">
        <f t="shared" si="4"/>
        <v>260.23299903706823</v>
      </c>
      <c r="D72" s="344">
        <f t="shared" si="0"/>
        <v>55.801012709413669</v>
      </c>
      <c r="E72" s="344">
        <f t="shared" si="1"/>
        <v>316.03401174648189</v>
      </c>
      <c r="F72" s="345">
        <f t="shared" si="2"/>
        <v>0.82343352096490019</v>
      </c>
      <c r="G72" s="345">
        <f t="shared" si="3"/>
        <v>0.17656647903509975</v>
      </c>
      <c r="H72" s="310"/>
      <c r="I72" s="310"/>
      <c r="J72" s="310"/>
      <c r="K72" s="310"/>
      <c r="L72" s="310"/>
      <c r="M72" s="310"/>
      <c r="N72" s="310"/>
      <c r="O72" s="310"/>
      <c r="P72" s="310"/>
      <c r="Q72" s="310"/>
      <c r="R72" s="310"/>
      <c r="S72" s="310"/>
      <c r="T72" s="310"/>
      <c r="U72" s="310"/>
      <c r="V72" s="310"/>
      <c r="W72" s="310"/>
      <c r="X72" s="310"/>
      <c r="Y72" s="310"/>
      <c r="Z72" s="310"/>
    </row>
    <row r="73" spans="1:26" ht="15" customHeight="1">
      <c r="A73" s="310"/>
      <c r="B73" s="343">
        <v>41</v>
      </c>
      <c r="C73" s="344">
        <f t="shared" si="4"/>
        <v>259.93074355155892</v>
      </c>
      <c r="D73" s="344">
        <f t="shared" si="0"/>
        <v>56.103268194922975</v>
      </c>
      <c r="E73" s="344">
        <f t="shared" si="1"/>
        <v>316.03401174648189</v>
      </c>
      <c r="F73" s="345">
        <f t="shared" si="2"/>
        <v>0.82247711920346012</v>
      </c>
      <c r="G73" s="345">
        <f t="shared" si="3"/>
        <v>0.17752288079653983</v>
      </c>
      <c r="H73" s="310"/>
      <c r="I73" s="310"/>
      <c r="J73" s="310"/>
      <c r="K73" s="310"/>
      <c r="L73" s="310"/>
      <c r="M73" s="310"/>
      <c r="N73" s="310"/>
      <c r="O73" s="310"/>
      <c r="P73" s="310"/>
      <c r="Q73" s="310"/>
      <c r="R73" s="310"/>
      <c r="S73" s="310"/>
      <c r="T73" s="310"/>
      <c r="U73" s="310"/>
      <c r="V73" s="310"/>
      <c r="W73" s="310"/>
      <c r="X73" s="310"/>
      <c r="Y73" s="310"/>
      <c r="Z73" s="310"/>
    </row>
    <row r="74" spans="1:26" ht="15" customHeight="1">
      <c r="A74" s="310"/>
      <c r="B74" s="343">
        <v>42</v>
      </c>
      <c r="C74" s="344">
        <f t="shared" si="4"/>
        <v>259.6268508488364</v>
      </c>
      <c r="D74" s="344">
        <f t="shared" si="0"/>
        <v>56.407160897645497</v>
      </c>
      <c r="E74" s="344">
        <f t="shared" si="1"/>
        <v>316.03401174648189</v>
      </c>
      <c r="F74" s="345">
        <f t="shared" si="2"/>
        <v>0.82151553693247881</v>
      </c>
      <c r="G74" s="345">
        <f t="shared" si="3"/>
        <v>0.17848446306752117</v>
      </c>
      <c r="H74" s="310"/>
      <c r="I74" s="310"/>
      <c r="J74" s="310"/>
      <c r="K74" s="310"/>
      <c r="L74" s="310"/>
      <c r="M74" s="310"/>
      <c r="N74" s="310"/>
      <c r="O74" s="310"/>
      <c r="P74" s="310"/>
      <c r="Q74" s="310"/>
      <c r="R74" s="310"/>
      <c r="S74" s="310"/>
      <c r="T74" s="310"/>
      <c r="U74" s="310"/>
      <c r="V74" s="310"/>
      <c r="W74" s="310"/>
      <c r="X74" s="310"/>
      <c r="Y74" s="310"/>
      <c r="Z74" s="310"/>
    </row>
    <row r="75" spans="1:26" ht="15" customHeight="1">
      <c r="A75" s="310"/>
      <c r="B75" s="343">
        <v>43</v>
      </c>
      <c r="C75" s="344">
        <f t="shared" si="4"/>
        <v>259.32131206064082</v>
      </c>
      <c r="D75" s="344">
        <f t="shared" si="0"/>
        <v>56.712699685841073</v>
      </c>
      <c r="E75" s="344">
        <f t="shared" si="1"/>
        <v>316.03401174648189</v>
      </c>
      <c r="F75" s="345">
        <f t="shared" si="2"/>
        <v>0.82054874609086315</v>
      </c>
      <c r="G75" s="345">
        <f t="shared" si="3"/>
        <v>0.17945125390913688</v>
      </c>
      <c r="H75" s="310"/>
      <c r="I75" s="310"/>
      <c r="J75" s="310"/>
      <c r="K75" s="310"/>
      <c r="L75" s="310"/>
      <c r="M75" s="310"/>
      <c r="N75" s="310"/>
      <c r="O75" s="310"/>
      <c r="P75" s="310"/>
      <c r="Q75" s="310"/>
      <c r="R75" s="310"/>
      <c r="S75" s="310"/>
      <c r="T75" s="310"/>
      <c r="U75" s="310"/>
      <c r="V75" s="310"/>
      <c r="W75" s="310"/>
      <c r="X75" s="310"/>
      <c r="Y75" s="310"/>
      <c r="Z75" s="310"/>
    </row>
    <row r="76" spans="1:26" ht="15" customHeight="1">
      <c r="A76" s="310"/>
      <c r="B76" s="343">
        <v>44</v>
      </c>
      <c r="C76" s="344">
        <f t="shared" si="4"/>
        <v>259.01411827067585</v>
      </c>
      <c r="D76" s="344">
        <f t="shared" si="0"/>
        <v>57.019893475806043</v>
      </c>
      <c r="E76" s="344">
        <f t="shared" si="1"/>
        <v>316.03401174648189</v>
      </c>
      <c r="F76" s="345">
        <f t="shared" si="2"/>
        <v>0.81957671846552194</v>
      </c>
      <c r="G76" s="345">
        <f t="shared" si="3"/>
        <v>0.18042328153447804</v>
      </c>
      <c r="H76" s="310"/>
      <c r="I76" s="310"/>
      <c r="J76" s="310"/>
      <c r="K76" s="310"/>
      <c r="L76" s="310"/>
      <c r="M76" s="310"/>
      <c r="N76" s="310"/>
      <c r="O76" s="310"/>
      <c r="P76" s="310"/>
      <c r="Q76" s="310"/>
      <c r="R76" s="310"/>
      <c r="S76" s="310"/>
      <c r="T76" s="310"/>
      <c r="U76" s="310"/>
      <c r="V76" s="310"/>
      <c r="W76" s="310"/>
      <c r="X76" s="310"/>
      <c r="Y76" s="310"/>
      <c r="Z76" s="310"/>
    </row>
    <row r="77" spans="1:26" ht="15" customHeight="1">
      <c r="A77" s="310"/>
      <c r="B77" s="343">
        <v>45</v>
      </c>
      <c r="C77" s="344">
        <f t="shared" si="4"/>
        <v>258.70526051434859</v>
      </c>
      <c r="D77" s="344">
        <f t="shared" si="0"/>
        <v>57.3287512321333</v>
      </c>
      <c r="E77" s="344">
        <f t="shared" si="1"/>
        <v>316.03401174648189</v>
      </c>
      <c r="F77" s="345">
        <f t="shared" si="2"/>
        <v>0.81859942569054367</v>
      </c>
      <c r="G77" s="345">
        <f t="shared" si="3"/>
        <v>0.18140057430945639</v>
      </c>
      <c r="H77" s="310"/>
      <c r="I77" s="310"/>
      <c r="J77" s="310"/>
      <c r="K77" s="310"/>
      <c r="L77" s="310"/>
      <c r="M77" s="310"/>
      <c r="N77" s="310"/>
      <c r="O77" s="310"/>
      <c r="P77" s="310"/>
      <c r="Q77" s="310"/>
      <c r="R77" s="310"/>
      <c r="S77" s="310"/>
      <c r="T77" s="310"/>
      <c r="U77" s="310"/>
      <c r="V77" s="310"/>
      <c r="W77" s="310"/>
      <c r="X77" s="310"/>
      <c r="Y77" s="310"/>
      <c r="Z77" s="310"/>
    </row>
    <row r="78" spans="1:26" ht="15" customHeight="1">
      <c r="A78" s="310"/>
      <c r="B78" s="343">
        <v>46</v>
      </c>
      <c r="C78" s="344">
        <f t="shared" si="4"/>
        <v>258.39472977850789</v>
      </c>
      <c r="D78" s="344">
        <f t="shared" si="0"/>
        <v>57.639281967974</v>
      </c>
      <c r="E78" s="344">
        <f t="shared" si="1"/>
        <v>316.03401174648189</v>
      </c>
      <c r="F78" s="345">
        <f t="shared" si="2"/>
        <v>0.81761683924636741</v>
      </c>
      <c r="G78" s="345">
        <f t="shared" si="3"/>
        <v>0.18238316075363253</v>
      </c>
      <c r="H78" s="310"/>
      <c r="I78" s="310"/>
      <c r="J78" s="310"/>
      <c r="K78" s="310"/>
      <c r="L78" s="310"/>
      <c r="M78" s="310"/>
      <c r="N78" s="310"/>
      <c r="O78" s="310"/>
      <c r="P78" s="310"/>
      <c r="Q78" s="310"/>
      <c r="R78" s="310"/>
      <c r="S78" s="310"/>
      <c r="T78" s="310"/>
      <c r="U78" s="310"/>
      <c r="V78" s="310"/>
      <c r="W78" s="310"/>
      <c r="X78" s="310"/>
      <c r="Y78" s="310"/>
      <c r="Z78" s="310"/>
    </row>
    <row r="79" spans="1:26" ht="15" customHeight="1">
      <c r="A79" s="310"/>
      <c r="B79" s="343">
        <v>47</v>
      </c>
      <c r="C79" s="344">
        <f t="shared" si="4"/>
        <v>258.08251700118137</v>
      </c>
      <c r="D79" s="344">
        <f t="shared" si="0"/>
        <v>57.951494745300522</v>
      </c>
      <c r="E79" s="344">
        <f t="shared" si="1"/>
        <v>316.03401174648189</v>
      </c>
      <c r="F79" s="345">
        <f t="shared" si="2"/>
        <v>0.81662893045895202</v>
      </c>
      <c r="G79" s="345">
        <f t="shared" si="3"/>
        <v>0.18337106954104804</v>
      </c>
      <c r="H79" s="310"/>
      <c r="I79" s="310"/>
      <c r="J79" s="310"/>
      <c r="K79" s="310"/>
      <c r="L79" s="310"/>
      <c r="M79" s="310"/>
      <c r="N79" s="310"/>
      <c r="O79" s="310"/>
      <c r="P79" s="310"/>
      <c r="Q79" s="310"/>
      <c r="R79" s="310"/>
      <c r="S79" s="310"/>
      <c r="T79" s="310"/>
      <c r="U79" s="310"/>
      <c r="V79" s="310"/>
      <c r="W79" s="310"/>
      <c r="X79" s="310"/>
      <c r="Y79" s="310"/>
      <c r="Z79" s="310"/>
    </row>
    <row r="80" spans="1:26" ht="15" customHeight="1">
      <c r="A80" s="310"/>
      <c r="B80" s="343">
        <v>48</v>
      </c>
      <c r="C80" s="344">
        <f t="shared" si="4"/>
        <v>257.76861307131094</v>
      </c>
      <c r="D80" s="344">
        <f t="shared" si="0"/>
        <v>58.265398675170957</v>
      </c>
      <c r="E80" s="344">
        <f t="shared" si="1"/>
        <v>316.03401174648189</v>
      </c>
      <c r="F80" s="345">
        <f t="shared" si="2"/>
        <v>0.81563567049893781</v>
      </c>
      <c r="G80" s="345">
        <f t="shared" si="3"/>
        <v>0.18436432950106221</v>
      </c>
      <c r="H80" s="310"/>
      <c r="I80" s="310"/>
      <c r="J80" s="310"/>
      <c r="K80" s="310"/>
      <c r="L80" s="310"/>
      <c r="M80" s="310"/>
      <c r="N80" s="310"/>
      <c r="O80" s="310"/>
      <c r="P80" s="310"/>
      <c r="Q80" s="310"/>
      <c r="R80" s="310"/>
      <c r="S80" s="310"/>
      <c r="T80" s="310"/>
      <c r="U80" s="310"/>
      <c r="V80" s="310"/>
      <c r="W80" s="310"/>
      <c r="X80" s="310"/>
      <c r="Y80" s="310"/>
      <c r="Z80" s="310"/>
    </row>
    <row r="81" spans="1:26" ht="15" customHeight="1">
      <c r="A81" s="310"/>
      <c r="B81" s="343">
        <v>49</v>
      </c>
      <c r="C81" s="344">
        <f t="shared" si="4"/>
        <v>257.4530088284871</v>
      </c>
      <c r="D81" s="344">
        <f t="shared" si="0"/>
        <v>58.581002917994795</v>
      </c>
      <c r="E81" s="344">
        <f t="shared" si="1"/>
        <v>316.03401174648189</v>
      </c>
      <c r="F81" s="345">
        <f t="shared" si="2"/>
        <v>0.81463703038080704</v>
      </c>
      <c r="G81" s="345">
        <f t="shared" si="3"/>
        <v>0.18536296961919296</v>
      </c>
      <c r="H81" s="310"/>
      <c r="I81" s="310"/>
      <c r="J81" s="310"/>
      <c r="K81" s="310"/>
      <c r="L81" s="310"/>
      <c r="M81" s="310"/>
      <c r="N81" s="310"/>
      <c r="O81" s="310"/>
      <c r="P81" s="310"/>
      <c r="Q81" s="310"/>
      <c r="R81" s="310"/>
      <c r="S81" s="310"/>
      <c r="T81" s="310"/>
      <c r="U81" s="310"/>
      <c r="V81" s="310"/>
      <c r="W81" s="310"/>
      <c r="X81" s="310"/>
      <c r="Y81" s="310"/>
      <c r="Z81" s="310"/>
    </row>
    <row r="82" spans="1:26" ht="15" customHeight="1">
      <c r="A82" s="310"/>
      <c r="B82" s="343">
        <v>50</v>
      </c>
      <c r="C82" s="344">
        <f t="shared" si="4"/>
        <v>257.13569506268135</v>
      </c>
      <c r="D82" s="344">
        <f t="shared" si="0"/>
        <v>58.898316683800545</v>
      </c>
      <c r="E82" s="344">
        <f t="shared" si="1"/>
        <v>316.03401174648189</v>
      </c>
      <c r="F82" s="345">
        <f t="shared" si="2"/>
        <v>0.81363298096203662</v>
      </c>
      <c r="G82" s="345">
        <f t="shared" si="3"/>
        <v>0.18636701903796341</v>
      </c>
      <c r="H82" s="310"/>
      <c r="I82" s="310"/>
      <c r="J82" s="310"/>
      <c r="K82" s="310"/>
      <c r="L82" s="310"/>
      <c r="M82" s="310"/>
      <c r="N82" s="310"/>
      <c r="O82" s="310"/>
      <c r="P82" s="310"/>
      <c r="Q82" s="310"/>
      <c r="R82" s="310"/>
      <c r="S82" s="310"/>
      <c r="T82" s="310"/>
      <c r="U82" s="310"/>
      <c r="V82" s="310"/>
      <c r="W82" s="310"/>
      <c r="X82" s="310"/>
      <c r="Y82" s="310"/>
      <c r="Z82" s="310"/>
    </row>
    <row r="83" spans="1:26" ht="15" customHeight="1">
      <c r="A83" s="310"/>
      <c r="B83" s="343">
        <v>51</v>
      </c>
      <c r="C83" s="344">
        <f t="shared" si="4"/>
        <v>256.81666251397741</v>
      </c>
      <c r="D83" s="344">
        <f t="shared" si="0"/>
        <v>59.217349232504489</v>
      </c>
      <c r="E83" s="344">
        <f t="shared" si="1"/>
        <v>316.03401174648189</v>
      </c>
      <c r="F83" s="345">
        <f t="shared" si="2"/>
        <v>0.81262349294224756</v>
      </c>
      <c r="G83" s="345">
        <f t="shared" si="3"/>
        <v>0.18737650705775247</v>
      </c>
      <c r="H83" s="310"/>
      <c r="I83" s="310"/>
      <c r="J83" s="310"/>
      <c r="K83" s="310"/>
      <c r="L83" s="310"/>
      <c r="M83" s="310"/>
      <c r="N83" s="310"/>
      <c r="O83" s="310"/>
      <c r="P83" s="310"/>
      <c r="Q83" s="310"/>
      <c r="R83" s="310"/>
      <c r="S83" s="310"/>
      <c r="T83" s="310"/>
      <c r="U83" s="310"/>
      <c r="V83" s="310"/>
      <c r="W83" s="310"/>
      <c r="X83" s="310"/>
      <c r="Y83" s="310"/>
      <c r="Z83" s="310"/>
    </row>
    <row r="84" spans="1:26" ht="15" customHeight="1">
      <c r="A84" s="310"/>
      <c r="B84" s="343">
        <v>52</v>
      </c>
      <c r="C84" s="344">
        <f t="shared" si="4"/>
        <v>256.49590187230132</v>
      </c>
      <c r="D84" s="344">
        <f t="shared" si="0"/>
        <v>59.538109874180577</v>
      </c>
      <c r="E84" s="344">
        <f t="shared" si="1"/>
        <v>316.03401174648189</v>
      </c>
      <c r="F84" s="345">
        <f t="shared" si="2"/>
        <v>0.81160853686235135</v>
      </c>
      <c r="G84" s="345">
        <f t="shared" si="3"/>
        <v>0.18839146313764868</v>
      </c>
      <c r="H84" s="310"/>
      <c r="I84" s="310"/>
      <c r="J84" s="310"/>
      <c r="K84" s="310"/>
      <c r="L84" s="310"/>
      <c r="M84" s="310"/>
      <c r="N84" s="310"/>
      <c r="O84" s="310"/>
      <c r="P84" s="310"/>
      <c r="Q84" s="310"/>
      <c r="R84" s="310"/>
      <c r="S84" s="310"/>
      <c r="T84" s="310"/>
      <c r="U84" s="310"/>
      <c r="V84" s="310"/>
      <c r="W84" s="310"/>
      <c r="X84" s="310"/>
      <c r="Y84" s="310"/>
      <c r="Z84" s="310"/>
    </row>
    <row r="85" spans="1:26" ht="15" customHeight="1">
      <c r="A85" s="310"/>
      <c r="B85" s="343">
        <v>53</v>
      </c>
      <c r="C85" s="344">
        <f t="shared" si="4"/>
        <v>256.17340377714953</v>
      </c>
      <c r="D85" s="344">
        <f t="shared" si="0"/>
        <v>59.860607969332364</v>
      </c>
      <c r="E85" s="344">
        <f t="shared" si="1"/>
        <v>316.03401174648189</v>
      </c>
      <c r="F85" s="345">
        <f t="shared" si="2"/>
        <v>0.81058808310368913</v>
      </c>
      <c r="G85" s="345">
        <f t="shared" si="3"/>
        <v>0.18941191689631087</v>
      </c>
      <c r="H85" s="310"/>
      <c r="I85" s="310"/>
      <c r="J85" s="310"/>
      <c r="K85" s="310"/>
      <c r="L85" s="310"/>
      <c r="M85" s="310"/>
      <c r="N85" s="310"/>
      <c r="O85" s="310"/>
      <c r="P85" s="310"/>
      <c r="Q85" s="310"/>
      <c r="R85" s="310"/>
      <c r="S85" s="310"/>
      <c r="T85" s="310"/>
      <c r="U85" s="310"/>
      <c r="V85" s="310"/>
      <c r="W85" s="310"/>
      <c r="X85" s="310"/>
      <c r="Y85" s="310"/>
      <c r="Z85" s="310"/>
    </row>
    <row r="86" spans="1:26" ht="15" customHeight="1">
      <c r="A86" s="310"/>
      <c r="B86" s="343">
        <v>54</v>
      </c>
      <c r="C86" s="344">
        <f t="shared" si="4"/>
        <v>255.84915881731564</v>
      </c>
      <c r="D86" s="344">
        <f t="shared" si="0"/>
        <v>60.184852929166254</v>
      </c>
      <c r="E86" s="344">
        <f t="shared" si="1"/>
        <v>316.03401174648189</v>
      </c>
      <c r="F86" s="345">
        <f t="shared" si="2"/>
        <v>0.80956210188716737</v>
      </c>
      <c r="G86" s="345">
        <f t="shared" si="3"/>
        <v>0.19043789811283257</v>
      </c>
      <c r="H86" s="310"/>
      <c r="I86" s="310"/>
      <c r="J86" s="310"/>
      <c r="K86" s="310"/>
      <c r="L86" s="310"/>
      <c r="M86" s="310"/>
      <c r="N86" s="310"/>
      <c r="O86" s="310"/>
      <c r="P86" s="310"/>
      <c r="Q86" s="310"/>
      <c r="R86" s="310"/>
      <c r="S86" s="310"/>
      <c r="T86" s="310"/>
      <c r="U86" s="310"/>
      <c r="V86" s="310"/>
      <c r="W86" s="310"/>
      <c r="X86" s="310"/>
      <c r="Y86" s="310"/>
      <c r="Z86" s="310"/>
    </row>
    <row r="87" spans="1:26" ht="15" customHeight="1">
      <c r="A87" s="310"/>
      <c r="B87" s="343">
        <v>55</v>
      </c>
      <c r="C87" s="344">
        <f t="shared" si="4"/>
        <v>255.52315753061598</v>
      </c>
      <c r="D87" s="344">
        <f t="shared" si="0"/>
        <v>60.510854215865919</v>
      </c>
      <c r="E87" s="344">
        <f t="shared" si="1"/>
        <v>316.03401174648189</v>
      </c>
      <c r="F87" s="345">
        <f t="shared" si="2"/>
        <v>0.80853056327238948</v>
      </c>
      <c r="G87" s="345">
        <f t="shared" si="3"/>
        <v>0.19146943672761046</v>
      </c>
      <c r="H87" s="310"/>
      <c r="I87" s="310"/>
      <c r="J87" s="310"/>
      <c r="K87" s="310"/>
      <c r="L87" s="310"/>
      <c r="M87" s="310"/>
      <c r="N87" s="310"/>
      <c r="O87" s="310"/>
      <c r="P87" s="310"/>
      <c r="Q87" s="310"/>
      <c r="R87" s="310"/>
      <c r="S87" s="310"/>
      <c r="T87" s="310"/>
      <c r="U87" s="310"/>
      <c r="V87" s="310"/>
      <c r="W87" s="310"/>
      <c r="X87" s="310"/>
      <c r="Y87" s="310"/>
      <c r="Z87" s="310"/>
    </row>
    <row r="88" spans="1:26" ht="15" customHeight="1">
      <c r="A88" s="310"/>
      <c r="B88" s="343">
        <v>56</v>
      </c>
      <c r="C88" s="344">
        <f t="shared" si="4"/>
        <v>255.19539040361337</v>
      </c>
      <c r="D88" s="344">
        <f t="shared" si="0"/>
        <v>60.838621342868521</v>
      </c>
      <c r="E88" s="344">
        <f t="shared" si="1"/>
        <v>316.03401174648189</v>
      </c>
      <c r="F88" s="345">
        <f t="shared" si="2"/>
        <v>0.80749343715678168</v>
      </c>
      <c r="G88" s="345">
        <f t="shared" si="3"/>
        <v>0.19250656284321835</v>
      </c>
      <c r="H88" s="310"/>
      <c r="I88" s="310"/>
      <c r="J88" s="310"/>
      <c r="K88" s="310"/>
      <c r="L88" s="310"/>
      <c r="M88" s="310"/>
      <c r="N88" s="310"/>
      <c r="O88" s="310"/>
      <c r="P88" s="310"/>
      <c r="Q88" s="310"/>
      <c r="R88" s="310"/>
      <c r="S88" s="310"/>
      <c r="T88" s="310"/>
      <c r="U88" s="310"/>
      <c r="V88" s="310"/>
      <c r="W88" s="310"/>
      <c r="X88" s="310"/>
      <c r="Y88" s="310"/>
      <c r="Z88" s="310"/>
    </row>
    <row r="89" spans="1:26" ht="15" customHeight="1">
      <c r="A89" s="310"/>
      <c r="B89" s="343">
        <v>57</v>
      </c>
      <c r="C89" s="344">
        <f t="shared" si="4"/>
        <v>254.8658478713395</v>
      </c>
      <c r="D89" s="344">
        <f t="shared" si="0"/>
        <v>61.168163875142398</v>
      </c>
      <c r="E89" s="344">
        <f t="shared" si="1"/>
        <v>316.03401174648189</v>
      </c>
      <c r="F89" s="345">
        <f t="shared" si="2"/>
        <v>0.80645069327471419</v>
      </c>
      <c r="G89" s="345">
        <f t="shared" si="3"/>
        <v>0.19354930672528578</v>
      </c>
      <c r="H89" s="310"/>
      <c r="I89" s="310"/>
      <c r="J89" s="310"/>
      <c r="K89" s="310"/>
      <c r="L89" s="310"/>
      <c r="M89" s="310"/>
      <c r="N89" s="310"/>
      <c r="O89" s="310"/>
      <c r="P89" s="310"/>
      <c r="Q89" s="310"/>
      <c r="R89" s="310"/>
      <c r="S89" s="310"/>
      <c r="T89" s="310"/>
      <c r="U89" s="310"/>
      <c r="V89" s="310"/>
      <c r="W89" s="310"/>
      <c r="X89" s="310"/>
      <c r="Y89" s="310"/>
      <c r="Z89" s="310"/>
    </row>
    <row r="90" spans="1:26" ht="15" customHeight="1">
      <c r="A90" s="310"/>
      <c r="B90" s="343">
        <v>58</v>
      </c>
      <c r="C90" s="344">
        <f t="shared" si="4"/>
        <v>254.53452031701582</v>
      </c>
      <c r="D90" s="344">
        <f t="shared" si="0"/>
        <v>61.499491429466076</v>
      </c>
      <c r="E90" s="344">
        <f t="shared" si="1"/>
        <v>316.03401174648189</v>
      </c>
      <c r="F90" s="345">
        <f t="shared" si="2"/>
        <v>0.80540230119661893</v>
      </c>
      <c r="G90" s="345">
        <f t="shared" si="3"/>
        <v>0.19459769880338107</v>
      </c>
      <c r="H90" s="310"/>
      <c r="I90" s="310"/>
      <c r="J90" s="310"/>
      <c r="K90" s="310"/>
      <c r="L90" s="310"/>
      <c r="M90" s="310"/>
      <c r="N90" s="310"/>
      <c r="O90" s="310"/>
      <c r="P90" s="310"/>
      <c r="Q90" s="310"/>
      <c r="R90" s="310"/>
      <c r="S90" s="310"/>
      <c r="T90" s="310"/>
      <c r="U90" s="310"/>
      <c r="V90" s="310"/>
      <c r="W90" s="310"/>
      <c r="X90" s="310"/>
      <c r="Y90" s="310"/>
      <c r="Z90" s="310"/>
    </row>
    <row r="91" spans="1:26" ht="15" customHeight="1">
      <c r="A91" s="310"/>
      <c r="B91" s="343">
        <v>59</v>
      </c>
      <c r="C91" s="344">
        <f t="shared" si="4"/>
        <v>254.20139807177287</v>
      </c>
      <c r="D91" s="344">
        <f t="shared" si="0"/>
        <v>61.832613674709023</v>
      </c>
      <c r="E91" s="344">
        <f t="shared" si="1"/>
        <v>316.03401174648189</v>
      </c>
      <c r="F91" s="345">
        <f t="shared" si="2"/>
        <v>0.80434823032810066</v>
      </c>
      <c r="G91" s="345">
        <f t="shared" si="3"/>
        <v>0.1956517696718994</v>
      </c>
      <c r="H91" s="310"/>
      <c r="I91" s="310"/>
      <c r="J91" s="310"/>
      <c r="K91" s="310"/>
      <c r="L91" s="310"/>
      <c r="M91" s="310"/>
      <c r="N91" s="310"/>
      <c r="O91" s="310"/>
      <c r="P91" s="310"/>
      <c r="Q91" s="310"/>
      <c r="R91" s="310"/>
      <c r="S91" s="310"/>
      <c r="T91" s="310"/>
      <c r="U91" s="310"/>
      <c r="V91" s="310"/>
      <c r="W91" s="310"/>
      <c r="X91" s="310"/>
      <c r="Y91" s="310"/>
      <c r="Z91" s="310"/>
    </row>
    <row r="92" spans="1:26" ht="15" customHeight="1">
      <c r="A92" s="310"/>
      <c r="B92" s="343">
        <v>60</v>
      </c>
      <c r="C92" s="344">
        <f t="shared" si="4"/>
        <v>253.86647141436822</v>
      </c>
      <c r="D92" s="344">
        <f t="shared" si="0"/>
        <v>62.167540332113674</v>
      </c>
      <c r="E92" s="344">
        <f t="shared" si="1"/>
        <v>316.03401174648189</v>
      </c>
      <c r="F92" s="345">
        <f t="shared" si="2"/>
        <v>0.80328844990904458</v>
      </c>
      <c r="G92" s="345">
        <f t="shared" si="3"/>
        <v>0.19671155009095545</v>
      </c>
      <c r="H92" s="310"/>
      <c r="I92" s="310"/>
      <c r="J92" s="310"/>
      <c r="K92" s="310"/>
      <c r="L92" s="310"/>
      <c r="M92" s="310"/>
      <c r="N92" s="310"/>
      <c r="O92" s="310"/>
      <c r="P92" s="310"/>
      <c r="Q92" s="310"/>
      <c r="R92" s="310"/>
      <c r="S92" s="310"/>
      <c r="T92" s="310"/>
      <c r="U92" s="310"/>
      <c r="V92" s="310"/>
      <c r="W92" s="310"/>
      <c r="X92" s="310"/>
      <c r="Y92" s="310"/>
      <c r="Z92" s="310"/>
    </row>
    <row r="93" spans="1:26" ht="15" customHeight="1">
      <c r="A93" s="310"/>
      <c r="B93" s="343">
        <v>61</v>
      </c>
      <c r="C93" s="344">
        <f t="shared" si="4"/>
        <v>253.52973057090259</v>
      </c>
      <c r="D93" s="344">
        <f t="shared" si="0"/>
        <v>62.504281175579308</v>
      </c>
      <c r="E93" s="344">
        <f t="shared" si="1"/>
        <v>316.03401174648189</v>
      </c>
      <c r="F93" s="345">
        <f t="shared" si="2"/>
        <v>0.80222292901271852</v>
      </c>
      <c r="G93" s="345">
        <f t="shared" si="3"/>
        <v>0.19777707098728151</v>
      </c>
      <c r="H93" s="310"/>
      <c r="I93" s="310"/>
      <c r="J93" s="310"/>
      <c r="K93" s="310"/>
      <c r="L93" s="310"/>
      <c r="M93" s="310"/>
      <c r="N93" s="310"/>
      <c r="O93" s="310"/>
      <c r="P93" s="310"/>
      <c r="Q93" s="310"/>
      <c r="R93" s="310"/>
      <c r="S93" s="310"/>
      <c r="T93" s="310"/>
      <c r="U93" s="310"/>
      <c r="V93" s="310"/>
      <c r="W93" s="310"/>
      <c r="X93" s="310"/>
      <c r="Y93" s="310"/>
      <c r="Z93" s="310"/>
    </row>
    <row r="94" spans="1:26" ht="15" customHeight="1">
      <c r="A94" s="310"/>
      <c r="B94" s="343">
        <v>62</v>
      </c>
      <c r="C94" s="344">
        <f t="shared" si="4"/>
        <v>253.19116571453486</v>
      </c>
      <c r="D94" s="344">
        <f t="shared" si="0"/>
        <v>62.842846031947033</v>
      </c>
      <c r="E94" s="344">
        <f t="shared" si="1"/>
        <v>316.03401174648189</v>
      </c>
      <c r="F94" s="345">
        <f t="shared" si="2"/>
        <v>0.80115163654487065</v>
      </c>
      <c r="G94" s="345">
        <f t="shared" si="3"/>
        <v>0.1988483634551293</v>
      </c>
      <c r="H94" s="310"/>
      <c r="I94" s="310"/>
      <c r="J94" s="310"/>
      <c r="K94" s="310"/>
      <c r="L94" s="310"/>
      <c r="M94" s="310"/>
      <c r="N94" s="310"/>
      <c r="O94" s="310"/>
      <c r="P94" s="310"/>
      <c r="Q94" s="310"/>
      <c r="R94" s="310"/>
      <c r="S94" s="310"/>
      <c r="T94" s="310"/>
      <c r="U94" s="310"/>
      <c r="V94" s="310"/>
      <c r="W94" s="310"/>
      <c r="X94" s="310"/>
      <c r="Y94" s="310"/>
      <c r="Z94" s="310"/>
    </row>
    <row r="95" spans="1:26" ht="15" customHeight="1">
      <c r="A95" s="310"/>
      <c r="B95" s="343">
        <v>63</v>
      </c>
      <c r="C95" s="344">
        <f t="shared" si="4"/>
        <v>252.85076696519513</v>
      </c>
      <c r="D95" s="344">
        <f t="shared" si="0"/>
        <v>63.18324478128676</v>
      </c>
      <c r="E95" s="344">
        <f t="shared" si="1"/>
        <v>316.03401174648189</v>
      </c>
      <c r="F95" s="345">
        <f t="shared" si="2"/>
        <v>0.80007454124282207</v>
      </c>
      <c r="G95" s="345">
        <f t="shared" si="3"/>
        <v>0.19992545875717796</v>
      </c>
      <c r="H95" s="310"/>
      <c r="I95" s="310"/>
      <c r="J95" s="310"/>
      <c r="K95" s="310"/>
      <c r="L95" s="310"/>
      <c r="M95" s="310"/>
      <c r="N95" s="310"/>
      <c r="O95" s="310"/>
      <c r="P95" s="310"/>
      <c r="Q95" s="310"/>
      <c r="R95" s="310"/>
      <c r="S95" s="310"/>
      <c r="T95" s="310"/>
      <c r="U95" s="310"/>
      <c r="V95" s="310"/>
      <c r="W95" s="310"/>
      <c r="X95" s="310"/>
      <c r="Y95" s="310"/>
      <c r="Z95" s="310"/>
    </row>
    <row r="96" spans="1:26" ht="15" customHeight="1">
      <c r="A96" s="310"/>
      <c r="B96" s="343">
        <v>64</v>
      </c>
      <c r="C96" s="344">
        <f t="shared" si="4"/>
        <v>252.50852438929653</v>
      </c>
      <c r="D96" s="344">
        <f t="shared" si="0"/>
        <v>63.525487357185369</v>
      </c>
      <c r="E96" s="344">
        <f t="shared" si="1"/>
        <v>316.03401174648189</v>
      </c>
      <c r="F96" s="345">
        <f t="shared" si="2"/>
        <v>0.79899161167455413</v>
      </c>
      <c r="G96" s="345">
        <f t="shared" si="3"/>
        <v>0.20100838832544593</v>
      </c>
      <c r="H96" s="310"/>
      <c r="I96" s="310"/>
      <c r="J96" s="310"/>
      <c r="K96" s="310"/>
      <c r="L96" s="310"/>
      <c r="M96" s="310"/>
      <c r="N96" s="310"/>
      <c r="O96" s="310"/>
      <c r="P96" s="310"/>
      <c r="Q96" s="310"/>
      <c r="R96" s="310"/>
      <c r="S96" s="310"/>
      <c r="T96" s="310"/>
      <c r="U96" s="310"/>
      <c r="V96" s="310"/>
      <c r="W96" s="310"/>
      <c r="X96" s="310"/>
      <c r="Y96" s="310"/>
      <c r="Z96" s="310"/>
    </row>
    <row r="97" spans="1:26" ht="15" customHeight="1">
      <c r="A97" s="310"/>
      <c r="B97" s="343">
        <v>65</v>
      </c>
      <c r="C97" s="344">
        <f t="shared" si="4"/>
        <v>252.16442799944511</v>
      </c>
      <c r="D97" s="344">
        <f t="shared" si="0"/>
        <v>63.869583747036785</v>
      </c>
      <c r="E97" s="344">
        <f t="shared" si="1"/>
        <v>316.03401174648189</v>
      </c>
      <c r="F97" s="345">
        <f t="shared" si="2"/>
        <v>0.79790281623779125</v>
      </c>
      <c r="G97" s="345">
        <f t="shared" si="3"/>
        <v>0.20209718376220873</v>
      </c>
      <c r="H97" s="310"/>
      <c r="I97" s="310"/>
      <c r="J97" s="310"/>
      <c r="K97" s="310"/>
      <c r="L97" s="310"/>
      <c r="M97" s="310"/>
      <c r="N97" s="310"/>
      <c r="O97" s="310"/>
      <c r="P97" s="310"/>
      <c r="Q97" s="310"/>
      <c r="R97" s="310"/>
      <c r="S97" s="310"/>
      <c r="T97" s="310"/>
      <c r="U97" s="310"/>
      <c r="V97" s="310"/>
      <c r="W97" s="310"/>
      <c r="X97" s="310"/>
      <c r="Y97" s="310"/>
      <c r="Z97" s="310"/>
    </row>
    <row r="98" spans="1:26" ht="15" customHeight="1">
      <c r="A98" s="310"/>
      <c r="B98" s="343">
        <v>66</v>
      </c>
      <c r="C98" s="344">
        <f t="shared" si="4"/>
        <v>251.81846775414866</v>
      </c>
      <c r="D98" s="344">
        <f t="shared" si="0"/>
        <v>64.215543992333238</v>
      </c>
      <c r="E98" s="344">
        <f t="shared" si="1"/>
        <v>316.03401174648189</v>
      </c>
      <c r="F98" s="345">
        <f t="shared" si="2"/>
        <v>0.79680812315907934</v>
      </c>
      <c r="G98" s="345">
        <f t="shared" si="3"/>
        <v>0.20319187684092072</v>
      </c>
      <c r="H98" s="310"/>
      <c r="I98" s="310"/>
      <c r="J98" s="310"/>
      <c r="K98" s="310"/>
      <c r="L98" s="310"/>
      <c r="M98" s="310"/>
      <c r="N98" s="310"/>
      <c r="O98" s="310"/>
      <c r="P98" s="310"/>
      <c r="Q98" s="310"/>
      <c r="R98" s="310"/>
      <c r="S98" s="310"/>
      <c r="T98" s="310"/>
      <c r="U98" s="310"/>
      <c r="V98" s="310"/>
      <c r="W98" s="310"/>
      <c r="X98" s="310"/>
      <c r="Y98" s="310"/>
      <c r="Z98" s="310"/>
    </row>
    <row r="99" spans="1:26" ht="15" customHeight="1">
      <c r="A99" s="310"/>
      <c r="B99" s="343">
        <v>67</v>
      </c>
      <c r="C99" s="344">
        <f t="shared" si="4"/>
        <v>251.47063355752351</v>
      </c>
      <c r="D99" s="344">
        <f t="shared" si="0"/>
        <v>64.563378188958382</v>
      </c>
      <c r="E99" s="344">
        <f t="shared" si="1"/>
        <v>316.03401174648189</v>
      </c>
      <c r="F99" s="345">
        <f t="shared" si="2"/>
        <v>0.79570750049285766</v>
      </c>
      <c r="G99" s="345">
        <f t="shared" si="3"/>
        <v>0.20429249950714237</v>
      </c>
      <c r="H99" s="310"/>
      <c r="I99" s="310"/>
      <c r="J99" s="310"/>
      <c r="K99" s="310"/>
      <c r="L99" s="310"/>
      <c r="M99" s="310"/>
      <c r="N99" s="310"/>
      <c r="O99" s="310"/>
      <c r="P99" s="310"/>
      <c r="Q99" s="310"/>
      <c r="R99" s="310"/>
      <c r="S99" s="310"/>
      <c r="T99" s="310"/>
      <c r="U99" s="310"/>
      <c r="V99" s="310"/>
      <c r="W99" s="310"/>
      <c r="X99" s="310"/>
      <c r="Y99" s="310"/>
      <c r="Z99" s="310"/>
    </row>
    <row r="100" spans="1:26" ht="15" customHeight="1">
      <c r="A100" s="310"/>
      <c r="B100" s="343">
        <v>68</v>
      </c>
      <c r="C100" s="344">
        <f t="shared" si="4"/>
        <v>251.12091525899996</v>
      </c>
      <c r="D100" s="344">
        <f t="shared" si="0"/>
        <v>64.913096487481937</v>
      </c>
      <c r="E100" s="344">
        <f t="shared" si="1"/>
        <v>316.03401174648189</v>
      </c>
      <c r="F100" s="345">
        <f t="shared" si="2"/>
        <v>0.79460091612052719</v>
      </c>
      <c r="G100" s="345">
        <f t="shared" si="3"/>
        <v>0.20539908387947284</v>
      </c>
      <c r="H100" s="310"/>
      <c r="I100" s="310"/>
      <c r="J100" s="310"/>
      <c r="K100" s="310"/>
      <c r="L100" s="310"/>
      <c r="M100" s="310"/>
      <c r="N100" s="310"/>
      <c r="O100" s="310"/>
      <c r="P100" s="310"/>
      <c r="Q100" s="310"/>
      <c r="R100" s="310"/>
      <c r="S100" s="310"/>
      <c r="T100" s="310"/>
      <c r="U100" s="310"/>
      <c r="V100" s="310"/>
      <c r="W100" s="310"/>
      <c r="X100" s="310"/>
      <c r="Y100" s="310"/>
      <c r="Z100" s="310"/>
    </row>
    <row r="101" spans="1:26" ht="15" customHeight="1">
      <c r="A101" s="310"/>
      <c r="B101" s="343">
        <v>69</v>
      </c>
      <c r="C101" s="344">
        <f t="shared" si="4"/>
        <v>250.76930265302613</v>
      </c>
      <c r="D101" s="344">
        <f t="shared" si="0"/>
        <v>65.264709093455764</v>
      </c>
      <c r="E101" s="344">
        <f t="shared" si="1"/>
        <v>316.03401174648189</v>
      </c>
      <c r="F101" s="345">
        <f t="shared" si="2"/>
        <v>0.79348833774951344</v>
      </c>
      <c r="G101" s="345">
        <f t="shared" si="3"/>
        <v>0.20651166225048653</v>
      </c>
      <c r="H101" s="310"/>
      <c r="I101" s="310"/>
      <c r="J101" s="310"/>
      <c r="K101" s="310"/>
      <c r="L101" s="310"/>
      <c r="M101" s="310"/>
      <c r="N101" s="310"/>
      <c r="O101" s="310"/>
      <c r="P101" s="310"/>
      <c r="Q101" s="310"/>
      <c r="R101" s="310"/>
      <c r="S101" s="310"/>
      <c r="T101" s="310"/>
      <c r="U101" s="310"/>
      <c r="V101" s="310"/>
      <c r="W101" s="310"/>
      <c r="X101" s="310"/>
      <c r="Y101" s="310"/>
      <c r="Z101" s="310"/>
    </row>
    <row r="102" spans="1:26" ht="15" customHeight="1">
      <c r="A102" s="310"/>
      <c r="B102" s="343">
        <v>70</v>
      </c>
      <c r="C102" s="344">
        <f t="shared" si="4"/>
        <v>250.41578547876992</v>
      </c>
      <c r="D102" s="344">
        <f t="shared" si="0"/>
        <v>65.618226267711975</v>
      </c>
      <c r="E102" s="344">
        <f t="shared" si="1"/>
        <v>316.03401174648189</v>
      </c>
      <c r="F102" s="345">
        <f t="shared" si="2"/>
        <v>0.79236973291232338</v>
      </c>
      <c r="G102" s="345">
        <f t="shared" si="3"/>
        <v>0.20763026708767665</v>
      </c>
      <c r="H102" s="310"/>
      <c r="I102" s="310"/>
      <c r="J102" s="310"/>
      <c r="K102" s="310"/>
      <c r="L102" s="310"/>
      <c r="M102" s="310"/>
      <c r="N102" s="310"/>
      <c r="O102" s="310"/>
      <c r="P102" s="310"/>
      <c r="Q102" s="310"/>
      <c r="R102" s="310"/>
      <c r="S102" s="310"/>
      <c r="T102" s="310"/>
      <c r="U102" s="310"/>
      <c r="V102" s="310"/>
      <c r="W102" s="310"/>
      <c r="X102" s="310"/>
      <c r="Y102" s="310"/>
      <c r="Z102" s="310"/>
    </row>
    <row r="103" spans="1:26" ht="15" customHeight="1">
      <c r="A103" s="310"/>
      <c r="B103" s="343">
        <v>71</v>
      </c>
      <c r="C103" s="344">
        <f t="shared" si="4"/>
        <v>250.06035341981982</v>
      </c>
      <c r="D103" s="344">
        <f t="shared" si="0"/>
        <v>65.973658326662076</v>
      </c>
      <c r="E103" s="344">
        <f t="shared" si="1"/>
        <v>316.03401174648189</v>
      </c>
      <c r="F103" s="345">
        <f t="shared" si="2"/>
        <v>0.79124506896559843</v>
      </c>
      <c r="G103" s="345">
        <f t="shared" si="3"/>
        <v>0.20875493103440154</v>
      </c>
      <c r="H103" s="310"/>
      <c r="I103" s="310"/>
      <c r="J103" s="310"/>
      <c r="K103" s="310"/>
      <c r="L103" s="310"/>
      <c r="M103" s="310"/>
      <c r="N103" s="310"/>
      <c r="O103" s="310"/>
      <c r="P103" s="310"/>
      <c r="Q103" s="310"/>
      <c r="R103" s="310"/>
      <c r="S103" s="310"/>
      <c r="T103" s="310"/>
      <c r="U103" s="310"/>
      <c r="V103" s="310"/>
      <c r="W103" s="310"/>
      <c r="X103" s="310"/>
      <c r="Y103" s="310"/>
      <c r="Z103" s="310"/>
    </row>
    <row r="104" spans="1:26" ht="15" customHeight="1">
      <c r="A104" s="310"/>
      <c r="B104" s="343">
        <v>72</v>
      </c>
      <c r="C104" s="344">
        <f t="shared" si="4"/>
        <v>249.70299610388372</v>
      </c>
      <c r="D104" s="344">
        <f t="shared" si="0"/>
        <v>66.331015642598175</v>
      </c>
      <c r="E104" s="344">
        <f t="shared" si="1"/>
        <v>316.03401174648189</v>
      </c>
      <c r="F104" s="345">
        <f t="shared" si="2"/>
        <v>0.79011431308916202</v>
      </c>
      <c r="G104" s="345">
        <f t="shared" si="3"/>
        <v>0.20988568691083792</v>
      </c>
      <c r="H104" s="310"/>
      <c r="I104" s="310"/>
      <c r="J104" s="310"/>
      <c r="K104" s="310"/>
      <c r="L104" s="310"/>
      <c r="M104" s="310"/>
      <c r="N104" s="310"/>
      <c r="O104" s="310"/>
      <c r="P104" s="310"/>
      <c r="Q104" s="310"/>
      <c r="R104" s="310"/>
      <c r="S104" s="310"/>
      <c r="T104" s="310"/>
      <c r="U104" s="310"/>
      <c r="V104" s="310"/>
      <c r="W104" s="310"/>
      <c r="X104" s="310"/>
      <c r="Y104" s="310"/>
      <c r="Z104" s="310"/>
    </row>
    <row r="105" spans="1:26" ht="15" customHeight="1">
      <c r="A105" s="310"/>
      <c r="B105" s="343">
        <v>73</v>
      </c>
      <c r="C105" s="344">
        <f t="shared" si="4"/>
        <v>249.3437031024863</v>
      </c>
      <c r="D105" s="344">
        <f t="shared" si="0"/>
        <v>66.690308643995593</v>
      </c>
      <c r="E105" s="344">
        <f t="shared" si="1"/>
        <v>316.03401174648189</v>
      </c>
      <c r="F105" s="345">
        <f t="shared" si="2"/>
        <v>0.78897743228506168</v>
      </c>
      <c r="G105" s="345">
        <f t="shared" si="3"/>
        <v>0.21102256771493832</v>
      </c>
      <c r="H105" s="310"/>
      <c r="I105" s="310"/>
      <c r="J105" s="310"/>
      <c r="K105" s="310"/>
      <c r="L105" s="310"/>
      <c r="M105" s="310"/>
      <c r="N105" s="310"/>
      <c r="O105" s="310"/>
      <c r="P105" s="310"/>
      <c r="Q105" s="310"/>
      <c r="R105" s="310"/>
      <c r="S105" s="310"/>
      <c r="T105" s="310"/>
      <c r="U105" s="310"/>
      <c r="V105" s="310"/>
      <c r="W105" s="310"/>
      <c r="X105" s="310"/>
      <c r="Y105" s="310"/>
      <c r="Z105" s="310"/>
    </row>
    <row r="106" spans="1:26" ht="15" customHeight="1">
      <c r="A106" s="310"/>
      <c r="B106" s="343">
        <v>74</v>
      </c>
      <c r="C106" s="344">
        <f t="shared" si="4"/>
        <v>248.98246393066466</v>
      </c>
      <c r="D106" s="344">
        <f t="shared" si="0"/>
        <v>67.05154781581723</v>
      </c>
      <c r="E106" s="344">
        <f t="shared" si="1"/>
        <v>316.03401174648189</v>
      </c>
      <c r="F106" s="345">
        <f t="shared" si="2"/>
        <v>0.78783439337660577</v>
      </c>
      <c r="G106" s="345">
        <f t="shared" si="3"/>
        <v>0.21216560662339423</v>
      </c>
      <c r="H106" s="310"/>
      <c r="I106" s="310"/>
      <c r="J106" s="310"/>
      <c r="K106" s="310"/>
      <c r="L106" s="310"/>
      <c r="M106" s="310"/>
      <c r="N106" s="310"/>
      <c r="O106" s="310"/>
      <c r="P106" s="310"/>
      <c r="Q106" s="310"/>
      <c r="R106" s="310"/>
      <c r="S106" s="310"/>
      <c r="T106" s="310"/>
      <c r="U106" s="310"/>
      <c r="V106" s="310"/>
      <c r="W106" s="310"/>
      <c r="X106" s="310"/>
      <c r="Y106" s="310"/>
      <c r="Z106" s="310"/>
    </row>
    <row r="107" spans="1:26" ht="15" customHeight="1">
      <c r="A107" s="310"/>
      <c r="B107" s="343">
        <v>75</v>
      </c>
      <c r="C107" s="344">
        <f t="shared" si="4"/>
        <v>248.61926804666231</v>
      </c>
      <c r="D107" s="344">
        <f t="shared" si="0"/>
        <v>67.414743699819581</v>
      </c>
      <c r="E107" s="344">
        <f t="shared" si="1"/>
        <v>316.03401174648189</v>
      </c>
      <c r="F107" s="345">
        <f t="shared" si="2"/>
        <v>0.78668516300739566</v>
      </c>
      <c r="G107" s="345">
        <f t="shared" si="3"/>
        <v>0.21331483699260431</v>
      </c>
      <c r="H107" s="310"/>
      <c r="I107" s="310"/>
      <c r="J107" s="310"/>
      <c r="K107" s="310"/>
      <c r="L107" s="310"/>
      <c r="M107" s="310"/>
      <c r="N107" s="310"/>
      <c r="O107" s="310"/>
      <c r="P107" s="310"/>
      <c r="Q107" s="310"/>
      <c r="R107" s="310"/>
      <c r="S107" s="310"/>
      <c r="T107" s="310"/>
      <c r="U107" s="310"/>
      <c r="V107" s="310"/>
      <c r="W107" s="310"/>
      <c r="X107" s="310"/>
      <c r="Y107" s="310"/>
      <c r="Z107" s="310"/>
    </row>
    <row r="108" spans="1:26" ht="15" customHeight="1">
      <c r="A108" s="310"/>
      <c r="B108" s="343">
        <v>76</v>
      </c>
      <c r="C108" s="344">
        <f t="shared" si="4"/>
        <v>248.25410485162163</v>
      </c>
      <c r="D108" s="344">
        <f t="shared" si="0"/>
        <v>67.779906894860261</v>
      </c>
      <c r="E108" s="344">
        <f t="shared" si="1"/>
        <v>316.03401174648189</v>
      </c>
      <c r="F108" s="345">
        <f t="shared" si="2"/>
        <v>0.78552970764035246</v>
      </c>
      <c r="G108" s="345">
        <f t="shared" si="3"/>
        <v>0.21447029235964754</v>
      </c>
      <c r="H108" s="310"/>
      <c r="I108" s="310"/>
      <c r="J108" s="310"/>
      <c r="K108" s="310"/>
      <c r="L108" s="310"/>
      <c r="M108" s="310"/>
      <c r="N108" s="310"/>
      <c r="O108" s="310"/>
      <c r="P108" s="310"/>
      <c r="Q108" s="310"/>
      <c r="R108" s="310"/>
      <c r="S108" s="310"/>
      <c r="T108" s="310"/>
      <c r="U108" s="310"/>
      <c r="V108" s="310"/>
      <c r="W108" s="310"/>
      <c r="X108" s="310"/>
      <c r="Y108" s="310"/>
      <c r="Z108" s="310"/>
    </row>
    <row r="109" spans="1:26" ht="15" customHeight="1">
      <c r="A109" s="310"/>
      <c r="B109" s="343">
        <v>77</v>
      </c>
      <c r="C109" s="344">
        <f t="shared" si="4"/>
        <v>247.88696368927447</v>
      </c>
      <c r="D109" s="344">
        <f t="shared" si="0"/>
        <v>68.147048057207428</v>
      </c>
      <c r="E109" s="344">
        <f t="shared" si="1"/>
        <v>316.03401174648189</v>
      </c>
      <c r="F109" s="345">
        <f t="shared" si="2"/>
        <v>0.7843679935567377</v>
      </c>
      <c r="G109" s="345">
        <f t="shared" si="3"/>
        <v>0.21563200644326233</v>
      </c>
      <c r="H109" s="310"/>
      <c r="I109" s="310"/>
      <c r="J109" s="310"/>
      <c r="K109" s="310"/>
      <c r="L109" s="310"/>
      <c r="M109" s="310"/>
      <c r="N109" s="310"/>
      <c r="O109" s="310"/>
      <c r="P109" s="310"/>
      <c r="Q109" s="310"/>
      <c r="R109" s="310"/>
      <c r="S109" s="310"/>
      <c r="T109" s="310"/>
      <c r="U109" s="310"/>
      <c r="V109" s="310"/>
      <c r="W109" s="310"/>
      <c r="X109" s="310"/>
      <c r="Y109" s="310"/>
      <c r="Z109" s="310"/>
    </row>
    <row r="110" spans="1:26" ht="15" customHeight="1">
      <c r="A110" s="310"/>
      <c r="B110" s="343">
        <v>78</v>
      </c>
      <c r="C110" s="344">
        <f t="shared" si="4"/>
        <v>247.51783384563126</v>
      </c>
      <c r="D110" s="344">
        <f t="shared" si="0"/>
        <v>68.516177900850636</v>
      </c>
      <c r="E110" s="344">
        <f t="shared" si="1"/>
        <v>316.03401174648189</v>
      </c>
      <c r="F110" s="345">
        <f t="shared" si="2"/>
        <v>0.78319998685517001</v>
      </c>
      <c r="G110" s="345">
        <f t="shared" si="3"/>
        <v>0.21680001314482999</v>
      </c>
      <c r="H110" s="310"/>
      <c r="I110" s="310"/>
      <c r="J110" s="310"/>
      <c r="K110" s="310"/>
      <c r="L110" s="310"/>
      <c r="M110" s="310"/>
      <c r="N110" s="310"/>
      <c r="O110" s="310"/>
      <c r="P110" s="310"/>
      <c r="Q110" s="310"/>
      <c r="R110" s="310"/>
      <c r="S110" s="310"/>
      <c r="T110" s="310"/>
      <c r="U110" s="310"/>
      <c r="V110" s="310"/>
      <c r="W110" s="310"/>
      <c r="X110" s="310"/>
      <c r="Y110" s="310"/>
      <c r="Z110" s="310"/>
    </row>
    <row r="111" spans="1:26" ht="15" customHeight="1">
      <c r="A111" s="310"/>
      <c r="B111" s="343">
        <v>79</v>
      </c>
      <c r="C111" s="344">
        <f t="shared" si="4"/>
        <v>247.14670454866831</v>
      </c>
      <c r="D111" s="344">
        <f t="shared" si="0"/>
        <v>68.887307197813584</v>
      </c>
      <c r="E111" s="344">
        <f t="shared" si="1"/>
        <v>316.03401174648189</v>
      </c>
      <c r="F111" s="345">
        <f t="shared" si="2"/>
        <v>0.78202565345063546</v>
      </c>
      <c r="G111" s="345">
        <f t="shared" si="3"/>
        <v>0.21797434654936454</v>
      </c>
      <c r="H111" s="310"/>
      <c r="I111" s="310"/>
      <c r="J111" s="310"/>
      <c r="K111" s="310"/>
      <c r="L111" s="310"/>
      <c r="M111" s="310"/>
      <c r="N111" s="310"/>
      <c r="O111" s="310"/>
      <c r="P111" s="310"/>
      <c r="Q111" s="310"/>
      <c r="R111" s="310"/>
      <c r="S111" s="310"/>
      <c r="T111" s="310"/>
      <c r="U111" s="310"/>
      <c r="V111" s="310"/>
      <c r="W111" s="310"/>
      <c r="X111" s="310"/>
      <c r="Y111" s="310"/>
      <c r="Z111" s="310"/>
    </row>
    <row r="112" spans="1:26" ht="15" customHeight="1">
      <c r="A112" s="310"/>
      <c r="B112" s="343">
        <v>80</v>
      </c>
      <c r="C112" s="344">
        <f t="shared" si="4"/>
        <v>246.77356496801349</v>
      </c>
      <c r="D112" s="344">
        <f t="shared" si="0"/>
        <v>69.260446778468406</v>
      </c>
      <c r="E112" s="344">
        <f t="shared" si="1"/>
        <v>316.03401174648189</v>
      </c>
      <c r="F112" s="345">
        <f t="shared" si="2"/>
        <v>0.78084495907349305</v>
      </c>
      <c r="G112" s="345">
        <f t="shared" si="3"/>
        <v>0.21915504092650692</v>
      </c>
      <c r="H112" s="310"/>
      <c r="I112" s="310"/>
      <c r="J112" s="310"/>
      <c r="K112" s="310"/>
      <c r="L112" s="310"/>
      <c r="M112" s="310"/>
      <c r="N112" s="310"/>
      <c r="O112" s="310"/>
      <c r="P112" s="310"/>
      <c r="Q112" s="310"/>
      <c r="R112" s="310"/>
      <c r="S112" s="310"/>
      <c r="T112" s="310"/>
      <c r="U112" s="310"/>
      <c r="V112" s="310"/>
      <c r="W112" s="310"/>
      <c r="X112" s="310"/>
      <c r="Y112" s="310"/>
      <c r="Z112" s="310"/>
    </row>
    <row r="113" spans="1:26" ht="15" customHeight="1">
      <c r="A113" s="310"/>
      <c r="B113" s="343">
        <v>81</v>
      </c>
      <c r="C113" s="344">
        <f t="shared" si="4"/>
        <v>246.39840421463012</v>
      </c>
      <c r="D113" s="344">
        <f t="shared" si="0"/>
        <v>69.635607531851775</v>
      </c>
      <c r="E113" s="344">
        <f t="shared" si="1"/>
        <v>316.03401174648189</v>
      </c>
      <c r="F113" s="345">
        <f t="shared" si="2"/>
        <v>0.77965786926847447</v>
      </c>
      <c r="G113" s="345">
        <f t="shared" si="3"/>
        <v>0.22034213073152548</v>
      </c>
      <c r="H113" s="310"/>
      <c r="I113" s="310"/>
      <c r="J113" s="310"/>
      <c r="K113" s="310"/>
      <c r="L113" s="310"/>
      <c r="M113" s="310"/>
      <c r="N113" s="310"/>
      <c r="O113" s="310"/>
      <c r="P113" s="310"/>
      <c r="Q113" s="310"/>
      <c r="R113" s="310"/>
      <c r="S113" s="310"/>
      <c r="T113" s="310"/>
      <c r="U113" s="310"/>
      <c r="V113" s="310"/>
      <c r="W113" s="310"/>
      <c r="X113" s="310"/>
      <c r="Y113" s="310"/>
      <c r="Z113" s="310"/>
    </row>
    <row r="114" spans="1:26" ht="15" customHeight="1">
      <c r="A114" s="310"/>
      <c r="B114" s="343">
        <v>82</v>
      </c>
      <c r="C114" s="344">
        <f t="shared" si="4"/>
        <v>246.02121134049926</v>
      </c>
      <c r="D114" s="344">
        <f t="shared" si="0"/>
        <v>70.012800405982631</v>
      </c>
      <c r="E114" s="344">
        <f t="shared" si="1"/>
        <v>316.03401174648189</v>
      </c>
      <c r="F114" s="345">
        <f t="shared" si="2"/>
        <v>0.77846434939367881</v>
      </c>
      <c r="G114" s="345">
        <f t="shared" si="3"/>
        <v>0.22153565060632122</v>
      </c>
      <c r="H114" s="310"/>
      <c r="I114" s="310"/>
      <c r="J114" s="310"/>
      <c r="K114" s="310"/>
      <c r="L114" s="310"/>
      <c r="M114" s="310"/>
      <c r="N114" s="310"/>
      <c r="O114" s="310"/>
      <c r="P114" s="310"/>
      <c r="Q114" s="310"/>
      <c r="R114" s="310"/>
      <c r="S114" s="310"/>
      <c r="T114" s="310"/>
      <c r="U114" s="310"/>
      <c r="V114" s="310"/>
      <c r="W114" s="310"/>
      <c r="X114" s="310"/>
      <c r="Y114" s="310"/>
      <c r="Z114" s="310"/>
    </row>
    <row r="115" spans="1:26" ht="15" customHeight="1">
      <c r="A115" s="310"/>
      <c r="B115" s="343">
        <v>83</v>
      </c>
      <c r="C115" s="344">
        <f t="shared" si="4"/>
        <v>245.6419753383002</v>
      </c>
      <c r="D115" s="344">
        <f t="shared" si="0"/>
        <v>70.392036408181696</v>
      </c>
      <c r="E115" s="344">
        <f t="shared" si="1"/>
        <v>316.03401174648189</v>
      </c>
      <c r="F115" s="345">
        <f t="shared" si="2"/>
        <v>0.77726436461956128</v>
      </c>
      <c r="G115" s="345">
        <f t="shared" si="3"/>
        <v>0.22273563538043878</v>
      </c>
      <c r="H115" s="310"/>
      <c r="I115" s="310"/>
      <c r="J115" s="310"/>
      <c r="K115" s="310"/>
      <c r="L115" s="310"/>
      <c r="M115" s="310"/>
      <c r="N115" s="310"/>
      <c r="O115" s="310"/>
      <c r="P115" s="310"/>
      <c r="Q115" s="310"/>
      <c r="R115" s="310"/>
      <c r="S115" s="310"/>
      <c r="T115" s="310"/>
      <c r="U115" s="310"/>
      <c r="V115" s="310"/>
      <c r="W115" s="310"/>
      <c r="X115" s="310"/>
      <c r="Y115" s="310"/>
      <c r="Z115" s="310"/>
    </row>
    <row r="116" spans="1:26" ht="15" customHeight="1">
      <c r="A116" s="310"/>
      <c r="B116" s="343">
        <v>84</v>
      </c>
      <c r="C116" s="344">
        <f t="shared" si="4"/>
        <v>245.2606851410892</v>
      </c>
      <c r="D116" s="344">
        <f t="shared" si="0"/>
        <v>70.773326605392697</v>
      </c>
      <c r="E116" s="344">
        <f t="shared" si="1"/>
        <v>316.03401174648189</v>
      </c>
      <c r="F116" s="345">
        <f t="shared" si="2"/>
        <v>0.77605787992791708</v>
      </c>
      <c r="G116" s="345">
        <f t="shared" si="3"/>
        <v>0.22394212007208286</v>
      </c>
      <c r="H116" s="310"/>
      <c r="I116" s="310"/>
      <c r="J116" s="310"/>
      <c r="K116" s="310"/>
      <c r="L116" s="310"/>
      <c r="M116" s="310"/>
      <c r="N116" s="310"/>
      <c r="O116" s="310"/>
      <c r="P116" s="310"/>
      <c r="Q116" s="310"/>
      <c r="R116" s="310"/>
      <c r="S116" s="310"/>
      <c r="T116" s="310"/>
      <c r="U116" s="310"/>
      <c r="V116" s="310"/>
      <c r="W116" s="310"/>
      <c r="X116" s="310"/>
      <c r="Y116" s="310"/>
      <c r="Z116" s="310"/>
    </row>
    <row r="117" spans="1:26" ht="15" customHeight="1">
      <c r="A117" s="310"/>
      <c r="B117" s="343">
        <v>85</v>
      </c>
      <c r="C117" s="344">
        <f t="shared" si="4"/>
        <v>244.87732962197668</v>
      </c>
      <c r="D117" s="344">
        <f t="shared" si="0"/>
        <v>71.15668212450521</v>
      </c>
      <c r="E117" s="344">
        <f t="shared" si="1"/>
        <v>316.03401174648189</v>
      </c>
      <c r="F117" s="345">
        <f t="shared" si="2"/>
        <v>0.77484486011086007</v>
      </c>
      <c r="G117" s="345">
        <f t="shared" si="3"/>
        <v>0.22515513988913988</v>
      </c>
      <c r="H117" s="310"/>
      <c r="I117" s="310"/>
      <c r="J117" s="310"/>
      <c r="K117" s="310"/>
      <c r="L117" s="310"/>
      <c r="M117" s="310"/>
      <c r="N117" s="310"/>
      <c r="O117" s="310"/>
      <c r="P117" s="310"/>
      <c r="Q117" s="310"/>
      <c r="R117" s="310"/>
      <c r="S117" s="310"/>
      <c r="T117" s="310"/>
      <c r="U117" s="310"/>
      <c r="V117" s="310"/>
      <c r="W117" s="310"/>
      <c r="X117" s="310"/>
      <c r="Y117" s="310"/>
      <c r="Z117" s="310"/>
    </row>
    <row r="118" spans="1:26" ht="15" customHeight="1">
      <c r="A118" s="310"/>
      <c r="B118" s="343">
        <v>86</v>
      </c>
      <c r="C118" s="344">
        <f t="shared" si="4"/>
        <v>244.49189759380226</v>
      </c>
      <c r="D118" s="344">
        <f t="shared" si="0"/>
        <v>71.54211415267963</v>
      </c>
      <c r="E118" s="344">
        <f t="shared" si="1"/>
        <v>316.03401174648189</v>
      </c>
      <c r="F118" s="345">
        <f t="shared" si="2"/>
        <v>0.77362526976979384</v>
      </c>
      <c r="G118" s="345">
        <f t="shared" si="3"/>
        <v>0.22637473023020613</v>
      </c>
      <c r="H118" s="310"/>
      <c r="I118" s="310"/>
      <c r="J118" s="310"/>
      <c r="K118" s="310"/>
      <c r="L118" s="310"/>
      <c r="M118" s="310"/>
      <c r="N118" s="310"/>
      <c r="O118" s="310"/>
      <c r="P118" s="310"/>
      <c r="Q118" s="310"/>
      <c r="R118" s="310"/>
      <c r="S118" s="310"/>
      <c r="T118" s="310"/>
      <c r="U118" s="310"/>
      <c r="V118" s="310"/>
      <c r="W118" s="310"/>
      <c r="X118" s="310"/>
      <c r="Y118" s="310"/>
      <c r="Z118" s="310"/>
    </row>
    <row r="119" spans="1:26" ht="15" customHeight="1">
      <c r="A119" s="310"/>
      <c r="B119" s="343">
        <v>87</v>
      </c>
      <c r="C119" s="344">
        <f t="shared" si="4"/>
        <v>244.10437780880858</v>
      </c>
      <c r="D119" s="344">
        <f t="shared" si="0"/>
        <v>71.929633937673316</v>
      </c>
      <c r="E119" s="344">
        <f t="shared" si="1"/>
        <v>316.03401174648189</v>
      </c>
      <c r="F119" s="345">
        <f t="shared" si="2"/>
        <v>0.77239907331438029</v>
      </c>
      <c r="G119" s="345">
        <f t="shared" si="3"/>
        <v>0.22760092668561974</v>
      </c>
      <c r="H119" s="310"/>
      <c r="I119" s="310"/>
      <c r="J119" s="310"/>
      <c r="K119" s="310"/>
      <c r="L119" s="310"/>
      <c r="M119" s="310"/>
      <c r="N119" s="310"/>
      <c r="O119" s="310"/>
      <c r="P119" s="310"/>
      <c r="Q119" s="310"/>
      <c r="R119" s="310"/>
      <c r="S119" s="310"/>
      <c r="T119" s="310"/>
      <c r="U119" s="310"/>
      <c r="V119" s="310"/>
      <c r="W119" s="310"/>
      <c r="X119" s="310"/>
      <c r="Y119" s="310"/>
      <c r="Z119" s="310"/>
    </row>
    <row r="120" spans="1:26" ht="15" customHeight="1">
      <c r="A120" s="310"/>
      <c r="B120" s="343">
        <v>88</v>
      </c>
      <c r="C120" s="344">
        <f t="shared" si="4"/>
        <v>243.71475895831284</v>
      </c>
      <c r="D120" s="344">
        <f t="shared" si="0"/>
        <v>72.319252788169052</v>
      </c>
      <c r="E120" s="344">
        <f t="shared" si="1"/>
        <v>316.03401174648189</v>
      </c>
      <c r="F120" s="345">
        <f t="shared" si="2"/>
        <v>0.77116623496149983</v>
      </c>
      <c r="G120" s="345">
        <f t="shared" si="3"/>
        <v>0.2288337650385002</v>
      </c>
      <c r="H120" s="310"/>
      <c r="I120" s="310"/>
      <c r="J120" s="310"/>
      <c r="K120" s="310"/>
      <c r="L120" s="310"/>
      <c r="M120" s="310"/>
      <c r="N120" s="310"/>
      <c r="O120" s="310"/>
      <c r="P120" s="310"/>
      <c r="Q120" s="310"/>
      <c r="R120" s="310"/>
      <c r="S120" s="310"/>
      <c r="T120" s="310"/>
      <c r="U120" s="310"/>
      <c r="V120" s="310"/>
      <c r="W120" s="310"/>
      <c r="X120" s="310"/>
      <c r="Y120" s="310"/>
      <c r="Z120" s="310"/>
    </row>
    <row r="121" spans="1:26" ht="15" customHeight="1">
      <c r="A121" s="310"/>
      <c r="B121" s="343">
        <v>89</v>
      </c>
      <c r="C121" s="344">
        <f t="shared" si="4"/>
        <v>243.32302967237695</v>
      </c>
      <c r="D121" s="344">
        <f t="shared" si="0"/>
        <v>72.710982074104948</v>
      </c>
      <c r="E121" s="344">
        <f t="shared" si="1"/>
        <v>316.03401174648189</v>
      </c>
      <c r="F121" s="345">
        <f t="shared" si="2"/>
        <v>0.76992671873420793</v>
      </c>
      <c r="G121" s="345">
        <f t="shared" si="3"/>
        <v>0.23007328126579202</v>
      </c>
      <c r="H121" s="310"/>
      <c r="I121" s="310"/>
      <c r="J121" s="310"/>
      <c r="K121" s="310"/>
      <c r="L121" s="310"/>
      <c r="M121" s="310"/>
      <c r="N121" s="310"/>
      <c r="O121" s="310"/>
      <c r="P121" s="310"/>
      <c r="Q121" s="310"/>
      <c r="R121" s="310"/>
      <c r="S121" s="310"/>
      <c r="T121" s="310"/>
      <c r="U121" s="310"/>
      <c r="V121" s="310"/>
      <c r="W121" s="310"/>
      <c r="X121" s="310"/>
      <c r="Y121" s="310"/>
      <c r="Z121" s="310"/>
    </row>
    <row r="122" spans="1:26" ht="15" customHeight="1">
      <c r="A122" s="310"/>
      <c r="B122" s="343">
        <v>90</v>
      </c>
      <c r="C122" s="344">
        <f t="shared" si="4"/>
        <v>242.92917851947553</v>
      </c>
      <c r="D122" s="344">
        <f t="shared" si="0"/>
        <v>73.104833227006367</v>
      </c>
      <c r="E122" s="344">
        <f t="shared" si="1"/>
        <v>316.03401174648189</v>
      </c>
      <c r="F122" s="345">
        <f t="shared" si="2"/>
        <v>0.76868048846068493</v>
      </c>
      <c r="G122" s="345">
        <f t="shared" si="3"/>
        <v>0.23131951153931513</v>
      </c>
      <c r="H122" s="310"/>
      <c r="I122" s="310"/>
      <c r="J122" s="310"/>
      <c r="K122" s="310"/>
      <c r="L122" s="310"/>
      <c r="M122" s="310"/>
      <c r="N122" s="310"/>
      <c r="O122" s="310"/>
      <c r="P122" s="310"/>
      <c r="Q122" s="310"/>
      <c r="R122" s="310"/>
      <c r="S122" s="310"/>
      <c r="T122" s="310"/>
      <c r="U122" s="310"/>
      <c r="V122" s="310"/>
      <c r="W122" s="310"/>
      <c r="X122" s="310"/>
      <c r="Y122" s="310"/>
      <c r="Z122" s="310"/>
    </row>
    <row r="123" spans="1:26" ht="15" customHeight="1">
      <c r="A123" s="310"/>
      <c r="B123" s="343">
        <v>91</v>
      </c>
      <c r="C123" s="344">
        <f t="shared" si="4"/>
        <v>242.53319400616257</v>
      </c>
      <c r="D123" s="344">
        <f t="shared" si="0"/>
        <v>73.50081774031932</v>
      </c>
      <c r="E123" s="344">
        <f t="shared" si="1"/>
        <v>316.03401174648189</v>
      </c>
      <c r="F123" s="345">
        <f t="shared" si="2"/>
        <v>0.76742750777318025</v>
      </c>
      <c r="G123" s="345">
        <f t="shared" si="3"/>
        <v>0.23257249222681975</v>
      </c>
      <c r="H123" s="310"/>
      <c r="I123" s="310"/>
      <c r="J123" s="310"/>
      <c r="K123" s="310"/>
      <c r="L123" s="310"/>
      <c r="M123" s="310"/>
      <c r="N123" s="310"/>
      <c r="O123" s="310"/>
      <c r="P123" s="310"/>
      <c r="Q123" s="310"/>
      <c r="R123" s="310"/>
      <c r="S123" s="310"/>
      <c r="T123" s="310"/>
      <c r="U123" s="310"/>
      <c r="V123" s="310"/>
      <c r="W123" s="310"/>
      <c r="X123" s="310"/>
      <c r="Y123" s="310"/>
      <c r="Z123" s="310"/>
    </row>
    <row r="124" spans="1:26" ht="15" customHeight="1">
      <c r="A124" s="310"/>
      <c r="B124" s="343">
        <v>92</v>
      </c>
      <c r="C124" s="344">
        <f t="shared" si="4"/>
        <v>242.13506457673583</v>
      </c>
      <c r="D124" s="344">
        <f t="shared" si="0"/>
        <v>73.898947169746066</v>
      </c>
      <c r="E124" s="344">
        <f t="shared" si="1"/>
        <v>316.03401174648189</v>
      </c>
      <c r="F124" s="345">
        <f t="shared" si="2"/>
        <v>0.76616774010695154</v>
      </c>
      <c r="G124" s="345">
        <f t="shared" si="3"/>
        <v>0.2338322598930484</v>
      </c>
      <c r="H124" s="310"/>
      <c r="I124" s="310"/>
      <c r="J124" s="310"/>
      <c r="K124" s="310"/>
      <c r="L124" s="310"/>
      <c r="M124" s="310"/>
      <c r="N124" s="310"/>
      <c r="O124" s="310"/>
      <c r="P124" s="310"/>
      <c r="Q124" s="310"/>
      <c r="R124" s="310"/>
      <c r="S124" s="310"/>
      <c r="T124" s="310"/>
      <c r="U124" s="310"/>
      <c r="V124" s="310"/>
      <c r="W124" s="310"/>
      <c r="X124" s="310"/>
      <c r="Y124" s="310"/>
      <c r="Z124" s="310"/>
    </row>
    <row r="125" spans="1:26" ht="15" customHeight="1">
      <c r="A125" s="310"/>
      <c r="B125" s="343">
        <v>93</v>
      </c>
      <c r="C125" s="344">
        <f t="shared" si="4"/>
        <v>241.73477861289973</v>
      </c>
      <c r="D125" s="344">
        <f t="shared" si="0"/>
        <v>74.299233133582163</v>
      </c>
      <c r="E125" s="344">
        <f t="shared" si="1"/>
        <v>316.03401174648189</v>
      </c>
      <c r="F125" s="345">
        <f t="shared" si="2"/>
        <v>0.76490114869919767</v>
      </c>
      <c r="G125" s="345">
        <f t="shared" si="3"/>
        <v>0.23509885130080233</v>
      </c>
      <c r="H125" s="310"/>
      <c r="I125" s="310"/>
      <c r="J125" s="310"/>
      <c r="K125" s="310"/>
      <c r="L125" s="310"/>
      <c r="M125" s="310"/>
      <c r="N125" s="310"/>
      <c r="O125" s="310"/>
      <c r="P125" s="310"/>
      <c r="Q125" s="310"/>
      <c r="R125" s="310"/>
      <c r="S125" s="310"/>
      <c r="T125" s="310"/>
      <c r="U125" s="310"/>
      <c r="V125" s="310"/>
      <c r="W125" s="310"/>
      <c r="X125" s="310"/>
      <c r="Y125" s="310"/>
      <c r="Z125" s="310"/>
    </row>
    <row r="126" spans="1:26" ht="15" customHeight="1">
      <c r="A126" s="310"/>
      <c r="B126" s="343">
        <v>94</v>
      </c>
      <c r="C126" s="344">
        <f t="shared" si="4"/>
        <v>241.33232443342615</v>
      </c>
      <c r="D126" s="344">
        <f t="shared" si="0"/>
        <v>74.701687313055743</v>
      </c>
      <c r="E126" s="344">
        <f t="shared" si="1"/>
        <v>316.03401174648189</v>
      </c>
      <c r="F126" s="345">
        <f t="shared" si="2"/>
        <v>0.76362769658798502</v>
      </c>
      <c r="G126" s="345">
        <f t="shared" si="3"/>
        <v>0.23637230341201504</v>
      </c>
      <c r="H126" s="310"/>
      <c r="I126" s="310"/>
      <c r="J126" s="310"/>
      <c r="K126" s="310"/>
      <c r="L126" s="310"/>
      <c r="M126" s="310"/>
      <c r="N126" s="310"/>
      <c r="O126" s="310"/>
      <c r="P126" s="310"/>
      <c r="Q126" s="310"/>
      <c r="R126" s="310"/>
      <c r="S126" s="310"/>
      <c r="T126" s="310"/>
      <c r="U126" s="310"/>
      <c r="V126" s="310"/>
      <c r="W126" s="310"/>
      <c r="X126" s="310"/>
      <c r="Y126" s="310"/>
      <c r="Z126" s="310"/>
    </row>
    <row r="127" spans="1:26" ht="15" customHeight="1">
      <c r="A127" s="310"/>
      <c r="B127" s="343">
        <v>95</v>
      </c>
      <c r="C127" s="344">
        <f t="shared" si="4"/>
        <v>240.92769029381378</v>
      </c>
      <c r="D127" s="344">
        <f t="shared" si="0"/>
        <v>75.106321452668112</v>
      </c>
      <c r="E127" s="344">
        <f t="shared" si="1"/>
        <v>316.03401174648189</v>
      </c>
      <c r="F127" s="345">
        <f t="shared" si="2"/>
        <v>0.76234734661116998</v>
      </c>
      <c r="G127" s="345">
        <f t="shared" si="3"/>
        <v>0.23765265338883007</v>
      </c>
      <c r="H127" s="310"/>
      <c r="I127" s="310"/>
      <c r="J127" s="310"/>
      <c r="K127" s="310"/>
      <c r="L127" s="310"/>
      <c r="M127" s="310"/>
      <c r="N127" s="310"/>
      <c r="O127" s="310"/>
      <c r="P127" s="310"/>
      <c r="Q127" s="310"/>
      <c r="R127" s="310"/>
      <c r="S127" s="310"/>
      <c r="T127" s="310"/>
      <c r="U127" s="310"/>
      <c r="V127" s="310"/>
      <c r="W127" s="310"/>
      <c r="X127" s="310"/>
      <c r="Y127" s="310"/>
      <c r="Z127" s="310"/>
    </row>
    <row r="128" spans="1:26" ht="15" customHeight="1">
      <c r="A128" s="310"/>
      <c r="B128" s="343">
        <v>96</v>
      </c>
      <c r="C128" s="344">
        <f t="shared" si="4"/>
        <v>240.52086438594512</v>
      </c>
      <c r="D128" s="344">
        <f t="shared" si="0"/>
        <v>75.513147360536777</v>
      </c>
      <c r="E128" s="344">
        <f t="shared" si="1"/>
        <v>316.03401174648189</v>
      </c>
      <c r="F128" s="345">
        <f t="shared" si="2"/>
        <v>0.76106006140531357</v>
      </c>
      <c r="G128" s="345">
        <f t="shared" si="3"/>
        <v>0.23893993859468637</v>
      </c>
      <c r="H128" s="310"/>
      <c r="I128" s="310"/>
      <c r="J128" s="310"/>
      <c r="K128" s="310"/>
      <c r="L128" s="310"/>
      <c r="M128" s="310"/>
      <c r="N128" s="310"/>
      <c r="O128" s="310"/>
      <c r="P128" s="310"/>
      <c r="Q128" s="310"/>
      <c r="R128" s="310"/>
      <c r="S128" s="310"/>
      <c r="T128" s="310"/>
      <c r="U128" s="310"/>
      <c r="V128" s="310"/>
      <c r="W128" s="310"/>
      <c r="X128" s="310"/>
      <c r="Y128" s="310"/>
      <c r="Z128" s="310"/>
    </row>
    <row r="129" spans="1:26" ht="15" customHeight="1">
      <c r="A129" s="310"/>
      <c r="B129" s="343">
        <v>97</v>
      </c>
      <c r="C129" s="344">
        <f t="shared" si="4"/>
        <v>240.11183483774224</v>
      </c>
      <c r="D129" s="344">
        <f t="shared" si="0"/>
        <v>75.922176908739658</v>
      </c>
      <c r="E129" s="344">
        <f t="shared" si="1"/>
        <v>316.03401174648189</v>
      </c>
      <c r="F129" s="345">
        <f t="shared" si="2"/>
        <v>0.75976580340459254</v>
      </c>
      <c r="G129" s="345">
        <f t="shared" si="3"/>
        <v>0.24023419659540751</v>
      </c>
      <c r="H129" s="310"/>
      <c r="I129" s="310"/>
      <c r="J129" s="310"/>
      <c r="K129" s="310"/>
      <c r="L129" s="310"/>
      <c r="M129" s="310"/>
      <c r="N129" s="310"/>
      <c r="O129" s="310"/>
      <c r="P129" s="310"/>
      <c r="Q129" s="310"/>
      <c r="R129" s="310"/>
      <c r="S129" s="310"/>
      <c r="T129" s="310"/>
      <c r="U129" s="310"/>
      <c r="V129" s="310"/>
      <c r="W129" s="310"/>
      <c r="X129" s="310"/>
      <c r="Y129" s="310"/>
      <c r="Z129" s="310"/>
    </row>
    <row r="130" spans="1:26" ht="15" customHeight="1">
      <c r="A130" s="310"/>
      <c r="B130" s="343">
        <v>98</v>
      </c>
      <c r="C130" s="344">
        <f t="shared" si="4"/>
        <v>239.70058971281992</v>
      </c>
      <c r="D130" s="344">
        <f t="shared" si="0"/>
        <v>76.333422033661975</v>
      </c>
      <c r="E130" s="344">
        <f t="shared" si="1"/>
        <v>316.03401174648189</v>
      </c>
      <c r="F130" s="345">
        <f t="shared" si="2"/>
        <v>0.75846453483970078</v>
      </c>
      <c r="G130" s="345">
        <f t="shared" si="3"/>
        <v>0.24153546516029922</v>
      </c>
      <c r="H130" s="310"/>
      <c r="I130" s="310"/>
      <c r="J130" s="310"/>
      <c r="K130" s="310"/>
      <c r="L130" s="310"/>
      <c r="M130" s="310"/>
      <c r="N130" s="310"/>
      <c r="O130" s="310"/>
      <c r="P130" s="310"/>
      <c r="Q130" s="310"/>
      <c r="R130" s="310"/>
      <c r="S130" s="310"/>
      <c r="T130" s="310"/>
      <c r="U130" s="310"/>
      <c r="V130" s="310"/>
      <c r="W130" s="310"/>
      <c r="X130" s="310"/>
      <c r="Y130" s="310"/>
      <c r="Z130" s="310"/>
    </row>
    <row r="131" spans="1:26" ht="15" customHeight="1">
      <c r="A131" s="310"/>
      <c r="B131" s="343">
        <v>99</v>
      </c>
      <c r="C131" s="344">
        <f t="shared" si="4"/>
        <v>239.28711701013759</v>
      </c>
      <c r="D131" s="344">
        <f t="shared" si="0"/>
        <v>76.746894736344302</v>
      </c>
      <c r="E131" s="344">
        <f t="shared" si="1"/>
        <v>316.03401174648189</v>
      </c>
      <c r="F131" s="345">
        <f t="shared" si="2"/>
        <v>0.75715621773674913</v>
      </c>
      <c r="G131" s="345">
        <f t="shared" si="3"/>
        <v>0.24284378226325082</v>
      </c>
      <c r="H131" s="310"/>
      <c r="I131" s="310"/>
      <c r="J131" s="310"/>
      <c r="K131" s="310"/>
      <c r="L131" s="310"/>
      <c r="M131" s="310"/>
      <c r="N131" s="310"/>
      <c r="O131" s="310"/>
      <c r="P131" s="310"/>
      <c r="Q131" s="310"/>
      <c r="R131" s="310"/>
      <c r="S131" s="310"/>
      <c r="T131" s="310"/>
      <c r="U131" s="310"/>
      <c r="V131" s="310"/>
      <c r="W131" s="310"/>
      <c r="X131" s="310"/>
      <c r="Y131" s="310"/>
      <c r="Z131" s="310"/>
    </row>
    <row r="132" spans="1:26" ht="15" customHeight="1">
      <c r="A132" s="310"/>
      <c r="B132" s="343">
        <v>100</v>
      </c>
      <c r="C132" s="344">
        <f t="shared" si="4"/>
        <v>238.87140466364906</v>
      </c>
      <c r="D132" s="344">
        <f t="shared" si="0"/>
        <v>77.162607082832835</v>
      </c>
      <c r="E132" s="344">
        <f t="shared" si="1"/>
        <v>316.03401174648189</v>
      </c>
      <c r="F132" s="345">
        <f t="shared" si="2"/>
        <v>0.75584081391615654</v>
      </c>
      <c r="G132" s="345">
        <f t="shared" si="3"/>
        <v>0.24415918608384343</v>
      </c>
      <c r="H132" s="310"/>
      <c r="I132" s="310"/>
      <c r="J132" s="310"/>
      <c r="K132" s="310"/>
      <c r="L132" s="310"/>
      <c r="M132" s="310"/>
      <c r="N132" s="310"/>
      <c r="O132" s="310"/>
      <c r="P132" s="310"/>
      <c r="Q132" s="310"/>
      <c r="R132" s="310"/>
      <c r="S132" s="310"/>
      <c r="T132" s="310"/>
      <c r="U132" s="310"/>
      <c r="V132" s="310"/>
      <c r="W132" s="310"/>
      <c r="X132" s="310"/>
      <c r="Y132" s="310"/>
      <c r="Z132" s="310"/>
    </row>
    <row r="133" spans="1:26" ht="15" customHeight="1">
      <c r="A133" s="310"/>
      <c r="B133" s="343">
        <v>101</v>
      </c>
      <c r="C133" s="344">
        <f t="shared" si="4"/>
        <v>238.45344054195033</v>
      </c>
      <c r="D133" s="344">
        <f t="shared" si="0"/>
        <v>77.580571204531566</v>
      </c>
      <c r="E133" s="344">
        <f t="shared" si="1"/>
        <v>316.03401174648189</v>
      </c>
      <c r="F133" s="345">
        <f t="shared" si="2"/>
        <v>0.75451828499153561</v>
      </c>
      <c r="G133" s="345">
        <f t="shared" si="3"/>
        <v>0.24548171500846441</v>
      </c>
      <c r="H133" s="310"/>
      <c r="I133" s="310"/>
      <c r="J133" s="310"/>
      <c r="K133" s="310"/>
      <c r="L133" s="310"/>
      <c r="M133" s="310"/>
      <c r="N133" s="310"/>
      <c r="O133" s="310"/>
      <c r="P133" s="310"/>
      <c r="Q133" s="310"/>
      <c r="R133" s="310"/>
      <c r="S133" s="310"/>
      <c r="T133" s="310"/>
      <c r="U133" s="310"/>
      <c r="V133" s="310"/>
      <c r="W133" s="310"/>
      <c r="X133" s="310"/>
      <c r="Y133" s="310"/>
      <c r="Z133" s="310"/>
    </row>
    <row r="134" spans="1:26" ht="15" customHeight="1">
      <c r="A134" s="310"/>
      <c r="B134" s="343">
        <v>102</v>
      </c>
      <c r="C134" s="344">
        <f t="shared" si="4"/>
        <v>238.03321244792579</v>
      </c>
      <c r="D134" s="344">
        <f t="shared" si="0"/>
        <v>78.000799298556103</v>
      </c>
      <c r="E134" s="344">
        <f t="shared" si="1"/>
        <v>316.03401174648189</v>
      </c>
      <c r="F134" s="345">
        <f t="shared" si="2"/>
        <v>0.75318859236857305</v>
      </c>
      <c r="G134" s="345">
        <f t="shared" si="3"/>
        <v>0.24681140763142692</v>
      </c>
      <c r="H134" s="310"/>
      <c r="I134" s="310"/>
      <c r="J134" s="310"/>
      <c r="K134" s="310"/>
      <c r="L134" s="310"/>
      <c r="M134" s="310"/>
      <c r="N134" s="310"/>
      <c r="O134" s="310"/>
      <c r="P134" s="310"/>
      <c r="Q134" s="310"/>
      <c r="R134" s="310"/>
      <c r="S134" s="310"/>
      <c r="T134" s="310"/>
      <c r="U134" s="310"/>
      <c r="V134" s="310"/>
      <c r="W134" s="310"/>
      <c r="X134" s="310"/>
      <c r="Y134" s="310"/>
      <c r="Z134" s="310"/>
    </row>
    <row r="135" spans="1:26" ht="15" customHeight="1">
      <c r="A135" s="310"/>
      <c r="B135" s="343">
        <v>103</v>
      </c>
      <c r="C135" s="344">
        <f t="shared" si="4"/>
        <v>237.61070811839198</v>
      </c>
      <c r="D135" s="344">
        <f t="shared" si="0"/>
        <v>78.423303628089911</v>
      </c>
      <c r="E135" s="344">
        <f t="shared" si="1"/>
        <v>316.03401174648189</v>
      </c>
      <c r="F135" s="345">
        <f t="shared" si="2"/>
        <v>0.75185169724390299</v>
      </c>
      <c r="G135" s="345">
        <f t="shared" si="3"/>
        <v>0.24814830275609703</v>
      </c>
      <c r="H135" s="310"/>
      <c r="I135" s="310"/>
      <c r="J135" s="310"/>
      <c r="K135" s="310"/>
      <c r="L135" s="310"/>
      <c r="M135" s="310"/>
      <c r="N135" s="310"/>
      <c r="O135" s="310"/>
      <c r="P135" s="310"/>
      <c r="Q135" s="310"/>
      <c r="R135" s="310"/>
      <c r="S135" s="310"/>
      <c r="T135" s="310"/>
      <c r="U135" s="310"/>
      <c r="V135" s="310"/>
      <c r="W135" s="310"/>
      <c r="X135" s="310"/>
      <c r="Y135" s="310"/>
      <c r="Z135" s="310"/>
    </row>
    <row r="136" spans="1:26" ht="15" customHeight="1">
      <c r="A136" s="310"/>
      <c r="B136" s="343">
        <v>104</v>
      </c>
      <c r="C136" s="344">
        <f t="shared" si="4"/>
        <v>237.18591522373981</v>
      </c>
      <c r="D136" s="344">
        <f t="shared" si="0"/>
        <v>78.848096522742082</v>
      </c>
      <c r="E136" s="344">
        <f t="shared" si="1"/>
        <v>316.03401174648189</v>
      </c>
      <c r="F136" s="345">
        <f t="shared" si="2"/>
        <v>0.75050756060397406</v>
      </c>
      <c r="G136" s="345">
        <f t="shared" si="3"/>
        <v>0.24949243939602594</v>
      </c>
      <c r="H136" s="310"/>
      <c r="I136" s="310"/>
      <c r="J136" s="310"/>
      <c r="K136" s="310"/>
      <c r="L136" s="310"/>
      <c r="M136" s="310"/>
      <c r="N136" s="310"/>
      <c r="O136" s="310"/>
      <c r="P136" s="310"/>
      <c r="Q136" s="310"/>
      <c r="R136" s="310"/>
      <c r="S136" s="310"/>
      <c r="T136" s="310"/>
      <c r="U136" s="310"/>
      <c r="V136" s="310"/>
      <c r="W136" s="310"/>
      <c r="X136" s="310"/>
      <c r="Y136" s="310"/>
      <c r="Z136" s="310"/>
    </row>
    <row r="137" spans="1:26" ht="15" customHeight="1">
      <c r="A137" s="310"/>
      <c r="B137" s="343">
        <v>105</v>
      </c>
      <c r="C137" s="344">
        <f t="shared" si="4"/>
        <v>236.75882136757497</v>
      </c>
      <c r="D137" s="344">
        <f t="shared" si="0"/>
        <v>79.275190378906927</v>
      </c>
      <c r="E137" s="344">
        <f t="shared" si="1"/>
        <v>316.03401174648189</v>
      </c>
      <c r="F137" s="345">
        <f t="shared" si="2"/>
        <v>0.74915614322391233</v>
      </c>
      <c r="G137" s="345">
        <f t="shared" si="3"/>
        <v>0.25084385677608773</v>
      </c>
      <c r="H137" s="310"/>
      <c r="I137" s="310"/>
      <c r="J137" s="310"/>
      <c r="K137" s="310"/>
      <c r="L137" s="310"/>
      <c r="M137" s="310"/>
      <c r="N137" s="310"/>
      <c r="O137" s="310"/>
      <c r="P137" s="310"/>
      <c r="Q137" s="310"/>
      <c r="R137" s="310"/>
      <c r="S137" s="310"/>
      <c r="T137" s="310"/>
      <c r="U137" s="310"/>
      <c r="V137" s="310"/>
      <c r="W137" s="310"/>
      <c r="X137" s="310"/>
      <c r="Y137" s="310"/>
      <c r="Z137" s="310"/>
    </row>
    <row r="138" spans="1:26" ht="15" customHeight="1">
      <c r="A138" s="310"/>
      <c r="B138" s="343">
        <v>106</v>
      </c>
      <c r="C138" s="344">
        <f t="shared" si="4"/>
        <v>236.32941408635588</v>
      </c>
      <c r="D138" s="344">
        <f t="shared" si="0"/>
        <v>79.704597660126012</v>
      </c>
      <c r="E138" s="344">
        <f t="shared" si="1"/>
        <v>316.03401174648189</v>
      </c>
      <c r="F138" s="345">
        <f t="shared" si="2"/>
        <v>0.74779740566637509</v>
      </c>
      <c r="G138" s="345">
        <f t="shared" si="3"/>
        <v>0.25220259433362485</v>
      </c>
      <c r="H138" s="310"/>
      <c r="I138" s="310"/>
      <c r="J138" s="310"/>
      <c r="K138" s="310"/>
      <c r="L138" s="310"/>
      <c r="M138" s="310"/>
      <c r="N138" s="310"/>
      <c r="O138" s="310"/>
      <c r="P138" s="310"/>
      <c r="Q138" s="310"/>
      <c r="R138" s="310"/>
      <c r="S138" s="310"/>
      <c r="T138" s="310"/>
      <c r="U138" s="310"/>
      <c r="V138" s="310"/>
      <c r="W138" s="310"/>
      <c r="X138" s="310"/>
      <c r="Y138" s="310"/>
      <c r="Z138" s="310"/>
    </row>
    <row r="139" spans="1:26" ht="15" customHeight="1">
      <c r="A139" s="310"/>
      <c r="B139" s="343">
        <v>107</v>
      </c>
      <c r="C139" s="344">
        <f t="shared" si="4"/>
        <v>235.89768084903019</v>
      </c>
      <c r="D139" s="344">
        <f t="shared" si="0"/>
        <v>80.1363308974517</v>
      </c>
      <c r="E139" s="344">
        <f t="shared" si="1"/>
        <v>316.03401174648189</v>
      </c>
      <c r="F139" s="345">
        <f t="shared" si="2"/>
        <v>0.74643130828040127</v>
      </c>
      <c r="G139" s="345">
        <f t="shared" si="3"/>
        <v>0.25356869171959867</v>
      </c>
      <c r="H139" s="310"/>
      <c r="I139" s="310"/>
      <c r="J139" s="310"/>
      <c r="K139" s="310"/>
      <c r="L139" s="310"/>
      <c r="M139" s="310"/>
      <c r="N139" s="310"/>
      <c r="O139" s="310"/>
      <c r="P139" s="310"/>
      <c r="Q139" s="310"/>
      <c r="R139" s="310"/>
      <c r="S139" s="310"/>
      <c r="T139" s="310"/>
      <c r="U139" s="310"/>
      <c r="V139" s="310"/>
      <c r="W139" s="310"/>
      <c r="X139" s="310"/>
      <c r="Y139" s="310"/>
      <c r="Z139" s="310"/>
    </row>
    <row r="140" spans="1:26" ht="15" customHeight="1">
      <c r="A140" s="310"/>
      <c r="B140" s="343">
        <v>108</v>
      </c>
      <c r="C140" s="344">
        <f t="shared" si="4"/>
        <v>235.46360905666901</v>
      </c>
      <c r="D140" s="344">
        <f t="shared" si="0"/>
        <v>80.57040268981288</v>
      </c>
      <c r="E140" s="344">
        <f t="shared" si="1"/>
        <v>316.03401174648189</v>
      </c>
      <c r="F140" s="345">
        <f t="shared" si="2"/>
        <v>0.74505781120025349</v>
      </c>
      <c r="G140" s="345">
        <f t="shared" si="3"/>
        <v>0.25494218879974645</v>
      </c>
      <c r="H140" s="310"/>
      <c r="I140" s="310"/>
      <c r="J140" s="310"/>
      <c r="K140" s="310"/>
      <c r="L140" s="310"/>
      <c r="M140" s="310"/>
      <c r="N140" s="310"/>
      <c r="O140" s="310"/>
      <c r="P140" s="310"/>
      <c r="Q140" s="310"/>
      <c r="R140" s="310"/>
      <c r="S140" s="310"/>
      <c r="T140" s="310"/>
      <c r="U140" s="310"/>
      <c r="V140" s="310"/>
      <c r="W140" s="310"/>
      <c r="X140" s="310"/>
      <c r="Y140" s="310"/>
      <c r="Z140" s="310"/>
    </row>
    <row r="141" spans="1:26" ht="15" customHeight="1">
      <c r="A141" s="310"/>
      <c r="B141" s="343">
        <v>109</v>
      </c>
      <c r="C141" s="344">
        <f t="shared" si="4"/>
        <v>235.02718604209917</v>
      </c>
      <c r="D141" s="344">
        <f t="shared" si="0"/>
        <v>81.00682570438272</v>
      </c>
      <c r="E141" s="344">
        <f t="shared" si="1"/>
        <v>316.03401174648189</v>
      </c>
      <c r="F141" s="345">
        <f t="shared" si="2"/>
        <v>0.74367687434425489</v>
      </c>
      <c r="G141" s="345">
        <f t="shared" si="3"/>
        <v>0.25632312565574517</v>
      </c>
      <c r="H141" s="310"/>
      <c r="I141" s="310"/>
      <c r="J141" s="310"/>
      <c r="K141" s="310"/>
      <c r="L141" s="310"/>
      <c r="M141" s="310"/>
      <c r="N141" s="310"/>
      <c r="O141" s="310"/>
      <c r="P141" s="310"/>
      <c r="Q141" s="310"/>
      <c r="R141" s="310"/>
      <c r="S141" s="310"/>
      <c r="T141" s="310"/>
      <c r="U141" s="310"/>
      <c r="V141" s="310"/>
      <c r="W141" s="310"/>
      <c r="X141" s="310"/>
      <c r="Y141" s="310"/>
      <c r="Z141" s="310"/>
    </row>
    <row r="142" spans="1:26" ht="15" customHeight="1">
      <c r="A142" s="310"/>
      <c r="B142" s="343">
        <v>110</v>
      </c>
      <c r="C142" s="344">
        <f t="shared" si="4"/>
        <v>234.58839906953375</v>
      </c>
      <c r="D142" s="344">
        <f t="shared" si="0"/>
        <v>81.445612676948144</v>
      </c>
      <c r="E142" s="344">
        <f t="shared" si="1"/>
        <v>316.03401174648189</v>
      </c>
      <c r="F142" s="345">
        <f t="shared" si="2"/>
        <v>0.74228845741361948</v>
      </c>
      <c r="G142" s="345">
        <f t="shared" si="3"/>
        <v>0.25771154258638052</v>
      </c>
      <c r="H142" s="310"/>
      <c r="I142" s="310"/>
      <c r="J142" s="310"/>
      <c r="K142" s="310"/>
      <c r="L142" s="310"/>
      <c r="M142" s="310"/>
      <c r="N142" s="310"/>
      <c r="O142" s="310"/>
      <c r="P142" s="310"/>
      <c r="Q142" s="310"/>
      <c r="R142" s="310"/>
      <c r="S142" s="310"/>
      <c r="T142" s="310"/>
      <c r="U142" s="310"/>
      <c r="V142" s="310"/>
      <c r="W142" s="310"/>
      <c r="X142" s="310"/>
      <c r="Y142" s="310"/>
      <c r="Z142" s="310"/>
    </row>
    <row r="143" spans="1:26" ht="15" customHeight="1">
      <c r="A143" s="310"/>
      <c r="B143" s="343">
        <v>111</v>
      </c>
      <c r="C143" s="344">
        <f t="shared" si="4"/>
        <v>234.14723533420027</v>
      </c>
      <c r="D143" s="344">
        <f t="shared" si="0"/>
        <v>81.88677641228162</v>
      </c>
      <c r="E143" s="344">
        <f t="shared" si="1"/>
        <v>316.03401174648189</v>
      </c>
      <c r="F143" s="345">
        <f t="shared" si="2"/>
        <v>0.74089251989127658</v>
      </c>
      <c r="G143" s="345">
        <f t="shared" si="3"/>
        <v>0.25910748010872342</v>
      </c>
      <c r="H143" s="310"/>
      <c r="I143" s="310"/>
      <c r="J143" s="310"/>
      <c r="K143" s="310"/>
      <c r="L143" s="310"/>
      <c r="M143" s="310"/>
      <c r="N143" s="310"/>
      <c r="O143" s="310"/>
      <c r="P143" s="310"/>
      <c r="Q143" s="310"/>
      <c r="R143" s="310"/>
      <c r="S143" s="310"/>
      <c r="T143" s="310"/>
      <c r="U143" s="310"/>
      <c r="V143" s="310"/>
      <c r="W143" s="310"/>
      <c r="X143" s="310"/>
      <c r="Y143" s="310"/>
      <c r="Z143" s="310"/>
    </row>
    <row r="144" spans="1:26" ht="15" customHeight="1">
      <c r="A144" s="310"/>
      <c r="B144" s="343">
        <v>112</v>
      </c>
      <c r="C144" s="344">
        <f t="shared" si="4"/>
        <v>233.70368196196711</v>
      </c>
      <c r="D144" s="344">
        <f t="shared" si="0"/>
        <v>82.330329784514788</v>
      </c>
      <c r="E144" s="344">
        <f t="shared" si="1"/>
        <v>316.03401174648189</v>
      </c>
      <c r="F144" s="345">
        <f t="shared" si="2"/>
        <v>0.7394890210406877</v>
      </c>
      <c r="G144" s="345">
        <f t="shared" si="3"/>
        <v>0.26051097895931224</v>
      </c>
      <c r="H144" s="310"/>
      <c r="I144" s="310"/>
      <c r="J144" s="310"/>
      <c r="K144" s="310"/>
      <c r="L144" s="310"/>
      <c r="M144" s="310"/>
      <c r="N144" s="310"/>
      <c r="O144" s="310"/>
      <c r="P144" s="310"/>
      <c r="Q144" s="310"/>
      <c r="R144" s="310"/>
      <c r="S144" s="310"/>
      <c r="T144" s="310"/>
      <c r="U144" s="310"/>
      <c r="V144" s="310"/>
      <c r="W144" s="310"/>
      <c r="X144" s="310"/>
      <c r="Y144" s="310"/>
      <c r="Z144" s="310"/>
    </row>
    <row r="145" spans="1:26" ht="15" customHeight="1">
      <c r="A145" s="310"/>
      <c r="B145" s="343">
        <v>113</v>
      </c>
      <c r="C145" s="344">
        <f t="shared" si="4"/>
        <v>233.25772600896767</v>
      </c>
      <c r="D145" s="344">
        <f t="shared" si="0"/>
        <v>82.776285737514229</v>
      </c>
      <c r="E145" s="344">
        <f t="shared" si="1"/>
        <v>316.03401174648189</v>
      </c>
      <c r="F145" s="345">
        <f t="shared" si="2"/>
        <v>0.73807791990465821</v>
      </c>
      <c r="G145" s="345">
        <f t="shared" si="3"/>
        <v>0.26192208009534185</v>
      </c>
      <c r="H145" s="310"/>
      <c r="I145" s="310"/>
      <c r="J145" s="310"/>
      <c r="K145" s="310"/>
      <c r="L145" s="310"/>
      <c r="M145" s="310"/>
      <c r="N145" s="310"/>
      <c r="O145" s="310"/>
      <c r="P145" s="310"/>
      <c r="Q145" s="310"/>
      <c r="R145" s="310"/>
      <c r="S145" s="310"/>
      <c r="T145" s="310"/>
      <c r="U145" s="310"/>
      <c r="V145" s="310"/>
      <c r="W145" s="310"/>
      <c r="X145" s="310"/>
      <c r="Y145" s="310"/>
      <c r="Z145" s="310"/>
    </row>
    <row r="146" spans="1:26" ht="15" customHeight="1">
      <c r="A146" s="310"/>
      <c r="B146" s="343">
        <v>114</v>
      </c>
      <c r="C146" s="344">
        <f t="shared" si="4"/>
        <v>232.8093544612228</v>
      </c>
      <c r="D146" s="344">
        <f t="shared" si="0"/>
        <v>83.224657285259099</v>
      </c>
      <c r="E146" s="344">
        <f t="shared" si="1"/>
        <v>316.03401174648189</v>
      </c>
      <c r="F146" s="345">
        <f t="shared" si="2"/>
        <v>0.73665917530414171</v>
      </c>
      <c r="G146" s="345">
        <f t="shared" si="3"/>
        <v>0.26334082469585823</v>
      </c>
      <c r="H146" s="310"/>
      <c r="I146" s="310"/>
      <c r="J146" s="310"/>
      <c r="K146" s="310"/>
      <c r="L146" s="310"/>
      <c r="M146" s="310"/>
      <c r="N146" s="310"/>
      <c r="O146" s="310"/>
      <c r="P146" s="310"/>
      <c r="Q146" s="310"/>
      <c r="R146" s="310"/>
      <c r="S146" s="310"/>
      <c r="T146" s="310"/>
      <c r="U146" s="310"/>
      <c r="V146" s="310"/>
      <c r="W146" s="310"/>
      <c r="X146" s="310"/>
      <c r="Y146" s="310"/>
      <c r="Z146" s="310"/>
    </row>
    <row r="147" spans="1:26" ht="15" customHeight="1">
      <c r="A147" s="310"/>
      <c r="B147" s="343">
        <v>115</v>
      </c>
      <c r="C147" s="344">
        <f t="shared" si="4"/>
        <v>232.35855423426096</v>
      </c>
      <c r="D147" s="344">
        <f t="shared" si="0"/>
        <v>83.67545751222093</v>
      </c>
      <c r="E147" s="344">
        <f t="shared" si="1"/>
        <v>316.03401174648189</v>
      </c>
      <c r="F147" s="345">
        <f t="shared" si="2"/>
        <v>0.73523274583703913</v>
      </c>
      <c r="G147" s="345">
        <f t="shared" si="3"/>
        <v>0.26476725416296087</v>
      </c>
      <c r="H147" s="310"/>
      <c r="I147" s="310"/>
      <c r="J147" s="310"/>
      <c r="K147" s="310"/>
      <c r="L147" s="310"/>
      <c r="M147" s="310"/>
      <c r="N147" s="310"/>
      <c r="O147" s="310"/>
      <c r="P147" s="310"/>
      <c r="Q147" s="310"/>
      <c r="R147" s="310"/>
      <c r="S147" s="310"/>
      <c r="T147" s="310"/>
      <c r="U147" s="310"/>
      <c r="V147" s="310"/>
      <c r="W147" s="310"/>
      <c r="X147" s="310"/>
      <c r="Y147" s="310"/>
      <c r="Z147" s="310"/>
    </row>
    <row r="148" spans="1:26" ht="15" customHeight="1">
      <c r="A148" s="310"/>
      <c r="B148" s="343">
        <v>116</v>
      </c>
      <c r="C148" s="344">
        <f t="shared" si="4"/>
        <v>231.90531217273644</v>
      </c>
      <c r="D148" s="344">
        <f t="shared" si="0"/>
        <v>84.12869957374545</v>
      </c>
      <c r="E148" s="344">
        <f t="shared" si="1"/>
        <v>316.03401174648189</v>
      </c>
      <c r="F148" s="345">
        <f t="shared" si="2"/>
        <v>0.73379858987698976</v>
      </c>
      <c r="G148" s="345">
        <f t="shared" si="3"/>
        <v>0.26620141012301018</v>
      </c>
      <c r="H148" s="310"/>
      <c r="I148" s="310"/>
      <c r="J148" s="310"/>
      <c r="K148" s="310"/>
      <c r="L148" s="310"/>
      <c r="M148" s="310"/>
      <c r="N148" s="310"/>
      <c r="O148" s="310"/>
      <c r="P148" s="310"/>
      <c r="Q148" s="310"/>
      <c r="R148" s="310"/>
      <c r="S148" s="310"/>
      <c r="T148" s="310"/>
      <c r="U148" s="310"/>
      <c r="V148" s="310"/>
      <c r="W148" s="310"/>
      <c r="X148" s="310"/>
      <c r="Y148" s="310"/>
      <c r="Z148" s="310"/>
    </row>
    <row r="149" spans="1:26" ht="15" customHeight="1">
      <c r="A149" s="310"/>
      <c r="B149" s="343">
        <v>117</v>
      </c>
      <c r="C149" s="344">
        <f t="shared" si="4"/>
        <v>231.44961505004531</v>
      </c>
      <c r="D149" s="344">
        <f t="shared" si="0"/>
        <v>84.584396696436585</v>
      </c>
      <c r="E149" s="344">
        <f t="shared" si="1"/>
        <v>316.03401174648189</v>
      </c>
      <c r="F149" s="345">
        <f t="shared" si="2"/>
        <v>0.73235666557215684</v>
      </c>
      <c r="G149" s="345">
        <f t="shared" si="3"/>
        <v>0.26764333442784322</v>
      </c>
      <c r="H149" s="310"/>
      <c r="I149" s="310"/>
      <c r="J149" s="310"/>
      <c r="K149" s="310"/>
      <c r="L149" s="310"/>
      <c r="M149" s="310"/>
      <c r="N149" s="310"/>
      <c r="O149" s="310"/>
      <c r="P149" s="310"/>
      <c r="Q149" s="310"/>
      <c r="R149" s="310"/>
      <c r="S149" s="310"/>
      <c r="T149" s="310"/>
      <c r="U149" s="310"/>
      <c r="V149" s="310"/>
      <c r="W149" s="310"/>
      <c r="X149" s="310"/>
      <c r="Y149" s="310"/>
      <c r="Z149" s="310"/>
    </row>
    <row r="150" spans="1:26" ht="15" customHeight="1">
      <c r="A150" s="310"/>
      <c r="B150" s="343">
        <v>118</v>
      </c>
      <c r="C150" s="344">
        <f t="shared" si="4"/>
        <v>230.99144956793964</v>
      </c>
      <c r="D150" s="344">
        <f t="shared" si="0"/>
        <v>85.042562178542255</v>
      </c>
      <c r="E150" s="344">
        <f t="shared" si="1"/>
        <v>316.03401174648189</v>
      </c>
      <c r="F150" s="345">
        <f t="shared" si="2"/>
        <v>0.73090693084400604</v>
      </c>
      <c r="G150" s="345">
        <f t="shared" si="3"/>
        <v>0.26909306915599396</v>
      </c>
      <c r="H150" s="310"/>
      <c r="I150" s="310"/>
      <c r="J150" s="310"/>
      <c r="K150" s="310"/>
      <c r="L150" s="310"/>
      <c r="M150" s="310"/>
      <c r="N150" s="310"/>
      <c r="O150" s="310"/>
      <c r="P150" s="310"/>
      <c r="Q150" s="310"/>
      <c r="R150" s="310"/>
      <c r="S150" s="310"/>
      <c r="T150" s="310"/>
      <c r="U150" s="310"/>
      <c r="V150" s="310"/>
      <c r="W150" s="310"/>
      <c r="X150" s="310"/>
      <c r="Y150" s="310"/>
      <c r="Z150" s="310"/>
    </row>
    <row r="151" spans="1:26" ht="15" customHeight="1">
      <c r="A151" s="310"/>
      <c r="B151" s="343">
        <v>119</v>
      </c>
      <c r="C151" s="344">
        <f t="shared" si="4"/>
        <v>230.53080235613919</v>
      </c>
      <c r="D151" s="344">
        <f t="shared" si="0"/>
        <v>85.503209390342704</v>
      </c>
      <c r="E151" s="344">
        <f t="shared" si="1"/>
        <v>316.03401174648189</v>
      </c>
      <c r="F151" s="345">
        <f t="shared" si="2"/>
        <v>0.7294493433860777</v>
      </c>
      <c r="G151" s="345">
        <f t="shared" si="3"/>
        <v>0.2705506566139223</v>
      </c>
      <c r="H151" s="310"/>
      <c r="I151" s="310"/>
      <c r="J151" s="310"/>
      <c r="K151" s="310"/>
      <c r="L151" s="310"/>
      <c r="M151" s="310"/>
      <c r="N151" s="310"/>
      <c r="O151" s="310"/>
      <c r="P151" s="310"/>
      <c r="Q151" s="310"/>
      <c r="R151" s="310"/>
      <c r="S151" s="310"/>
      <c r="T151" s="310"/>
      <c r="U151" s="310"/>
      <c r="V151" s="310"/>
      <c r="W151" s="310"/>
      <c r="X151" s="310"/>
      <c r="Y151" s="310"/>
      <c r="Z151" s="310"/>
    </row>
    <row r="152" spans="1:26" ht="15" customHeight="1">
      <c r="A152" s="310"/>
      <c r="B152" s="343">
        <v>120</v>
      </c>
      <c r="C152" s="344">
        <f t="shared" si="4"/>
        <v>230.06765997194151</v>
      </c>
      <c r="D152" s="344">
        <f t="shared" si="0"/>
        <v>85.966351774540385</v>
      </c>
      <c r="E152" s="344">
        <f t="shared" si="1"/>
        <v>316.03401174648189</v>
      </c>
      <c r="F152" s="345">
        <f t="shared" si="2"/>
        <v>0.72798386066275234</v>
      </c>
      <c r="G152" s="345">
        <f t="shared" si="3"/>
        <v>0.27201613933724766</v>
      </c>
      <c r="H152" s="310"/>
      <c r="I152" s="310"/>
      <c r="J152" s="310"/>
      <c r="K152" s="310"/>
      <c r="L152" s="310"/>
      <c r="M152" s="310"/>
      <c r="N152" s="310"/>
      <c r="O152" s="310"/>
      <c r="P152" s="310"/>
      <c r="Q152" s="310"/>
      <c r="R152" s="310"/>
      <c r="S152" s="310"/>
      <c r="T152" s="310"/>
      <c r="U152" s="310"/>
      <c r="V152" s="310"/>
      <c r="W152" s="310"/>
      <c r="X152" s="310"/>
      <c r="Y152" s="310"/>
      <c r="Z152" s="310"/>
    </row>
    <row r="153" spans="1:26" ht="15" customHeight="1">
      <c r="A153" s="310"/>
      <c r="B153" s="343">
        <v>121</v>
      </c>
      <c r="C153" s="344">
        <f t="shared" si="4"/>
        <v>229.6020088998294</v>
      </c>
      <c r="D153" s="344">
        <f t="shared" si="0"/>
        <v>86.432002846652495</v>
      </c>
      <c r="E153" s="344">
        <f t="shared" si="1"/>
        <v>316.03401174648189</v>
      </c>
      <c r="F153" s="345">
        <f t="shared" si="2"/>
        <v>0.7265104399080089</v>
      </c>
      <c r="G153" s="345">
        <f t="shared" si="3"/>
        <v>0.27348956009199116</v>
      </c>
      <c r="H153" s="310"/>
      <c r="I153" s="310"/>
      <c r="J153" s="310"/>
      <c r="K153" s="310"/>
      <c r="L153" s="310"/>
      <c r="M153" s="310"/>
      <c r="N153" s="310"/>
      <c r="O153" s="310"/>
      <c r="P153" s="310"/>
      <c r="Q153" s="310"/>
      <c r="R153" s="310"/>
      <c r="S153" s="310"/>
      <c r="T153" s="310"/>
      <c r="U153" s="310"/>
      <c r="V153" s="310"/>
      <c r="W153" s="310"/>
      <c r="X153" s="310"/>
      <c r="Y153" s="310"/>
      <c r="Z153" s="310"/>
    </row>
    <row r="154" spans="1:26" ht="15" customHeight="1">
      <c r="A154" s="310"/>
      <c r="B154" s="343">
        <v>122</v>
      </c>
      <c r="C154" s="344">
        <f t="shared" si="4"/>
        <v>229.13383555107669</v>
      </c>
      <c r="D154" s="344">
        <f t="shared" si="0"/>
        <v>86.900176195405209</v>
      </c>
      <c r="E154" s="344">
        <f t="shared" si="1"/>
        <v>316.03401174648189</v>
      </c>
      <c r="F154" s="345">
        <f t="shared" si="2"/>
        <v>0.72502903812417718</v>
      </c>
      <c r="G154" s="345">
        <f t="shared" si="3"/>
        <v>0.27497096187582282</v>
      </c>
      <c r="H154" s="310"/>
      <c r="I154" s="310"/>
      <c r="J154" s="310"/>
      <c r="K154" s="310"/>
      <c r="L154" s="310"/>
      <c r="M154" s="310"/>
      <c r="N154" s="310"/>
      <c r="O154" s="310"/>
      <c r="P154" s="310"/>
      <c r="Q154" s="310"/>
      <c r="R154" s="310"/>
      <c r="S154" s="310"/>
      <c r="T154" s="310"/>
      <c r="U154" s="310"/>
      <c r="V154" s="310"/>
      <c r="W154" s="310"/>
      <c r="X154" s="310"/>
      <c r="Y154" s="310"/>
      <c r="Z154" s="310"/>
    </row>
    <row r="155" spans="1:26" ht="15" customHeight="1">
      <c r="A155" s="310"/>
      <c r="B155" s="343">
        <v>123</v>
      </c>
      <c r="C155" s="344">
        <f t="shared" si="4"/>
        <v>228.66312626335159</v>
      </c>
      <c r="D155" s="344">
        <f t="shared" si="0"/>
        <v>87.370885483130309</v>
      </c>
      <c r="E155" s="344">
        <f t="shared" si="1"/>
        <v>316.03401174648189</v>
      </c>
      <c r="F155" s="345">
        <f t="shared" si="2"/>
        <v>0.72353961208068318</v>
      </c>
      <c r="G155" s="345">
        <f t="shared" si="3"/>
        <v>0.27646038791931682</v>
      </c>
      <c r="H155" s="310"/>
      <c r="I155" s="310"/>
      <c r="J155" s="310"/>
      <c r="K155" s="310"/>
      <c r="L155" s="310"/>
      <c r="M155" s="310"/>
      <c r="N155" s="310"/>
      <c r="O155" s="310"/>
      <c r="P155" s="310"/>
      <c r="Q155" s="310"/>
      <c r="R155" s="310"/>
      <c r="S155" s="310"/>
      <c r="T155" s="310"/>
      <c r="U155" s="310"/>
      <c r="V155" s="310"/>
      <c r="W155" s="310"/>
      <c r="X155" s="310"/>
      <c r="Y155" s="310"/>
      <c r="Z155" s="310"/>
    </row>
    <row r="156" spans="1:26" ht="15" customHeight="1">
      <c r="A156" s="310"/>
      <c r="B156" s="343">
        <v>124</v>
      </c>
      <c r="C156" s="344">
        <f t="shared" si="4"/>
        <v>228.18986730031796</v>
      </c>
      <c r="D156" s="344">
        <f t="shared" si="0"/>
        <v>87.844144446163938</v>
      </c>
      <c r="E156" s="344">
        <f t="shared" si="1"/>
        <v>316.03401174648189</v>
      </c>
      <c r="F156" s="345">
        <f t="shared" si="2"/>
        <v>0.72204211831278686</v>
      </c>
      <c r="G156" s="345">
        <f t="shared" si="3"/>
        <v>0.27795788168721314</v>
      </c>
      <c r="H156" s="310"/>
      <c r="I156" s="310"/>
      <c r="J156" s="310"/>
      <c r="K156" s="310"/>
      <c r="L156" s="310"/>
      <c r="M156" s="310"/>
      <c r="N156" s="310"/>
      <c r="O156" s="310"/>
      <c r="P156" s="310"/>
      <c r="Q156" s="310"/>
      <c r="R156" s="310"/>
      <c r="S156" s="310"/>
      <c r="T156" s="310"/>
      <c r="U156" s="310"/>
      <c r="V156" s="310"/>
      <c r="W156" s="310"/>
      <c r="X156" s="310"/>
      <c r="Y156" s="310"/>
      <c r="Z156" s="310"/>
    </row>
    <row r="157" spans="1:26" ht="15" customHeight="1">
      <c r="A157" s="310"/>
      <c r="B157" s="343">
        <v>125</v>
      </c>
      <c r="C157" s="344">
        <f t="shared" si="4"/>
        <v>227.71404485123458</v>
      </c>
      <c r="D157" s="344">
        <f t="shared" si="0"/>
        <v>88.319966895247319</v>
      </c>
      <c r="E157" s="344">
        <f t="shared" si="1"/>
        <v>316.03401174648189</v>
      </c>
      <c r="F157" s="345">
        <f t="shared" si="2"/>
        <v>0.72053651312031453</v>
      </c>
      <c r="G157" s="345">
        <f t="shared" si="3"/>
        <v>0.27946348687968553</v>
      </c>
      <c r="H157" s="310"/>
      <c r="I157" s="310"/>
      <c r="J157" s="310"/>
      <c r="K157" s="310"/>
      <c r="L157" s="310"/>
      <c r="M157" s="310"/>
      <c r="N157" s="310"/>
      <c r="O157" s="310"/>
      <c r="P157" s="310"/>
      <c r="Q157" s="310"/>
      <c r="R157" s="310"/>
      <c r="S157" s="310"/>
      <c r="T157" s="310"/>
      <c r="U157" s="310"/>
      <c r="V157" s="310"/>
      <c r="W157" s="310"/>
      <c r="X157" s="310"/>
      <c r="Y157" s="310"/>
      <c r="Z157" s="310"/>
    </row>
    <row r="158" spans="1:26" ht="15" customHeight="1">
      <c r="A158" s="310"/>
      <c r="B158" s="343">
        <v>126</v>
      </c>
      <c r="C158" s="344">
        <f t="shared" si="4"/>
        <v>227.23564503055198</v>
      </c>
      <c r="D158" s="344">
        <f t="shared" si="0"/>
        <v>88.798366715929916</v>
      </c>
      <c r="E158" s="344">
        <f t="shared" si="1"/>
        <v>316.03401174648189</v>
      </c>
      <c r="F158" s="345">
        <f t="shared" si="2"/>
        <v>0.71902275256638282</v>
      </c>
      <c r="G158" s="345">
        <f t="shared" si="3"/>
        <v>0.28097724743361718</v>
      </c>
      <c r="H158" s="310"/>
      <c r="I158" s="310"/>
      <c r="J158" s="310"/>
      <c r="K158" s="310"/>
      <c r="L158" s="310"/>
      <c r="M158" s="310"/>
      <c r="N158" s="310"/>
      <c r="O158" s="310"/>
      <c r="P158" s="310"/>
      <c r="Q158" s="310"/>
      <c r="R158" s="310"/>
      <c r="S158" s="310"/>
      <c r="T158" s="310"/>
      <c r="U158" s="310"/>
      <c r="V158" s="310"/>
      <c r="W158" s="310"/>
      <c r="X158" s="310"/>
      <c r="Y158" s="310"/>
      <c r="Z158" s="310"/>
    </row>
    <row r="159" spans="1:26" ht="15" customHeight="1">
      <c r="A159" s="310"/>
      <c r="B159" s="343">
        <v>127</v>
      </c>
      <c r="C159" s="344">
        <f t="shared" si="4"/>
        <v>226.75465387750737</v>
      </c>
      <c r="D159" s="344">
        <f t="shared" si="0"/>
        <v>89.279357868974529</v>
      </c>
      <c r="E159" s="344">
        <f t="shared" si="1"/>
        <v>316.03401174648189</v>
      </c>
      <c r="F159" s="345">
        <f t="shared" si="2"/>
        <v>0.71750079247611742</v>
      </c>
      <c r="G159" s="345">
        <f t="shared" si="3"/>
        <v>0.28249920752388258</v>
      </c>
      <c r="H159" s="310"/>
      <c r="I159" s="310"/>
      <c r="J159" s="310"/>
      <c r="K159" s="310"/>
      <c r="L159" s="310"/>
      <c r="M159" s="310"/>
      <c r="N159" s="310"/>
      <c r="O159" s="310"/>
      <c r="P159" s="310"/>
      <c r="Q159" s="310"/>
      <c r="R159" s="310"/>
      <c r="S159" s="310"/>
      <c r="T159" s="310"/>
      <c r="U159" s="310"/>
      <c r="V159" s="310"/>
      <c r="W159" s="310"/>
      <c r="X159" s="310"/>
      <c r="Y159" s="310"/>
      <c r="Z159" s="310"/>
    </row>
    <row r="160" spans="1:26" ht="15" customHeight="1">
      <c r="A160" s="310"/>
      <c r="B160" s="343">
        <v>128</v>
      </c>
      <c r="C160" s="344">
        <f t="shared" si="4"/>
        <v>226.27105735571706</v>
      </c>
      <c r="D160" s="344">
        <f t="shared" si="0"/>
        <v>89.762954390764833</v>
      </c>
      <c r="E160" s="344">
        <f t="shared" si="1"/>
        <v>316.03401174648189</v>
      </c>
      <c r="F160" s="345">
        <f t="shared" si="2"/>
        <v>0.71597058843536299</v>
      </c>
      <c r="G160" s="345">
        <f t="shared" si="3"/>
        <v>0.28402941156463701</v>
      </c>
      <c r="H160" s="310"/>
      <c r="I160" s="310"/>
      <c r="J160" s="310"/>
      <c r="K160" s="310"/>
      <c r="L160" s="310"/>
      <c r="M160" s="310"/>
      <c r="N160" s="310"/>
      <c r="O160" s="310"/>
      <c r="P160" s="310"/>
      <c r="Q160" s="310"/>
      <c r="R160" s="310"/>
      <c r="S160" s="310"/>
      <c r="T160" s="310"/>
      <c r="U160" s="310"/>
      <c r="V160" s="310"/>
      <c r="W160" s="310"/>
      <c r="X160" s="310"/>
      <c r="Y160" s="310"/>
      <c r="Z160" s="310"/>
    </row>
    <row r="161" spans="1:26" ht="15" customHeight="1">
      <c r="A161" s="310"/>
      <c r="B161" s="343">
        <v>129</v>
      </c>
      <c r="C161" s="344">
        <f t="shared" si="4"/>
        <v>225.7848413527671</v>
      </c>
      <c r="D161" s="344">
        <f t="shared" si="0"/>
        <v>90.249170393714792</v>
      </c>
      <c r="E161" s="344">
        <f t="shared" si="1"/>
        <v>316.03401174648189</v>
      </c>
      <c r="F161" s="345">
        <f t="shared" si="2"/>
        <v>0.71443209578938793</v>
      </c>
      <c r="G161" s="345">
        <f t="shared" si="3"/>
        <v>0.28556790421061207</v>
      </c>
      <c r="H161" s="310"/>
      <c r="I161" s="310"/>
      <c r="J161" s="310"/>
      <c r="K161" s="310"/>
      <c r="L161" s="310"/>
      <c r="M161" s="310"/>
      <c r="N161" s="310"/>
      <c r="O161" s="310"/>
      <c r="P161" s="310"/>
      <c r="Q161" s="310"/>
      <c r="R161" s="310"/>
      <c r="S161" s="310"/>
      <c r="T161" s="310"/>
      <c r="U161" s="310"/>
      <c r="V161" s="310"/>
      <c r="W161" s="310"/>
      <c r="X161" s="310"/>
      <c r="Y161" s="310"/>
      <c r="Z161" s="310"/>
    </row>
    <row r="162" spans="1:26" ht="15" customHeight="1">
      <c r="A162" s="310"/>
      <c r="B162" s="343">
        <v>130</v>
      </c>
      <c r="C162" s="344">
        <f t="shared" si="4"/>
        <v>225.29599167980115</v>
      </c>
      <c r="D162" s="344">
        <f t="shared" si="0"/>
        <v>90.738020066680747</v>
      </c>
      <c r="E162" s="344">
        <f t="shared" si="1"/>
        <v>316.03401174648189</v>
      </c>
      <c r="F162" s="345">
        <f t="shared" si="2"/>
        <v>0.7128852696415805</v>
      </c>
      <c r="G162" s="345">
        <f t="shared" si="3"/>
        <v>0.28711473035841956</v>
      </c>
      <c r="H162" s="310"/>
      <c r="I162" s="310"/>
      <c r="J162" s="310"/>
      <c r="K162" s="310"/>
      <c r="L162" s="310"/>
      <c r="M162" s="310"/>
      <c r="N162" s="310"/>
      <c r="O162" s="310"/>
      <c r="P162" s="310"/>
      <c r="Q162" s="310"/>
      <c r="R162" s="310"/>
      <c r="S162" s="310"/>
      <c r="T162" s="310"/>
      <c r="U162" s="310"/>
      <c r="V162" s="310"/>
      <c r="W162" s="310"/>
      <c r="X162" s="310"/>
      <c r="Y162" s="310"/>
      <c r="Z162" s="310"/>
    </row>
    <row r="163" spans="1:26" ht="15" customHeight="1">
      <c r="A163" s="310"/>
      <c r="B163" s="343">
        <v>131</v>
      </c>
      <c r="C163" s="344">
        <f t="shared" si="4"/>
        <v>224.80449407110663</v>
      </c>
      <c r="D163" s="344">
        <f t="shared" si="0"/>
        <v>91.229517675375263</v>
      </c>
      <c r="E163" s="344">
        <f t="shared" si="1"/>
        <v>316.03401174648189</v>
      </c>
      <c r="F163" s="345">
        <f t="shared" si="2"/>
        <v>0.71133006485213901</v>
      </c>
      <c r="G163" s="345">
        <f t="shared" si="3"/>
        <v>0.28866993514786099</v>
      </c>
      <c r="H163" s="310"/>
      <c r="I163" s="310"/>
      <c r="J163" s="310"/>
      <c r="K163" s="310"/>
      <c r="L163" s="310"/>
      <c r="M163" s="310"/>
      <c r="N163" s="310"/>
      <c r="O163" s="310"/>
      <c r="P163" s="310"/>
      <c r="Q163" s="310"/>
      <c r="R163" s="310"/>
      <c r="S163" s="310"/>
      <c r="T163" s="310"/>
      <c r="U163" s="310"/>
      <c r="V163" s="310"/>
      <c r="W163" s="310"/>
      <c r="X163" s="310"/>
      <c r="Y163" s="310"/>
      <c r="Z163" s="310"/>
    </row>
    <row r="164" spans="1:26" ht="15" customHeight="1">
      <c r="A164" s="310"/>
      <c r="B164" s="343">
        <v>132</v>
      </c>
      <c r="C164" s="344">
        <f t="shared" si="4"/>
        <v>224.31033418369839</v>
      </c>
      <c r="D164" s="344">
        <f t="shared" si="0"/>
        <v>91.723677562783507</v>
      </c>
      <c r="E164" s="344">
        <f t="shared" si="1"/>
        <v>316.03401174648189</v>
      </c>
      <c r="F164" s="345">
        <f t="shared" si="2"/>
        <v>0.70976643603675493</v>
      </c>
      <c r="G164" s="345">
        <f t="shared" si="3"/>
        <v>0.29023356396324512</v>
      </c>
      <c r="H164" s="310"/>
      <c r="I164" s="310"/>
      <c r="J164" s="310"/>
      <c r="K164" s="310"/>
      <c r="L164" s="310"/>
      <c r="M164" s="310"/>
      <c r="N164" s="310"/>
      <c r="O164" s="310"/>
      <c r="P164" s="310"/>
      <c r="Q164" s="310"/>
      <c r="R164" s="310"/>
      <c r="S164" s="310"/>
      <c r="T164" s="310"/>
      <c r="U164" s="310"/>
      <c r="V164" s="310"/>
      <c r="W164" s="310"/>
      <c r="X164" s="310"/>
      <c r="Y164" s="310"/>
      <c r="Z164" s="310"/>
    </row>
    <row r="165" spans="1:26" ht="15" customHeight="1">
      <c r="A165" s="310"/>
      <c r="B165" s="343">
        <v>133</v>
      </c>
      <c r="C165" s="344">
        <f t="shared" si="4"/>
        <v>223.81349759689994</v>
      </c>
      <c r="D165" s="344">
        <f t="shared" si="0"/>
        <v>92.220514149581959</v>
      </c>
      <c r="E165" s="344">
        <f t="shared" si="1"/>
        <v>316.03401174648189</v>
      </c>
      <c r="F165" s="345">
        <f t="shared" si="2"/>
        <v>0.70819433756528716</v>
      </c>
      <c r="G165" s="345">
        <f t="shared" si="3"/>
        <v>0.29180566243471279</v>
      </c>
      <c r="H165" s="310"/>
      <c r="I165" s="310"/>
      <c r="J165" s="310"/>
      <c r="K165" s="310"/>
      <c r="L165" s="310"/>
      <c r="M165" s="310"/>
      <c r="N165" s="310"/>
      <c r="O165" s="310"/>
      <c r="P165" s="310"/>
      <c r="Q165" s="310"/>
      <c r="R165" s="310"/>
      <c r="S165" s="310"/>
      <c r="T165" s="310"/>
      <c r="U165" s="310"/>
      <c r="V165" s="310"/>
      <c r="W165" s="310"/>
      <c r="X165" s="310"/>
      <c r="Y165" s="310"/>
      <c r="Z165" s="310"/>
    </row>
    <row r="166" spans="1:26" ht="15" customHeight="1">
      <c r="A166" s="310"/>
      <c r="B166" s="343">
        <v>134</v>
      </c>
      <c r="C166" s="344">
        <f t="shared" si="4"/>
        <v>223.31396981192302</v>
      </c>
      <c r="D166" s="344">
        <f t="shared" si="0"/>
        <v>92.720041934558878</v>
      </c>
      <c r="E166" s="344">
        <f t="shared" si="1"/>
        <v>316.03401174648189</v>
      </c>
      <c r="F166" s="345">
        <f t="shared" si="2"/>
        <v>0.70661372356043239</v>
      </c>
      <c r="G166" s="345">
        <f t="shared" si="3"/>
        <v>0.29338627643956755</v>
      </c>
      <c r="H166" s="310"/>
      <c r="I166" s="310"/>
      <c r="J166" s="310"/>
      <c r="K166" s="310"/>
      <c r="L166" s="310"/>
      <c r="M166" s="310"/>
      <c r="N166" s="310"/>
      <c r="O166" s="310"/>
      <c r="P166" s="310"/>
      <c r="Q166" s="310"/>
      <c r="R166" s="310"/>
      <c r="S166" s="310"/>
      <c r="T166" s="310"/>
      <c r="U166" s="310"/>
      <c r="V166" s="310"/>
      <c r="W166" s="310"/>
      <c r="X166" s="310"/>
      <c r="Y166" s="310"/>
      <c r="Z166" s="310"/>
    </row>
    <row r="167" spans="1:26" ht="15" customHeight="1">
      <c r="A167" s="310"/>
      <c r="B167" s="343">
        <v>135</v>
      </c>
      <c r="C167" s="344">
        <f t="shared" si="4"/>
        <v>222.81173625144416</v>
      </c>
      <c r="D167" s="344">
        <f t="shared" si="0"/>
        <v>93.222275495037735</v>
      </c>
      <c r="E167" s="344">
        <f t="shared" si="1"/>
        <v>316.03401174648189</v>
      </c>
      <c r="F167" s="345">
        <f t="shared" si="2"/>
        <v>0.7050245478963848</v>
      </c>
      <c r="G167" s="345">
        <f t="shared" si="3"/>
        <v>0.2949754521036152</v>
      </c>
      <c r="H167" s="310"/>
      <c r="I167" s="310"/>
      <c r="J167" s="310"/>
      <c r="K167" s="310"/>
      <c r="L167" s="310"/>
      <c r="M167" s="310"/>
      <c r="N167" s="310"/>
      <c r="O167" s="310"/>
      <c r="P167" s="310"/>
      <c r="Q167" s="310"/>
      <c r="R167" s="310"/>
      <c r="S167" s="310"/>
      <c r="T167" s="310"/>
      <c r="U167" s="310"/>
      <c r="V167" s="310"/>
      <c r="W167" s="310"/>
      <c r="X167" s="310"/>
      <c r="Y167" s="310"/>
      <c r="Z167" s="310"/>
    </row>
    <row r="168" spans="1:26" ht="15" customHeight="1">
      <c r="A168" s="310"/>
      <c r="B168" s="343">
        <v>136</v>
      </c>
      <c r="C168" s="344">
        <f t="shared" si="4"/>
        <v>222.30678225917939</v>
      </c>
      <c r="D168" s="344">
        <f t="shared" si="0"/>
        <v>93.727229487302509</v>
      </c>
      <c r="E168" s="344">
        <f t="shared" si="1"/>
        <v>316.03401174648189</v>
      </c>
      <c r="F168" s="345">
        <f t="shared" si="2"/>
        <v>0.70342676419749028</v>
      </c>
      <c r="G168" s="345">
        <f t="shared" si="3"/>
        <v>0.29657323580250972</v>
      </c>
      <c r="H168" s="310"/>
      <c r="I168" s="310"/>
      <c r="J168" s="310"/>
      <c r="K168" s="310"/>
      <c r="L168" s="310"/>
      <c r="M168" s="310"/>
      <c r="N168" s="310"/>
      <c r="O168" s="310"/>
      <c r="P168" s="310"/>
      <c r="Q168" s="310"/>
      <c r="R168" s="310"/>
      <c r="S168" s="310"/>
      <c r="T168" s="310"/>
      <c r="U168" s="310"/>
      <c r="V168" s="310"/>
      <c r="W168" s="310"/>
      <c r="X168" s="310"/>
      <c r="Y168" s="310"/>
      <c r="Z168" s="310"/>
    </row>
    <row r="169" spans="1:26" ht="15" customHeight="1">
      <c r="A169" s="310"/>
      <c r="B169" s="343">
        <v>137</v>
      </c>
      <c r="C169" s="344">
        <f t="shared" si="4"/>
        <v>221.79909309945651</v>
      </c>
      <c r="D169" s="344">
        <f t="shared" si="0"/>
        <v>94.234918647025381</v>
      </c>
      <c r="E169" s="344">
        <f t="shared" si="1"/>
        <v>316.03401174648189</v>
      </c>
      <c r="F169" s="345">
        <f t="shared" si="2"/>
        <v>0.70182032583689336</v>
      </c>
      <c r="G169" s="345">
        <f t="shared" si="3"/>
        <v>0.29817967416310664</v>
      </c>
      <c r="H169" s="310"/>
      <c r="I169" s="310"/>
      <c r="J169" s="310"/>
      <c r="K169" s="310"/>
      <c r="L169" s="310"/>
      <c r="M169" s="310"/>
      <c r="N169" s="310"/>
      <c r="O169" s="310"/>
      <c r="P169" s="310"/>
      <c r="Q169" s="310"/>
      <c r="R169" s="310"/>
      <c r="S169" s="310"/>
      <c r="T169" s="310"/>
      <c r="U169" s="310"/>
      <c r="V169" s="310"/>
      <c r="W169" s="310"/>
      <c r="X169" s="310"/>
      <c r="Y169" s="310"/>
      <c r="Z169" s="310"/>
    </row>
    <row r="170" spans="1:26" ht="15" customHeight="1">
      <c r="A170" s="310"/>
      <c r="B170" s="343">
        <v>138</v>
      </c>
      <c r="C170" s="344">
        <f t="shared" si="4"/>
        <v>221.28865395678508</v>
      </c>
      <c r="D170" s="344">
        <f t="shared" si="0"/>
        <v>94.745357789696811</v>
      </c>
      <c r="E170" s="344">
        <f t="shared" si="1"/>
        <v>316.03401174648189</v>
      </c>
      <c r="F170" s="345">
        <f t="shared" si="2"/>
        <v>0.70020518593517644</v>
      </c>
      <c r="G170" s="345">
        <f t="shared" si="3"/>
        <v>0.29979481406482356</v>
      </c>
      <c r="H170" s="310"/>
      <c r="I170" s="310"/>
      <c r="J170" s="310"/>
      <c r="K170" s="310"/>
      <c r="L170" s="310"/>
      <c r="M170" s="310"/>
      <c r="N170" s="310"/>
      <c r="O170" s="310"/>
      <c r="P170" s="310"/>
      <c r="Q170" s="310"/>
      <c r="R170" s="310"/>
      <c r="S170" s="310"/>
      <c r="T170" s="310"/>
      <c r="U170" s="310"/>
      <c r="V170" s="310"/>
      <c r="W170" s="310"/>
      <c r="X170" s="310"/>
      <c r="Y170" s="310"/>
      <c r="Z170" s="310"/>
    </row>
    <row r="171" spans="1:26" ht="15" customHeight="1">
      <c r="A171" s="310"/>
      <c r="B171" s="343">
        <v>139</v>
      </c>
      <c r="C171" s="344">
        <f t="shared" si="4"/>
        <v>220.77544993542426</v>
      </c>
      <c r="D171" s="344">
        <f t="shared" si="0"/>
        <v>95.258561811057632</v>
      </c>
      <c r="E171" s="344">
        <f t="shared" si="1"/>
        <v>316.03401174648189</v>
      </c>
      <c r="F171" s="345">
        <f t="shared" si="2"/>
        <v>0.6985812973589921</v>
      </c>
      <c r="G171" s="345">
        <f t="shared" si="3"/>
        <v>0.30141870264100795</v>
      </c>
      <c r="H171" s="310"/>
      <c r="I171" s="310"/>
      <c r="J171" s="310"/>
      <c r="K171" s="310"/>
      <c r="L171" s="310"/>
      <c r="M171" s="310"/>
      <c r="N171" s="310"/>
      <c r="O171" s="310"/>
      <c r="P171" s="310"/>
      <c r="Q171" s="310"/>
      <c r="R171" s="310"/>
      <c r="S171" s="310"/>
      <c r="T171" s="310"/>
      <c r="U171" s="310"/>
      <c r="V171" s="310"/>
      <c r="W171" s="310"/>
      <c r="X171" s="310"/>
      <c r="Y171" s="310"/>
      <c r="Z171" s="310"/>
    </row>
    <row r="172" spans="1:26" ht="15" customHeight="1">
      <c r="A172" s="310"/>
      <c r="B172" s="343">
        <v>140</v>
      </c>
      <c r="C172" s="344">
        <f t="shared" si="4"/>
        <v>220.25946605894768</v>
      </c>
      <c r="D172" s="344">
        <f t="shared" si="0"/>
        <v>95.774545687534214</v>
      </c>
      <c r="E172" s="344">
        <f t="shared" si="1"/>
        <v>316.03401174648189</v>
      </c>
      <c r="F172" s="345">
        <f t="shared" si="2"/>
        <v>0.69694861271968656</v>
      </c>
      <c r="G172" s="345">
        <f t="shared" si="3"/>
        <v>0.30305138728031344</v>
      </c>
      <c r="H172" s="310"/>
      <c r="I172" s="310"/>
      <c r="J172" s="310"/>
      <c r="K172" s="310"/>
      <c r="L172" s="310"/>
      <c r="M172" s="310"/>
      <c r="N172" s="310"/>
      <c r="O172" s="310"/>
      <c r="P172" s="310"/>
      <c r="Q172" s="310"/>
      <c r="R172" s="310"/>
      <c r="S172" s="310"/>
      <c r="T172" s="310"/>
      <c r="U172" s="310"/>
      <c r="V172" s="310"/>
      <c r="W172" s="310"/>
      <c r="X172" s="310"/>
      <c r="Y172" s="310"/>
      <c r="Z172" s="310"/>
    </row>
    <row r="173" spans="1:26" ht="15" customHeight="1">
      <c r="A173" s="310"/>
      <c r="B173" s="343">
        <v>141</v>
      </c>
      <c r="C173" s="344">
        <f t="shared" si="4"/>
        <v>219.74068726980687</v>
      </c>
      <c r="D173" s="344">
        <f t="shared" si="0"/>
        <v>96.293324476675025</v>
      </c>
      <c r="E173" s="344">
        <f t="shared" si="1"/>
        <v>316.03401174648189</v>
      </c>
      <c r="F173" s="345">
        <f t="shared" si="2"/>
        <v>0.69530708437191824</v>
      </c>
      <c r="G173" s="345">
        <f t="shared" si="3"/>
        <v>0.30469291562808182</v>
      </c>
      <c r="H173" s="310"/>
      <c r="I173" s="310"/>
      <c r="J173" s="310"/>
      <c r="K173" s="310"/>
      <c r="L173" s="310"/>
      <c r="M173" s="310"/>
      <c r="N173" s="310"/>
      <c r="O173" s="310"/>
      <c r="P173" s="310"/>
      <c r="Q173" s="310"/>
      <c r="R173" s="310"/>
      <c r="S173" s="310"/>
      <c r="T173" s="310"/>
      <c r="U173" s="310"/>
      <c r="V173" s="310"/>
      <c r="W173" s="310"/>
      <c r="X173" s="310"/>
      <c r="Y173" s="310"/>
      <c r="Z173" s="310"/>
    </row>
    <row r="174" spans="1:26" ht="15" customHeight="1">
      <c r="A174" s="310"/>
      <c r="B174" s="343">
        <v>142</v>
      </c>
      <c r="C174" s="344">
        <f t="shared" si="4"/>
        <v>219.21909842889158</v>
      </c>
      <c r="D174" s="344">
        <f t="shared" si="0"/>
        <v>96.81491331759031</v>
      </c>
      <c r="E174" s="344">
        <f t="shared" si="1"/>
        <v>316.03401174648189</v>
      </c>
      <c r="F174" s="345">
        <f t="shared" si="2"/>
        <v>0.69365666441226614</v>
      </c>
      <c r="G174" s="345">
        <f t="shared" si="3"/>
        <v>0.3063433355877338</v>
      </c>
      <c r="H174" s="310"/>
      <c r="I174" s="310"/>
      <c r="J174" s="310"/>
      <c r="K174" s="310"/>
      <c r="L174" s="310"/>
      <c r="M174" s="310"/>
      <c r="N174" s="310"/>
      <c r="O174" s="310"/>
      <c r="P174" s="310"/>
      <c r="Q174" s="310"/>
      <c r="R174" s="310"/>
      <c r="S174" s="310"/>
      <c r="T174" s="310"/>
      <c r="U174" s="310"/>
      <c r="V174" s="310"/>
      <c r="W174" s="310"/>
      <c r="X174" s="310"/>
      <c r="Y174" s="310"/>
      <c r="Z174" s="310"/>
    </row>
    <row r="175" spans="1:26" ht="15" customHeight="1">
      <c r="A175" s="310"/>
      <c r="B175" s="343">
        <v>143</v>
      </c>
      <c r="C175" s="344">
        <f t="shared" si="4"/>
        <v>218.69468431508795</v>
      </c>
      <c r="D175" s="344">
        <f t="shared" si="0"/>
        <v>97.33932743139394</v>
      </c>
      <c r="E175" s="344">
        <f t="shared" si="1"/>
        <v>316.03401174648189</v>
      </c>
      <c r="F175" s="345">
        <f t="shared" si="2"/>
        <v>0.6919973046778326</v>
      </c>
      <c r="G175" s="345">
        <f t="shared" si="3"/>
        <v>0.3080026953221674</v>
      </c>
      <c r="H175" s="310"/>
      <c r="I175" s="310"/>
      <c r="J175" s="310"/>
      <c r="K175" s="310"/>
      <c r="L175" s="310"/>
      <c r="M175" s="310"/>
      <c r="N175" s="310"/>
      <c r="O175" s="310"/>
      <c r="P175" s="310"/>
      <c r="Q175" s="310"/>
      <c r="R175" s="310"/>
      <c r="S175" s="310"/>
      <c r="T175" s="310"/>
      <c r="U175" s="310"/>
      <c r="V175" s="310"/>
      <c r="W175" s="310"/>
      <c r="X175" s="310"/>
      <c r="Y175" s="310"/>
      <c r="Z175" s="310"/>
    </row>
    <row r="176" spans="1:26" ht="15" customHeight="1">
      <c r="A176" s="310"/>
      <c r="B176" s="343">
        <v>144</v>
      </c>
      <c r="C176" s="344">
        <f t="shared" si="4"/>
        <v>218.16742962483454</v>
      </c>
      <c r="D176" s="344">
        <f t="shared" si="0"/>
        <v>97.866582121647355</v>
      </c>
      <c r="E176" s="344">
        <f t="shared" si="1"/>
        <v>316.03401174648189</v>
      </c>
      <c r="F176" s="345">
        <f t="shared" si="2"/>
        <v>0.69032895674483741</v>
      </c>
      <c r="G176" s="345">
        <f t="shared" si="3"/>
        <v>0.30967104325516259</v>
      </c>
      <c r="H176" s="310"/>
      <c r="I176" s="310"/>
      <c r="J176" s="310"/>
      <c r="K176" s="310"/>
      <c r="L176" s="310"/>
      <c r="M176" s="310"/>
      <c r="N176" s="310"/>
      <c r="O176" s="310"/>
      <c r="P176" s="310"/>
      <c r="Q176" s="310"/>
      <c r="R176" s="310"/>
      <c r="S176" s="310"/>
      <c r="T176" s="310"/>
      <c r="U176" s="310"/>
      <c r="V176" s="310"/>
      <c r="W176" s="310"/>
      <c r="X176" s="310"/>
      <c r="Y176" s="310"/>
      <c r="Z176" s="310"/>
    </row>
    <row r="177" spans="1:26" ht="15" customHeight="1">
      <c r="A177" s="310"/>
      <c r="B177" s="343">
        <v>145</v>
      </c>
      <c r="C177" s="344">
        <f t="shared" si="4"/>
        <v>217.63731897167565</v>
      </c>
      <c r="D177" s="344">
        <f t="shared" si="0"/>
        <v>98.39669277480624</v>
      </c>
      <c r="E177" s="344">
        <f t="shared" si="1"/>
        <v>316.03401174648189</v>
      </c>
      <c r="F177" s="345">
        <f t="shared" si="2"/>
        <v>0.68865157192720539</v>
      </c>
      <c r="G177" s="345">
        <f t="shared" si="3"/>
        <v>0.31134842807279461</v>
      </c>
      <c r="H177" s="310"/>
      <c r="I177" s="310"/>
      <c r="J177" s="310"/>
      <c r="K177" s="310"/>
      <c r="L177" s="310"/>
      <c r="M177" s="310"/>
      <c r="N177" s="310"/>
      <c r="O177" s="310"/>
      <c r="P177" s="310"/>
      <c r="Q177" s="310"/>
      <c r="R177" s="310"/>
      <c r="S177" s="310"/>
      <c r="T177" s="310"/>
      <c r="U177" s="310"/>
      <c r="V177" s="310"/>
      <c r="W177" s="310"/>
      <c r="X177" s="310"/>
      <c r="Y177" s="310"/>
      <c r="Z177" s="310"/>
    </row>
    <row r="178" spans="1:26" ht="15" customHeight="1">
      <c r="A178" s="310"/>
      <c r="B178" s="343">
        <v>146</v>
      </c>
      <c r="C178" s="344">
        <f t="shared" si="4"/>
        <v>217.10433688581207</v>
      </c>
      <c r="D178" s="344">
        <f t="shared" si="0"/>
        <v>98.92967486066982</v>
      </c>
      <c r="E178" s="344">
        <f t="shared" si="1"/>
        <v>316.03401174648189</v>
      </c>
      <c r="F178" s="345">
        <f t="shared" si="2"/>
        <v>0.68696510127514432</v>
      </c>
      <c r="G178" s="345">
        <f t="shared" si="3"/>
        <v>0.31303489872485574</v>
      </c>
      <c r="H178" s="310"/>
      <c r="I178" s="310"/>
      <c r="J178" s="310"/>
      <c r="K178" s="310"/>
      <c r="L178" s="310"/>
      <c r="M178" s="310"/>
      <c r="N178" s="310"/>
      <c r="O178" s="310"/>
      <c r="P178" s="310"/>
      <c r="Q178" s="310"/>
      <c r="R178" s="310"/>
      <c r="S178" s="310"/>
      <c r="T178" s="310"/>
      <c r="U178" s="310"/>
      <c r="V178" s="310"/>
      <c r="W178" s="310"/>
      <c r="X178" s="310"/>
      <c r="Y178" s="310"/>
      <c r="Z178" s="310"/>
    </row>
    <row r="179" spans="1:26" ht="15" customHeight="1">
      <c r="A179" s="310"/>
      <c r="B179" s="343">
        <v>147</v>
      </c>
      <c r="C179" s="344">
        <f t="shared" si="4"/>
        <v>216.56846781365016</v>
      </c>
      <c r="D179" s="344">
        <f t="shared" si="0"/>
        <v>99.465543932831736</v>
      </c>
      <c r="E179" s="344">
        <f t="shared" si="1"/>
        <v>316.03401174648189</v>
      </c>
      <c r="F179" s="345">
        <f t="shared" si="2"/>
        <v>0.68526949557371808</v>
      </c>
      <c r="G179" s="345">
        <f t="shared" si="3"/>
        <v>0.31473050442628187</v>
      </c>
      <c r="H179" s="310"/>
      <c r="I179" s="310"/>
      <c r="J179" s="310"/>
      <c r="K179" s="310"/>
      <c r="L179" s="310"/>
      <c r="M179" s="310"/>
      <c r="N179" s="310"/>
      <c r="O179" s="310"/>
      <c r="P179" s="310"/>
      <c r="Q179" s="310"/>
      <c r="R179" s="310"/>
      <c r="S179" s="310"/>
      <c r="T179" s="310"/>
      <c r="U179" s="310"/>
      <c r="V179" s="310"/>
      <c r="W179" s="310"/>
      <c r="X179" s="310"/>
      <c r="Y179" s="310"/>
      <c r="Z179" s="310"/>
    </row>
    <row r="180" spans="1:26" ht="15" customHeight="1">
      <c r="A180" s="310"/>
      <c r="B180" s="343">
        <v>148</v>
      </c>
      <c r="C180" s="344">
        <f t="shared" si="4"/>
        <v>216.02969611734733</v>
      </c>
      <c r="D180" s="344">
        <f t="shared" si="0"/>
        <v>100.00431562913457</v>
      </c>
      <c r="E180" s="344">
        <f t="shared" si="1"/>
        <v>316.03401174648189</v>
      </c>
      <c r="F180" s="345">
        <f t="shared" si="2"/>
        <v>0.68356470534140912</v>
      </c>
      <c r="G180" s="345">
        <f t="shared" si="3"/>
        <v>0.31643529465859088</v>
      </c>
      <c r="H180" s="310"/>
      <c r="I180" s="310"/>
      <c r="J180" s="310"/>
      <c r="K180" s="310"/>
      <c r="L180" s="310"/>
      <c r="M180" s="310"/>
      <c r="N180" s="310"/>
      <c r="O180" s="310"/>
      <c r="P180" s="310"/>
      <c r="Q180" s="310"/>
      <c r="R180" s="310"/>
      <c r="S180" s="310"/>
      <c r="T180" s="310"/>
      <c r="U180" s="310"/>
      <c r="V180" s="310"/>
      <c r="W180" s="310"/>
      <c r="X180" s="310"/>
      <c r="Y180" s="310"/>
      <c r="Z180" s="310"/>
    </row>
    <row r="181" spans="1:26" ht="15" customHeight="1">
      <c r="A181" s="310"/>
      <c r="B181" s="343">
        <v>149</v>
      </c>
      <c r="C181" s="344">
        <f t="shared" si="4"/>
        <v>215.48800607435618</v>
      </c>
      <c r="D181" s="344">
        <f t="shared" si="0"/>
        <v>100.54600567212572</v>
      </c>
      <c r="E181" s="344">
        <f t="shared" si="1"/>
        <v>316.03401174648189</v>
      </c>
      <c r="F181" s="345">
        <f t="shared" si="2"/>
        <v>0.68185068082867506</v>
      </c>
      <c r="G181" s="345">
        <f t="shared" si="3"/>
        <v>0.31814931917132494</v>
      </c>
      <c r="H181" s="310"/>
      <c r="I181" s="310"/>
      <c r="J181" s="310"/>
      <c r="K181" s="310"/>
      <c r="L181" s="310"/>
      <c r="M181" s="310"/>
      <c r="N181" s="310"/>
      <c r="O181" s="310"/>
      <c r="P181" s="310"/>
      <c r="Q181" s="310"/>
      <c r="R181" s="310"/>
      <c r="S181" s="310"/>
      <c r="T181" s="310"/>
      <c r="U181" s="310"/>
      <c r="V181" s="310"/>
      <c r="W181" s="310"/>
      <c r="X181" s="310"/>
      <c r="Y181" s="310"/>
      <c r="Z181" s="310"/>
    </row>
    <row r="182" spans="1:26" ht="15" customHeight="1">
      <c r="A182" s="310"/>
      <c r="B182" s="343">
        <v>150</v>
      </c>
      <c r="C182" s="344">
        <f t="shared" si="4"/>
        <v>214.94338187696547</v>
      </c>
      <c r="D182" s="344">
        <f t="shared" si="0"/>
        <v>101.09062986951642</v>
      </c>
      <c r="E182" s="344">
        <f t="shared" si="1"/>
        <v>316.03401174648189</v>
      </c>
      <c r="F182" s="345">
        <f t="shared" si="2"/>
        <v>0.68012737201649698</v>
      </c>
      <c r="G182" s="345">
        <f t="shared" si="3"/>
        <v>0.31987262798350302</v>
      </c>
      <c r="H182" s="310"/>
      <c r="I182" s="310"/>
      <c r="J182" s="310"/>
      <c r="K182" s="310"/>
      <c r="L182" s="310"/>
      <c r="M182" s="310"/>
      <c r="N182" s="310"/>
      <c r="O182" s="310"/>
      <c r="P182" s="310"/>
      <c r="Q182" s="310"/>
      <c r="R182" s="310"/>
      <c r="S182" s="310"/>
      <c r="T182" s="310"/>
      <c r="U182" s="310"/>
      <c r="V182" s="310"/>
      <c r="W182" s="310"/>
      <c r="X182" s="310"/>
      <c r="Y182" s="310"/>
      <c r="Z182" s="310"/>
    </row>
    <row r="183" spans="1:26" ht="15" customHeight="1">
      <c r="A183" s="310"/>
      <c r="B183" s="343">
        <v>151</v>
      </c>
      <c r="C183" s="344">
        <f t="shared" si="4"/>
        <v>214.39580763183895</v>
      </c>
      <c r="D183" s="344">
        <f t="shared" si="0"/>
        <v>101.63820411464295</v>
      </c>
      <c r="E183" s="344">
        <f t="shared" si="1"/>
        <v>316.03401174648189</v>
      </c>
      <c r="F183" s="345">
        <f t="shared" si="2"/>
        <v>0.67839472861491978</v>
      </c>
      <c r="G183" s="345">
        <f t="shared" si="3"/>
        <v>0.32160527138508022</v>
      </c>
      <c r="H183" s="310"/>
      <c r="I183" s="310"/>
      <c r="J183" s="310"/>
      <c r="K183" s="310"/>
      <c r="L183" s="310"/>
      <c r="M183" s="310"/>
      <c r="N183" s="310"/>
      <c r="O183" s="310"/>
      <c r="P183" s="310"/>
      <c r="Q183" s="310"/>
      <c r="R183" s="310"/>
      <c r="S183" s="310"/>
      <c r="T183" s="310"/>
      <c r="U183" s="310"/>
      <c r="V183" s="310"/>
      <c r="W183" s="310"/>
      <c r="X183" s="310"/>
      <c r="Y183" s="310"/>
      <c r="Z183" s="310"/>
    </row>
    <row r="184" spans="1:26" ht="15" customHeight="1">
      <c r="A184" s="310"/>
      <c r="B184" s="343">
        <v>152</v>
      </c>
      <c r="C184" s="344">
        <f t="shared" si="4"/>
        <v>213.84526735955126</v>
      </c>
      <c r="D184" s="344">
        <f t="shared" si="0"/>
        <v>102.18874438693064</v>
      </c>
      <c r="E184" s="344">
        <f t="shared" si="1"/>
        <v>316.03401174648189</v>
      </c>
      <c r="F184" s="345">
        <f t="shared" si="2"/>
        <v>0.67665270006158373</v>
      </c>
      <c r="G184" s="345">
        <f t="shared" si="3"/>
        <v>0.32334729993841621</v>
      </c>
      <c r="H184" s="310"/>
      <c r="I184" s="310"/>
      <c r="J184" s="310"/>
      <c r="K184" s="310"/>
      <c r="L184" s="310"/>
      <c r="M184" s="310"/>
      <c r="N184" s="310"/>
      <c r="O184" s="310"/>
      <c r="P184" s="310"/>
      <c r="Q184" s="310"/>
      <c r="R184" s="310"/>
      <c r="S184" s="310"/>
      <c r="T184" s="310"/>
      <c r="U184" s="310"/>
      <c r="V184" s="310"/>
      <c r="W184" s="310"/>
      <c r="X184" s="310"/>
      <c r="Y184" s="310"/>
      <c r="Z184" s="310"/>
    </row>
    <row r="185" spans="1:26" ht="15" customHeight="1">
      <c r="A185" s="310"/>
      <c r="B185" s="343">
        <v>153</v>
      </c>
      <c r="C185" s="344">
        <f t="shared" si="4"/>
        <v>213.2917449941221</v>
      </c>
      <c r="D185" s="344">
        <f t="shared" si="0"/>
        <v>102.7422667523598</v>
      </c>
      <c r="E185" s="344">
        <f t="shared" si="1"/>
        <v>316.03401174648189</v>
      </c>
      <c r="F185" s="345">
        <f t="shared" si="2"/>
        <v>0.67490123552025083</v>
      </c>
      <c r="G185" s="345">
        <f t="shared" si="3"/>
        <v>0.32509876447974917</v>
      </c>
      <c r="H185" s="310"/>
      <c r="I185" s="310"/>
      <c r="J185" s="310"/>
      <c r="K185" s="310"/>
      <c r="L185" s="310"/>
      <c r="M185" s="310"/>
      <c r="N185" s="310"/>
      <c r="O185" s="310"/>
      <c r="P185" s="310"/>
      <c r="Q185" s="310"/>
      <c r="R185" s="310"/>
      <c r="S185" s="310"/>
      <c r="T185" s="310"/>
      <c r="U185" s="310"/>
      <c r="V185" s="310"/>
      <c r="W185" s="310"/>
      <c r="X185" s="310"/>
      <c r="Y185" s="310"/>
      <c r="Z185" s="310"/>
    </row>
    <row r="186" spans="1:26" ht="15" customHeight="1">
      <c r="A186" s="310"/>
      <c r="B186" s="343">
        <v>154</v>
      </c>
      <c r="C186" s="344">
        <f t="shared" si="4"/>
        <v>212.73522438254679</v>
      </c>
      <c r="D186" s="344">
        <f t="shared" si="0"/>
        <v>103.29878736393511</v>
      </c>
      <c r="E186" s="344">
        <f t="shared" si="1"/>
        <v>316.03401174648189</v>
      </c>
      <c r="F186" s="345">
        <f t="shared" si="2"/>
        <v>0.67314028387931879</v>
      </c>
      <c r="G186" s="345">
        <f t="shared" si="3"/>
        <v>0.32685971612068121</v>
      </c>
      <c r="H186" s="310"/>
      <c r="I186" s="310"/>
      <c r="J186" s="310"/>
      <c r="K186" s="310"/>
      <c r="L186" s="310"/>
      <c r="M186" s="310"/>
      <c r="N186" s="310"/>
      <c r="O186" s="310"/>
      <c r="P186" s="310"/>
      <c r="Q186" s="310"/>
      <c r="R186" s="310"/>
      <c r="S186" s="310"/>
      <c r="T186" s="310"/>
      <c r="U186" s="310"/>
      <c r="V186" s="310"/>
      <c r="W186" s="310"/>
      <c r="X186" s="310"/>
      <c r="Y186" s="310"/>
      <c r="Z186" s="310"/>
    </row>
    <row r="187" spans="1:26" ht="15" customHeight="1">
      <c r="A187" s="310"/>
      <c r="B187" s="343">
        <v>155</v>
      </c>
      <c r="C187" s="344">
        <f t="shared" si="4"/>
        <v>212.17568928432547</v>
      </c>
      <c r="D187" s="344">
        <f t="shared" si="0"/>
        <v>103.85832246215642</v>
      </c>
      <c r="E187" s="344">
        <f t="shared" si="1"/>
        <v>316.03401174648189</v>
      </c>
      <c r="F187" s="345">
        <f t="shared" si="2"/>
        <v>0.67136979375033179</v>
      </c>
      <c r="G187" s="345">
        <f t="shared" si="3"/>
        <v>0.32863020624966827</v>
      </c>
      <c r="H187" s="310"/>
      <c r="I187" s="310"/>
      <c r="J187" s="310"/>
      <c r="K187" s="310"/>
      <c r="L187" s="310"/>
      <c r="M187" s="310"/>
      <c r="N187" s="310"/>
      <c r="O187" s="310"/>
      <c r="P187" s="310"/>
      <c r="Q187" s="310"/>
      <c r="R187" s="310"/>
      <c r="S187" s="310"/>
      <c r="T187" s="310"/>
      <c r="U187" s="310"/>
      <c r="V187" s="310"/>
      <c r="W187" s="310"/>
      <c r="X187" s="310"/>
      <c r="Y187" s="310"/>
      <c r="Z187" s="310"/>
    </row>
    <row r="188" spans="1:26" ht="15" customHeight="1">
      <c r="A188" s="310"/>
      <c r="B188" s="343">
        <v>156</v>
      </c>
      <c r="C188" s="344">
        <f t="shared" si="4"/>
        <v>211.61312337098883</v>
      </c>
      <c r="D188" s="344">
        <f t="shared" si="0"/>
        <v>104.42088837549306</v>
      </c>
      <c r="E188" s="344">
        <f t="shared" si="1"/>
        <v>316.03401174648189</v>
      </c>
      <c r="F188" s="345">
        <f t="shared" si="2"/>
        <v>0.66958971346647955</v>
      </c>
      <c r="G188" s="345">
        <f t="shared" si="3"/>
        <v>0.3304102865335205</v>
      </c>
      <c r="H188" s="310"/>
      <c r="I188" s="310"/>
      <c r="J188" s="310"/>
      <c r="K188" s="310"/>
      <c r="L188" s="310"/>
      <c r="M188" s="310"/>
      <c r="N188" s="310"/>
      <c r="O188" s="310"/>
      <c r="P188" s="310"/>
      <c r="Q188" s="310"/>
      <c r="R188" s="310"/>
      <c r="S188" s="310"/>
      <c r="T188" s="310"/>
      <c r="U188" s="310"/>
      <c r="V188" s="310"/>
      <c r="W188" s="310"/>
      <c r="X188" s="310"/>
      <c r="Y188" s="310"/>
      <c r="Z188" s="310"/>
    </row>
    <row r="189" spans="1:26" ht="15" customHeight="1">
      <c r="A189" s="310"/>
      <c r="B189" s="343">
        <v>157</v>
      </c>
      <c r="C189" s="344">
        <f t="shared" si="4"/>
        <v>211.04751022562155</v>
      </c>
      <c r="D189" s="344">
        <f t="shared" si="0"/>
        <v>104.98650152086034</v>
      </c>
      <c r="E189" s="344">
        <f t="shared" si="1"/>
        <v>316.03401174648189</v>
      </c>
      <c r="F189" s="345">
        <f t="shared" si="2"/>
        <v>0.66779999108108956</v>
      </c>
      <c r="G189" s="345">
        <f t="shared" si="3"/>
        <v>0.33220000891891049</v>
      </c>
      <c r="H189" s="310"/>
      <c r="I189" s="310"/>
      <c r="J189" s="310"/>
      <c r="K189" s="310"/>
      <c r="L189" s="310"/>
      <c r="M189" s="310"/>
      <c r="N189" s="310"/>
      <c r="O189" s="310"/>
      <c r="P189" s="310"/>
      <c r="Q189" s="310"/>
      <c r="R189" s="310"/>
      <c r="S189" s="310"/>
      <c r="T189" s="310"/>
      <c r="U189" s="310"/>
      <c r="V189" s="310"/>
      <c r="W189" s="310"/>
      <c r="X189" s="310"/>
      <c r="Y189" s="310"/>
      <c r="Z189" s="310"/>
    </row>
    <row r="190" spans="1:26" ht="15" customHeight="1">
      <c r="A190" s="310"/>
      <c r="B190" s="343">
        <v>158</v>
      </c>
      <c r="C190" s="344">
        <f t="shared" si="4"/>
        <v>210.47883334238355</v>
      </c>
      <c r="D190" s="344">
        <f t="shared" si="0"/>
        <v>105.55517840409834</v>
      </c>
      <c r="E190" s="344">
        <f t="shared" si="1"/>
        <v>316.03401174648189</v>
      </c>
      <c r="F190" s="345">
        <f t="shared" si="2"/>
        <v>0.66600057436611204</v>
      </c>
      <c r="G190" s="345">
        <f t="shared" si="3"/>
        <v>0.3339994256338879</v>
      </c>
      <c r="H190" s="310"/>
      <c r="I190" s="310"/>
      <c r="J190" s="310"/>
      <c r="K190" s="310"/>
      <c r="L190" s="310"/>
      <c r="M190" s="310"/>
      <c r="N190" s="310"/>
      <c r="O190" s="310"/>
      <c r="P190" s="310"/>
      <c r="Q190" s="310"/>
      <c r="R190" s="310"/>
      <c r="S190" s="310"/>
      <c r="T190" s="310"/>
      <c r="U190" s="310"/>
      <c r="V190" s="310"/>
      <c r="W190" s="310"/>
      <c r="X190" s="310"/>
      <c r="Y190" s="310"/>
      <c r="Z190" s="310"/>
    </row>
    <row r="191" spans="1:26" ht="15" customHeight="1">
      <c r="A191" s="310"/>
      <c r="B191" s="343">
        <v>159</v>
      </c>
      <c r="C191" s="344">
        <f t="shared" si="4"/>
        <v>209.90707612602802</v>
      </c>
      <c r="D191" s="344">
        <f t="shared" si="0"/>
        <v>106.12693562045388</v>
      </c>
      <c r="E191" s="344">
        <f t="shared" si="1"/>
        <v>316.03401174648189</v>
      </c>
      <c r="F191" s="345">
        <f t="shared" si="2"/>
        <v>0.66419141081059518</v>
      </c>
      <c r="G191" s="345">
        <f t="shared" si="3"/>
        <v>0.33580858918940482</v>
      </c>
      <c r="H191" s="310"/>
      <c r="I191" s="310"/>
      <c r="J191" s="310"/>
      <c r="K191" s="310"/>
      <c r="L191" s="310"/>
      <c r="M191" s="310"/>
      <c r="N191" s="310"/>
      <c r="O191" s="310"/>
      <c r="P191" s="310"/>
      <c r="Q191" s="310"/>
      <c r="R191" s="310"/>
      <c r="S191" s="310"/>
      <c r="T191" s="310"/>
      <c r="U191" s="310"/>
      <c r="V191" s="310"/>
      <c r="W191" s="310"/>
      <c r="X191" s="310"/>
      <c r="Y191" s="310"/>
      <c r="Z191" s="310"/>
    </row>
    <row r="192" spans="1:26" ht="15" customHeight="1">
      <c r="A192" s="310"/>
      <c r="B192" s="343">
        <v>160</v>
      </c>
      <c r="C192" s="344">
        <f t="shared" si="4"/>
        <v>209.33222189141722</v>
      </c>
      <c r="D192" s="344">
        <f t="shared" si="0"/>
        <v>106.70178985506467</v>
      </c>
      <c r="E192" s="344">
        <f t="shared" si="1"/>
        <v>316.03401174648189</v>
      </c>
      <c r="F192" s="345">
        <f t="shared" si="2"/>
        <v>0.66237244761915259</v>
      </c>
      <c r="G192" s="345">
        <f t="shared" si="3"/>
        <v>0.33762755238084746</v>
      </c>
      <c r="H192" s="310"/>
      <c r="I192" s="310"/>
      <c r="J192" s="310"/>
      <c r="K192" s="310"/>
      <c r="L192" s="310"/>
      <c r="M192" s="310"/>
      <c r="N192" s="310"/>
      <c r="O192" s="310"/>
      <c r="P192" s="310"/>
      <c r="Q192" s="310"/>
      <c r="R192" s="310"/>
      <c r="S192" s="310"/>
      <c r="T192" s="310"/>
      <c r="U192" s="310"/>
      <c r="V192" s="310"/>
      <c r="W192" s="310"/>
      <c r="X192" s="310"/>
      <c r="Y192" s="310"/>
      <c r="Z192" s="310"/>
    </row>
    <row r="193" spans="1:26" ht="15" customHeight="1">
      <c r="A193" s="310"/>
      <c r="B193" s="343">
        <v>161</v>
      </c>
      <c r="C193" s="344">
        <f t="shared" si="4"/>
        <v>208.75425386303561</v>
      </c>
      <c r="D193" s="344">
        <f t="shared" si="0"/>
        <v>107.27975788344628</v>
      </c>
      <c r="E193" s="344">
        <f t="shared" si="1"/>
        <v>316.03401174648189</v>
      </c>
      <c r="F193" s="345">
        <f t="shared" si="2"/>
        <v>0.66054363171042296</v>
      </c>
      <c r="G193" s="345">
        <f t="shared" si="3"/>
        <v>0.33945636828957704</v>
      </c>
      <c r="H193" s="310"/>
      <c r="I193" s="310"/>
      <c r="J193" s="310"/>
      <c r="K193" s="310"/>
      <c r="L193" s="310"/>
      <c r="M193" s="310"/>
      <c r="N193" s="310"/>
      <c r="O193" s="310"/>
      <c r="P193" s="310"/>
      <c r="Q193" s="310"/>
      <c r="R193" s="310"/>
      <c r="S193" s="310"/>
      <c r="T193" s="310"/>
      <c r="U193" s="310"/>
      <c r="V193" s="310"/>
      <c r="W193" s="310"/>
      <c r="X193" s="310"/>
      <c r="Y193" s="310"/>
      <c r="Z193" s="310"/>
    </row>
    <row r="194" spans="1:26" ht="15" customHeight="1">
      <c r="A194" s="310"/>
      <c r="B194" s="343">
        <v>162</v>
      </c>
      <c r="C194" s="344">
        <f t="shared" si="4"/>
        <v>208.17315517450027</v>
      </c>
      <c r="D194" s="344">
        <f t="shared" si="0"/>
        <v>107.86085657198163</v>
      </c>
      <c r="E194" s="344">
        <f t="shared" si="1"/>
        <v>316.03401174648189</v>
      </c>
      <c r="F194" s="345">
        <f t="shared" si="2"/>
        <v>0.65870490971552098</v>
      </c>
      <c r="G194" s="345">
        <f t="shared" si="3"/>
        <v>0.34129509028447896</v>
      </c>
      <c r="H194" s="310"/>
      <c r="I194" s="310"/>
      <c r="J194" s="310"/>
      <c r="K194" s="310"/>
      <c r="L194" s="310"/>
      <c r="M194" s="310"/>
      <c r="N194" s="310"/>
      <c r="O194" s="310"/>
      <c r="P194" s="310"/>
      <c r="Q194" s="310"/>
      <c r="R194" s="310"/>
      <c r="S194" s="310"/>
      <c r="T194" s="310"/>
      <c r="U194" s="310"/>
      <c r="V194" s="310"/>
      <c r="W194" s="310"/>
      <c r="X194" s="310"/>
      <c r="Y194" s="310"/>
      <c r="Z194" s="310"/>
    </row>
    <row r="195" spans="1:26" ht="15" customHeight="1">
      <c r="A195" s="310"/>
      <c r="B195" s="343">
        <v>163</v>
      </c>
      <c r="C195" s="344">
        <f t="shared" si="4"/>
        <v>207.5889088680687</v>
      </c>
      <c r="D195" s="344">
        <f t="shared" si="0"/>
        <v>108.44510287841319</v>
      </c>
      <c r="E195" s="344">
        <f t="shared" si="1"/>
        <v>316.03401174648189</v>
      </c>
      <c r="F195" s="345">
        <f t="shared" si="2"/>
        <v>0.65685622797648013</v>
      </c>
      <c r="G195" s="345">
        <f t="shared" si="3"/>
        <v>0.34314377202351992</v>
      </c>
      <c r="H195" s="310"/>
      <c r="I195" s="310"/>
      <c r="J195" s="310"/>
      <c r="K195" s="310"/>
      <c r="L195" s="310"/>
      <c r="M195" s="310"/>
      <c r="N195" s="310"/>
      <c r="O195" s="310"/>
      <c r="P195" s="310"/>
      <c r="Q195" s="310"/>
      <c r="R195" s="310"/>
      <c r="S195" s="310"/>
      <c r="T195" s="310"/>
      <c r="U195" s="310"/>
      <c r="V195" s="310"/>
      <c r="W195" s="310"/>
      <c r="X195" s="310"/>
      <c r="Y195" s="310"/>
      <c r="Z195" s="310"/>
    </row>
    <row r="196" spans="1:26" ht="15" customHeight="1">
      <c r="A196" s="310"/>
      <c r="B196" s="343">
        <v>164</v>
      </c>
      <c r="C196" s="344">
        <f t="shared" si="4"/>
        <v>207.00149789414399</v>
      </c>
      <c r="D196" s="344">
        <f t="shared" si="0"/>
        <v>109.0325138523379</v>
      </c>
      <c r="E196" s="344">
        <f t="shared" si="1"/>
        <v>316.03401174648189</v>
      </c>
      <c r="F196" s="345">
        <f t="shared" si="2"/>
        <v>0.65499753254468618</v>
      </c>
      <c r="G196" s="345">
        <f t="shared" si="3"/>
        <v>0.34500246745531388</v>
      </c>
      <c r="H196" s="310"/>
      <c r="I196" s="310"/>
      <c r="J196" s="310"/>
      <c r="K196" s="310"/>
      <c r="L196" s="310"/>
      <c r="M196" s="310"/>
      <c r="N196" s="310"/>
      <c r="O196" s="310"/>
      <c r="P196" s="310"/>
      <c r="Q196" s="310"/>
      <c r="R196" s="310"/>
      <c r="S196" s="310"/>
      <c r="T196" s="310"/>
      <c r="U196" s="310"/>
      <c r="V196" s="310"/>
      <c r="W196" s="310"/>
      <c r="X196" s="310"/>
      <c r="Y196" s="310"/>
      <c r="Z196" s="310"/>
    </row>
    <row r="197" spans="1:26" ht="15" customHeight="1">
      <c r="A197" s="310"/>
      <c r="B197" s="343">
        <v>165</v>
      </c>
      <c r="C197" s="344">
        <f t="shared" si="4"/>
        <v>206.41090511077715</v>
      </c>
      <c r="D197" s="344">
        <f t="shared" si="0"/>
        <v>109.62310663570474</v>
      </c>
      <c r="E197" s="344">
        <f t="shared" si="1"/>
        <v>316.03401174648189</v>
      </c>
      <c r="F197" s="345">
        <f t="shared" si="2"/>
        <v>0.65312876917930318</v>
      </c>
      <c r="G197" s="345">
        <f t="shared" si="3"/>
        <v>0.34687123082069687</v>
      </c>
      <c r="H197" s="310"/>
      <c r="I197" s="310"/>
      <c r="J197" s="310"/>
      <c r="K197" s="310"/>
      <c r="L197" s="310"/>
      <c r="M197" s="310"/>
      <c r="N197" s="310"/>
      <c r="O197" s="310"/>
      <c r="P197" s="310"/>
      <c r="Q197" s="310"/>
      <c r="R197" s="310"/>
      <c r="S197" s="310"/>
      <c r="T197" s="310"/>
      <c r="U197" s="310"/>
      <c r="V197" s="310"/>
      <c r="W197" s="310"/>
      <c r="X197" s="310"/>
      <c r="Y197" s="310"/>
      <c r="Z197" s="310"/>
    </row>
    <row r="198" spans="1:26" ht="15" customHeight="1">
      <c r="A198" s="310"/>
      <c r="B198" s="343">
        <v>166</v>
      </c>
      <c r="C198" s="344">
        <f t="shared" si="4"/>
        <v>205.81711328316709</v>
      </c>
      <c r="D198" s="344">
        <f t="shared" si="0"/>
        <v>110.21689846331481</v>
      </c>
      <c r="E198" s="344">
        <f t="shared" si="1"/>
        <v>316.03401174648189</v>
      </c>
      <c r="F198" s="345">
        <f t="shared" si="2"/>
        <v>0.65124988334569101</v>
      </c>
      <c r="G198" s="345">
        <f t="shared" si="3"/>
        <v>0.34875011665430894</v>
      </c>
      <c r="H198" s="310"/>
      <c r="I198" s="310"/>
      <c r="J198" s="310"/>
      <c r="K198" s="310"/>
      <c r="L198" s="310"/>
      <c r="M198" s="310"/>
      <c r="N198" s="310"/>
      <c r="O198" s="310"/>
      <c r="P198" s="310"/>
      <c r="Q198" s="310"/>
      <c r="R198" s="310"/>
      <c r="S198" s="310"/>
      <c r="T198" s="310"/>
      <c r="U198" s="310"/>
      <c r="V198" s="310"/>
      <c r="W198" s="310"/>
      <c r="X198" s="310"/>
      <c r="Y198" s="310"/>
      <c r="Z198" s="310"/>
    </row>
    <row r="199" spans="1:26" ht="15" customHeight="1">
      <c r="A199" s="310"/>
      <c r="B199" s="343">
        <v>167</v>
      </c>
      <c r="C199" s="344">
        <f t="shared" si="4"/>
        <v>205.22010508315748</v>
      </c>
      <c r="D199" s="344">
        <f t="shared" si="0"/>
        <v>110.81390666332442</v>
      </c>
      <c r="E199" s="344">
        <f t="shared" si="1"/>
        <v>316.03401174648189</v>
      </c>
      <c r="F199" s="345">
        <f t="shared" si="2"/>
        <v>0.64936082021381358</v>
      </c>
      <c r="G199" s="345">
        <f t="shared" si="3"/>
        <v>0.35063917978618642</v>
      </c>
      <c r="H199" s="310"/>
      <c r="I199" s="310"/>
      <c r="J199" s="310"/>
      <c r="K199" s="310"/>
      <c r="L199" s="310"/>
      <c r="M199" s="310"/>
      <c r="N199" s="310"/>
      <c r="O199" s="310"/>
      <c r="P199" s="310"/>
      <c r="Q199" s="310"/>
      <c r="R199" s="310"/>
      <c r="S199" s="310"/>
      <c r="T199" s="310"/>
      <c r="U199" s="310"/>
      <c r="V199" s="310"/>
      <c r="W199" s="310"/>
      <c r="X199" s="310"/>
      <c r="Y199" s="310"/>
      <c r="Z199" s="310"/>
    </row>
    <row r="200" spans="1:26" ht="15" customHeight="1">
      <c r="A200" s="310"/>
      <c r="B200" s="343">
        <v>168</v>
      </c>
      <c r="C200" s="344">
        <f t="shared" si="4"/>
        <v>204.61986308873111</v>
      </c>
      <c r="D200" s="344">
        <f t="shared" si="0"/>
        <v>111.41414865775079</v>
      </c>
      <c r="E200" s="344">
        <f t="shared" si="1"/>
        <v>316.03401174648189</v>
      </c>
      <c r="F200" s="345">
        <f t="shared" si="2"/>
        <v>0.64746152465663831</v>
      </c>
      <c r="G200" s="345">
        <f t="shared" si="3"/>
        <v>0.35253847534336169</v>
      </c>
      <c r="H200" s="310"/>
      <c r="I200" s="310"/>
      <c r="J200" s="310"/>
      <c r="K200" s="310"/>
      <c r="L200" s="310"/>
      <c r="M200" s="310"/>
      <c r="N200" s="310"/>
      <c r="O200" s="310"/>
      <c r="P200" s="310"/>
      <c r="Q200" s="310"/>
      <c r="R200" s="310"/>
      <c r="S200" s="310"/>
      <c r="T200" s="310"/>
      <c r="U200" s="310"/>
      <c r="V200" s="310"/>
      <c r="W200" s="310"/>
      <c r="X200" s="310"/>
      <c r="Y200" s="310"/>
      <c r="Z200" s="310"/>
    </row>
    <row r="201" spans="1:26" ht="15" customHeight="1">
      <c r="A201" s="310"/>
      <c r="B201" s="343">
        <v>169</v>
      </c>
      <c r="C201" s="344">
        <f t="shared" si="4"/>
        <v>204.01636978350163</v>
      </c>
      <c r="D201" s="344">
        <f t="shared" si="0"/>
        <v>112.01764196298026</v>
      </c>
      <c r="E201" s="344">
        <f t="shared" si="1"/>
        <v>316.03401174648189</v>
      </c>
      <c r="F201" s="345">
        <f t="shared" si="2"/>
        <v>0.64555194124852844</v>
      </c>
      <c r="G201" s="345">
        <f t="shared" si="3"/>
        <v>0.35444805875147156</v>
      </c>
      <c r="H201" s="310"/>
      <c r="I201" s="310"/>
      <c r="J201" s="310"/>
      <c r="K201" s="310"/>
      <c r="L201" s="310"/>
      <c r="M201" s="310"/>
      <c r="N201" s="310"/>
      <c r="O201" s="310"/>
      <c r="P201" s="310"/>
      <c r="Q201" s="310"/>
      <c r="R201" s="310"/>
      <c r="S201" s="310"/>
      <c r="T201" s="310"/>
      <c r="U201" s="310"/>
      <c r="V201" s="310"/>
      <c r="W201" s="310"/>
      <c r="X201" s="310"/>
      <c r="Y201" s="310"/>
      <c r="Z201" s="310"/>
    </row>
    <row r="202" spans="1:26" ht="15" customHeight="1">
      <c r="A202" s="310"/>
      <c r="B202" s="343">
        <v>170</v>
      </c>
      <c r="C202" s="344">
        <f t="shared" si="4"/>
        <v>203.40960755620216</v>
      </c>
      <c r="D202" s="344">
        <f t="shared" si="0"/>
        <v>112.62440419027973</v>
      </c>
      <c r="E202" s="344">
        <f t="shared" si="1"/>
        <v>316.03401174648189</v>
      </c>
      <c r="F202" s="345">
        <f t="shared" si="2"/>
        <v>0.64363201426362471</v>
      </c>
      <c r="G202" s="345">
        <f t="shared" si="3"/>
        <v>0.35636798573637535</v>
      </c>
      <c r="H202" s="310"/>
      <c r="I202" s="310"/>
      <c r="J202" s="310"/>
      <c r="K202" s="310"/>
      <c r="L202" s="310"/>
      <c r="M202" s="310"/>
      <c r="N202" s="310"/>
      <c r="O202" s="310"/>
      <c r="P202" s="310"/>
      <c r="Q202" s="310"/>
      <c r="R202" s="310"/>
      <c r="S202" s="310"/>
      <c r="T202" s="310"/>
      <c r="U202" s="310"/>
      <c r="V202" s="310"/>
      <c r="W202" s="310"/>
      <c r="X202" s="310"/>
      <c r="Y202" s="310"/>
      <c r="Z202" s="310"/>
    </row>
    <row r="203" spans="1:26" ht="15" customHeight="1">
      <c r="A203" s="310"/>
      <c r="B203" s="343">
        <v>171</v>
      </c>
      <c r="C203" s="344">
        <f t="shared" si="4"/>
        <v>202.79955870017147</v>
      </c>
      <c r="D203" s="344">
        <f t="shared" si="0"/>
        <v>113.23445304631042</v>
      </c>
      <c r="E203" s="344">
        <f t="shared" si="1"/>
        <v>316.03401174648189</v>
      </c>
      <c r="F203" s="345">
        <f t="shared" si="2"/>
        <v>0.64170168767421931</v>
      </c>
      <c r="G203" s="345">
        <f t="shared" si="3"/>
        <v>0.35829831232578069</v>
      </c>
      <c r="H203" s="310"/>
      <c r="I203" s="310"/>
      <c r="J203" s="310"/>
      <c r="K203" s="310"/>
      <c r="L203" s="310"/>
      <c r="M203" s="310"/>
      <c r="N203" s="310"/>
      <c r="O203" s="310"/>
      <c r="P203" s="310"/>
      <c r="Q203" s="310"/>
      <c r="R203" s="310"/>
      <c r="S203" s="310"/>
      <c r="T203" s="310"/>
      <c r="U203" s="310"/>
      <c r="V203" s="310"/>
      <c r="W203" s="310"/>
      <c r="X203" s="310"/>
      <c r="Y203" s="310"/>
      <c r="Z203" s="310"/>
    </row>
    <row r="204" spans="1:26" ht="15" customHeight="1">
      <c r="A204" s="310"/>
      <c r="B204" s="343">
        <v>172</v>
      </c>
      <c r="C204" s="344">
        <f t="shared" si="4"/>
        <v>202.1862054128373</v>
      </c>
      <c r="D204" s="344">
        <f t="shared" si="0"/>
        <v>113.8478063336446</v>
      </c>
      <c r="E204" s="344">
        <f t="shared" si="1"/>
        <v>316.03401174648189</v>
      </c>
      <c r="F204" s="345">
        <f t="shared" si="2"/>
        <v>0.63976090514912132</v>
      </c>
      <c r="G204" s="345">
        <f t="shared" si="3"/>
        <v>0.36023909485087868</v>
      </c>
      <c r="H204" s="310"/>
      <c r="I204" s="310"/>
      <c r="J204" s="310"/>
      <c r="K204" s="310"/>
      <c r="L204" s="310"/>
      <c r="M204" s="310"/>
      <c r="N204" s="310"/>
      <c r="O204" s="310"/>
      <c r="P204" s="310"/>
      <c r="Q204" s="310"/>
      <c r="R204" s="310"/>
      <c r="S204" s="310"/>
      <c r="T204" s="310"/>
      <c r="U204" s="310"/>
      <c r="V204" s="310"/>
      <c r="W204" s="310"/>
      <c r="X204" s="310"/>
      <c r="Y204" s="310"/>
      <c r="Z204" s="310"/>
    </row>
    <row r="205" spans="1:26" ht="15" customHeight="1">
      <c r="A205" s="310"/>
      <c r="B205" s="343">
        <v>173</v>
      </c>
      <c r="C205" s="344">
        <f t="shared" si="4"/>
        <v>201.56952979519673</v>
      </c>
      <c r="D205" s="344">
        <f t="shared" si="0"/>
        <v>114.46448195128517</v>
      </c>
      <c r="E205" s="344">
        <f t="shared" si="1"/>
        <v>316.03401174648189</v>
      </c>
      <c r="F205" s="345">
        <f t="shared" si="2"/>
        <v>0.63780961005201242</v>
      </c>
      <c r="G205" s="345">
        <f t="shared" si="3"/>
        <v>0.36219038994798758</v>
      </c>
      <c r="H205" s="310"/>
      <c r="I205" s="310"/>
      <c r="J205" s="310"/>
      <c r="K205" s="310"/>
      <c r="L205" s="310"/>
      <c r="M205" s="310"/>
      <c r="N205" s="310"/>
      <c r="O205" s="310"/>
      <c r="P205" s="310"/>
      <c r="Q205" s="310"/>
      <c r="R205" s="310"/>
      <c r="S205" s="310"/>
      <c r="T205" s="310"/>
      <c r="U205" s="310"/>
      <c r="V205" s="310"/>
      <c r="W205" s="310"/>
      <c r="X205" s="310"/>
      <c r="Y205" s="310"/>
      <c r="Z205" s="310"/>
    </row>
    <row r="206" spans="1:26" ht="15" customHeight="1">
      <c r="A206" s="310"/>
      <c r="B206" s="343">
        <v>174</v>
      </c>
      <c r="C206" s="344">
        <f t="shared" si="4"/>
        <v>200.94951385129394</v>
      </c>
      <c r="D206" s="344">
        <f t="shared" si="0"/>
        <v>115.08449789518795</v>
      </c>
      <c r="E206" s="344">
        <f t="shared" si="1"/>
        <v>316.03401174648189</v>
      </c>
      <c r="F206" s="345">
        <f t="shared" si="2"/>
        <v>0.63584774543979417</v>
      </c>
      <c r="G206" s="345">
        <f t="shared" si="3"/>
        <v>0.36415225456020583</v>
      </c>
      <c r="H206" s="310"/>
      <c r="I206" s="310"/>
      <c r="J206" s="310"/>
      <c r="K206" s="310"/>
      <c r="L206" s="310"/>
      <c r="M206" s="310"/>
      <c r="N206" s="310"/>
      <c r="O206" s="310"/>
      <c r="P206" s="310"/>
      <c r="Q206" s="310"/>
      <c r="R206" s="310"/>
      <c r="S206" s="310"/>
      <c r="T206" s="310"/>
      <c r="U206" s="310"/>
      <c r="V206" s="310"/>
      <c r="W206" s="310"/>
      <c r="X206" s="310"/>
      <c r="Y206" s="310"/>
      <c r="Z206" s="310"/>
    </row>
    <row r="207" spans="1:26" ht="15" customHeight="1">
      <c r="A207" s="310"/>
      <c r="B207" s="343">
        <v>175</v>
      </c>
      <c r="C207" s="344">
        <f t="shared" si="4"/>
        <v>200.326139487695</v>
      </c>
      <c r="D207" s="344">
        <f t="shared" si="0"/>
        <v>115.70787225878689</v>
      </c>
      <c r="E207" s="344">
        <f t="shared" si="1"/>
        <v>316.03401174648189</v>
      </c>
      <c r="F207" s="345">
        <f t="shared" si="2"/>
        <v>0.63387525406092637</v>
      </c>
      <c r="G207" s="345">
        <f t="shared" si="3"/>
        <v>0.36612474593907363</v>
      </c>
      <c r="H207" s="310"/>
      <c r="I207" s="310"/>
      <c r="J207" s="310"/>
      <c r="K207" s="310"/>
      <c r="L207" s="310"/>
      <c r="M207" s="310"/>
      <c r="N207" s="310"/>
      <c r="O207" s="310"/>
      <c r="P207" s="310"/>
      <c r="Q207" s="310"/>
      <c r="R207" s="310"/>
      <c r="S207" s="310"/>
      <c r="T207" s="310"/>
      <c r="U207" s="310"/>
      <c r="V207" s="310"/>
      <c r="W207" s="310"/>
      <c r="X207" s="310"/>
      <c r="Y207" s="310"/>
      <c r="Z207" s="310"/>
    </row>
    <row r="208" spans="1:26" ht="15" customHeight="1">
      <c r="A208" s="310"/>
      <c r="B208" s="343">
        <v>176</v>
      </c>
      <c r="C208" s="344">
        <f t="shared" si="4"/>
        <v>199.6993885129599</v>
      </c>
      <c r="D208" s="344">
        <f t="shared" si="0"/>
        <v>116.334623233522</v>
      </c>
      <c r="E208" s="344">
        <f t="shared" si="1"/>
        <v>316.03401174648189</v>
      </c>
      <c r="F208" s="345">
        <f t="shared" si="2"/>
        <v>0.63189207835375638</v>
      </c>
      <c r="G208" s="345">
        <f t="shared" si="3"/>
        <v>0.36810792164624362</v>
      </c>
      <c r="H208" s="310"/>
      <c r="I208" s="310"/>
      <c r="J208" s="310"/>
      <c r="K208" s="310"/>
      <c r="L208" s="310"/>
      <c r="M208" s="310"/>
      <c r="N208" s="310"/>
      <c r="O208" s="310"/>
      <c r="P208" s="310"/>
      <c r="Q208" s="310"/>
      <c r="R208" s="310"/>
      <c r="S208" s="310"/>
      <c r="T208" s="310"/>
      <c r="U208" s="310"/>
      <c r="V208" s="310"/>
      <c r="W208" s="310"/>
      <c r="X208" s="310"/>
      <c r="Y208" s="310"/>
      <c r="Z208" s="310"/>
    </row>
    <row r="209" spans="1:26" ht="15" customHeight="1">
      <c r="A209" s="310"/>
      <c r="B209" s="343">
        <v>177</v>
      </c>
      <c r="C209" s="344">
        <f t="shared" si="4"/>
        <v>199.06924263711164</v>
      </c>
      <c r="D209" s="344">
        <f t="shared" si="0"/>
        <v>116.96476910937025</v>
      </c>
      <c r="E209" s="344">
        <f t="shared" si="1"/>
        <v>316.03401174648189</v>
      </c>
      <c r="F209" s="345">
        <f t="shared" si="2"/>
        <v>0.62989816044483915</v>
      </c>
      <c r="G209" s="345">
        <f t="shared" si="3"/>
        <v>0.37010183955516079</v>
      </c>
      <c r="H209" s="310"/>
      <c r="I209" s="310"/>
      <c r="J209" s="310"/>
      <c r="K209" s="310"/>
      <c r="L209" s="310"/>
      <c r="M209" s="310"/>
      <c r="N209" s="310"/>
      <c r="O209" s="310"/>
      <c r="P209" s="310"/>
      <c r="Q209" s="310"/>
      <c r="R209" s="310"/>
      <c r="S209" s="310"/>
      <c r="T209" s="310"/>
      <c r="U209" s="310"/>
      <c r="V209" s="310"/>
      <c r="W209" s="310"/>
      <c r="X209" s="310"/>
      <c r="Y209" s="310"/>
      <c r="Z209" s="310"/>
    </row>
    <row r="210" spans="1:26" ht="15" customHeight="1">
      <c r="A210" s="310"/>
      <c r="B210" s="343">
        <v>178</v>
      </c>
      <c r="C210" s="344">
        <f t="shared" si="4"/>
        <v>198.43568347110255</v>
      </c>
      <c r="D210" s="344">
        <f t="shared" si="0"/>
        <v>117.59832827537934</v>
      </c>
      <c r="E210" s="344">
        <f t="shared" si="1"/>
        <v>316.03401174648189</v>
      </c>
      <c r="F210" s="345">
        <f t="shared" si="2"/>
        <v>0.62789344214724874</v>
      </c>
      <c r="G210" s="345">
        <f t="shared" si="3"/>
        <v>0.37210655785275126</v>
      </c>
      <c r="H210" s="310"/>
      <c r="I210" s="310"/>
      <c r="J210" s="310"/>
      <c r="K210" s="310"/>
      <c r="L210" s="310"/>
      <c r="M210" s="310"/>
      <c r="N210" s="310"/>
      <c r="O210" s="310"/>
      <c r="P210" s="310"/>
      <c r="Q210" s="310"/>
      <c r="R210" s="310"/>
      <c r="S210" s="310"/>
      <c r="T210" s="310"/>
      <c r="U210" s="310"/>
      <c r="V210" s="310"/>
      <c r="W210" s="310"/>
      <c r="X210" s="310"/>
      <c r="Y210" s="310"/>
      <c r="Z210" s="310"/>
    </row>
    <row r="211" spans="1:26" ht="15" customHeight="1">
      <c r="A211" s="310"/>
      <c r="B211" s="343">
        <v>179</v>
      </c>
      <c r="C211" s="344">
        <f t="shared" si="4"/>
        <v>197.79869252627759</v>
      </c>
      <c r="D211" s="344">
        <f t="shared" si="0"/>
        <v>118.2353192202043</v>
      </c>
      <c r="E211" s="344">
        <f t="shared" si="1"/>
        <v>316.03401174648189</v>
      </c>
      <c r="F211" s="345">
        <f t="shared" si="2"/>
        <v>0.62587786495887965</v>
      </c>
      <c r="G211" s="345">
        <f t="shared" si="3"/>
        <v>0.3741221350411203</v>
      </c>
      <c r="H211" s="310"/>
      <c r="I211" s="310"/>
      <c r="J211" s="310"/>
      <c r="K211" s="310"/>
      <c r="L211" s="310"/>
      <c r="M211" s="310"/>
      <c r="N211" s="310"/>
      <c r="O211" s="310"/>
      <c r="P211" s="310"/>
      <c r="Q211" s="310"/>
      <c r="R211" s="310"/>
      <c r="S211" s="310"/>
      <c r="T211" s="310"/>
      <c r="U211" s="310"/>
      <c r="V211" s="310"/>
      <c r="W211" s="310"/>
      <c r="X211" s="310"/>
      <c r="Y211" s="310"/>
      <c r="Z211" s="310"/>
    </row>
    <row r="212" spans="1:26" ht="15" customHeight="1">
      <c r="A212" s="310"/>
      <c r="B212" s="343">
        <v>180</v>
      </c>
      <c r="C212" s="344">
        <f t="shared" si="4"/>
        <v>197.1582512138348</v>
      </c>
      <c r="D212" s="344">
        <f t="shared" si="0"/>
        <v>118.87576053264709</v>
      </c>
      <c r="E212" s="344">
        <f t="shared" si="1"/>
        <v>316.03401174648189</v>
      </c>
      <c r="F212" s="345">
        <f t="shared" si="2"/>
        <v>0.62385137006074021</v>
      </c>
      <c r="G212" s="345">
        <f t="shared" si="3"/>
        <v>0.37614862993925979</v>
      </c>
      <c r="H212" s="310"/>
      <c r="I212" s="310"/>
      <c r="J212" s="310"/>
      <c r="K212" s="310"/>
      <c r="L212" s="310"/>
      <c r="M212" s="310"/>
      <c r="N212" s="310"/>
      <c r="O212" s="310"/>
      <c r="P212" s="310"/>
      <c r="Q212" s="310"/>
      <c r="R212" s="310"/>
      <c r="S212" s="310"/>
      <c r="T212" s="310"/>
      <c r="U212" s="310"/>
      <c r="V212" s="310"/>
      <c r="W212" s="310"/>
      <c r="X212" s="310"/>
      <c r="Y212" s="310"/>
      <c r="Z212" s="310"/>
    </row>
    <row r="213" spans="1:26" ht="15" customHeight="1">
      <c r="A213" s="310"/>
      <c r="B213" s="343">
        <v>181</v>
      </c>
      <c r="C213" s="344">
        <f t="shared" si="4"/>
        <v>196.51434084428297</v>
      </c>
      <c r="D213" s="344">
        <f t="shared" si="0"/>
        <v>119.51967090219892</v>
      </c>
      <c r="E213" s="344">
        <f t="shared" si="1"/>
        <v>316.03401174648189</v>
      </c>
      <c r="F213" s="345">
        <f t="shared" si="2"/>
        <v>0.62181389831523592</v>
      </c>
      <c r="G213" s="345">
        <f t="shared" si="3"/>
        <v>0.37818610168476408</v>
      </c>
      <c r="H213" s="310"/>
      <c r="I213" s="310"/>
      <c r="J213" s="310"/>
      <c r="K213" s="310"/>
      <c r="L213" s="310"/>
      <c r="M213" s="310"/>
      <c r="N213" s="310"/>
      <c r="O213" s="310"/>
      <c r="P213" s="310"/>
      <c r="Q213" s="310"/>
      <c r="R213" s="310"/>
      <c r="S213" s="310"/>
      <c r="T213" s="310"/>
      <c r="U213" s="310"/>
      <c r="V213" s="310"/>
      <c r="W213" s="310"/>
      <c r="X213" s="310"/>
      <c r="Y213" s="310"/>
      <c r="Z213" s="310"/>
    </row>
    <row r="214" spans="1:26" ht="15" customHeight="1">
      <c r="A214" s="310"/>
      <c r="B214" s="343">
        <v>182</v>
      </c>
      <c r="C214" s="344">
        <f t="shared" si="4"/>
        <v>195.86694262689608</v>
      </c>
      <c r="D214" s="344">
        <f t="shared" si="0"/>
        <v>120.16706911958582</v>
      </c>
      <c r="E214" s="344">
        <f t="shared" si="1"/>
        <v>316.03401174648189</v>
      </c>
      <c r="F214" s="345">
        <f t="shared" si="2"/>
        <v>0.61976539026444355</v>
      </c>
      <c r="G214" s="345">
        <f t="shared" si="3"/>
        <v>0.38023460973555651</v>
      </c>
      <c r="H214" s="310"/>
      <c r="I214" s="310"/>
      <c r="J214" s="310"/>
      <c r="K214" s="310"/>
      <c r="L214" s="310"/>
      <c r="M214" s="310"/>
      <c r="N214" s="310"/>
      <c r="O214" s="310"/>
      <c r="P214" s="310"/>
      <c r="Q214" s="310"/>
      <c r="R214" s="310"/>
      <c r="S214" s="310"/>
      <c r="T214" s="310"/>
      <c r="U214" s="310"/>
      <c r="V214" s="310"/>
      <c r="W214" s="310"/>
      <c r="X214" s="310"/>
      <c r="Y214" s="310"/>
      <c r="Z214" s="310"/>
    </row>
    <row r="215" spans="1:26" ht="15" customHeight="1">
      <c r="A215" s="310"/>
      <c r="B215" s="343">
        <v>183</v>
      </c>
      <c r="C215" s="344">
        <f t="shared" si="4"/>
        <v>195.21603766916499</v>
      </c>
      <c r="D215" s="344">
        <f t="shared" si="0"/>
        <v>120.8179740773169</v>
      </c>
      <c r="E215" s="344">
        <f t="shared" si="1"/>
        <v>316.03401174648189</v>
      </c>
      <c r="F215" s="345">
        <f t="shared" si="2"/>
        <v>0.6177057861283759</v>
      </c>
      <c r="G215" s="345">
        <f t="shared" si="3"/>
        <v>0.3822942138716241</v>
      </c>
      <c r="H215" s="310"/>
      <c r="I215" s="310"/>
      <c r="J215" s="310"/>
      <c r="K215" s="310"/>
      <c r="L215" s="310"/>
      <c r="M215" s="310"/>
      <c r="N215" s="310"/>
      <c r="O215" s="310"/>
      <c r="P215" s="310"/>
      <c r="Q215" s="310"/>
      <c r="R215" s="310"/>
      <c r="S215" s="310"/>
      <c r="T215" s="310"/>
      <c r="U215" s="310"/>
      <c r="V215" s="310"/>
      <c r="W215" s="310"/>
      <c r="X215" s="310"/>
      <c r="Y215" s="310"/>
      <c r="Z215" s="310"/>
    </row>
    <row r="216" spans="1:26" ht="15" customHeight="1">
      <c r="A216" s="310"/>
      <c r="B216" s="343">
        <v>184</v>
      </c>
      <c r="C216" s="344">
        <f t="shared" si="4"/>
        <v>194.5616069762462</v>
      </c>
      <c r="D216" s="344">
        <f t="shared" si="0"/>
        <v>121.4724047702357</v>
      </c>
      <c r="E216" s="344">
        <f t="shared" si="1"/>
        <v>316.03401174648189</v>
      </c>
      <c r="F216" s="345">
        <f t="shared" si="2"/>
        <v>0.61563502580323803</v>
      </c>
      <c r="G216" s="345">
        <f t="shared" si="3"/>
        <v>0.38436497419676202</v>
      </c>
      <c r="H216" s="310"/>
      <c r="I216" s="310"/>
      <c r="J216" s="310"/>
      <c r="K216" s="310"/>
      <c r="L216" s="310"/>
      <c r="M216" s="310"/>
      <c r="N216" s="310"/>
      <c r="O216" s="310"/>
      <c r="P216" s="310"/>
      <c r="Q216" s="310"/>
      <c r="R216" s="310"/>
      <c r="S216" s="310"/>
      <c r="T216" s="310"/>
      <c r="U216" s="310"/>
      <c r="V216" s="310"/>
      <c r="W216" s="310"/>
      <c r="X216" s="310"/>
      <c r="Y216" s="310"/>
      <c r="Z216" s="310"/>
    </row>
    <row r="217" spans="1:26" ht="15" customHeight="1">
      <c r="A217" s="310"/>
      <c r="B217" s="343">
        <v>185</v>
      </c>
      <c r="C217" s="344">
        <f t="shared" si="4"/>
        <v>193.90363145040737</v>
      </c>
      <c r="D217" s="344">
        <f t="shared" si="0"/>
        <v>122.13038029607452</v>
      </c>
      <c r="E217" s="344">
        <f t="shared" si="1"/>
        <v>316.03401174648189</v>
      </c>
      <c r="F217" s="345">
        <f t="shared" si="2"/>
        <v>0.61355304885967199</v>
      </c>
      <c r="G217" s="345">
        <f t="shared" si="3"/>
        <v>0.38644695114032795</v>
      </c>
      <c r="H217" s="310"/>
      <c r="I217" s="310"/>
      <c r="J217" s="310"/>
      <c r="K217" s="310"/>
      <c r="L217" s="310"/>
      <c r="M217" s="310"/>
      <c r="N217" s="310"/>
      <c r="O217" s="310"/>
      <c r="P217" s="310"/>
      <c r="Q217" s="310"/>
      <c r="R217" s="310"/>
      <c r="S217" s="310"/>
      <c r="T217" s="310"/>
      <c r="U217" s="310"/>
      <c r="V217" s="310"/>
      <c r="W217" s="310"/>
      <c r="X217" s="310"/>
      <c r="Y217" s="310"/>
      <c r="Z217" s="310"/>
    </row>
    <row r="218" spans="1:26" ht="15" customHeight="1">
      <c r="A218" s="310"/>
      <c r="B218" s="343">
        <v>186</v>
      </c>
      <c r="C218" s="344">
        <f t="shared" si="4"/>
        <v>193.24209189047033</v>
      </c>
      <c r="D218" s="344">
        <f t="shared" si="0"/>
        <v>122.79191985601156</v>
      </c>
      <c r="E218" s="344">
        <f t="shared" si="1"/>
        <v>316.03401174648189</v>
      </c>
      <c r="F218" s="345">
        <f t="shared" si="2"/>
        <v>0.61145979454099542</v>
      </c>
      <c r="G218" s="345">
        <f t="shared" si="3"/>
        <v>0.38854020545900464</v>
      </c>
      <c r="H218" s="310"/>
      <c r="I218" s="310"/>
      <c r="J218" s="310"/>
      <c r="K218" s="310"/>
      <c r="L218" s="310"/>
      <c r="M218" s="310"/>
      <c r="N218" s="310"/>
      <c r="O218" s="310"/>
      <c r="P218" s="310"/>
      <c r="Q218" s="310"/>
      <c r="R218" s="310"/>
      <c r="S218" s="310"/>
      <c r="T218" s="310"/>
      <c r="U218" s="310"/>
      <c r="V218" s="310"/>
      <c r="W218" s="310"/>
      <c r="X218" s="310"/>
      <c r="Y218" s="310"/>
      <c r="Z218" s="310"/>
    </row>
    <row r="219" spans="1:26" ht="15" customHeight="1">
      <c r="A219" s="310"/>
      <c r="B219" s="343">
        <v>187</v>
      </c>
      <c r="C219" s="344">
        <f t="shared" si="4"/>
        <v>192.57696899125028</v>
      </c>
      <c r="D219" s="344">
        <f t="shared" si="0"/>
        <v>123.45704275523161</v>
      </c>
      <c r="E219" s="344">
        <f t="shared" si="1"/>
        <v>316.03401174648189</v>
      </c>
      <c r="F219" s="345">
        <f t="shared" si="2"/>
        <v>0.60935520176142577</v>
      </c>
      <c r="G219" s="345">
        <f t="shared" si="3"/>
        <v>0.39064479823857423</v>
      </c>
      <c r="H219" s="310"/>
      <c r="I219" s="310"/>
      <c r="J219" s="310"/>
      <c r="K219" s="310"/>
      <c r="L219" s="310"/>
      <c r="M219" s="310"/>
      <c r="N219" s="310"/>
      <c r="O219" s="310"/>
      <c r="P219" s="310"/>
      <c r="Q219" s="310"/>
      <c r="R219" s="310"/>
      <c r="S219" s="310"/>
      <c r="T219" s="310"/>
      <c r="U219" s="310"/>
      <c r="V219" s="310"/>
      <c r="W219" s="310"/>
      <c r="X219" s="310"/>
      <c r="Y219" s="310"/>
      <c r="Z219" s="310"/>
    </row>
    <row r="220" spans="1:26" ht="15" customHeight="1">
      <c r="A220" s="310"/>
      <c r="B220" s="343">
        <v>188</v>
      </c>
      <c r="C220" s="344">
        <f t="shared" si="4"/>
        <v>191.90824334299276</v>
      </c>
      <c r="D220" s="344">
        <f t="shared" si="0"/>
        <v>124.12576840348913</v>
      </c>
      <c r="E220" s="344">
        <f t="shared" si="1"/>
        <v>316.03401174648189</v>
      </c>
      <c r="F220" s="345">
        <f t="shared" si="2"/>
        <v>0.60723920910430018</v>
      </c>
      <c r="G220" s="345">
        <f t="shared" si="3"/>
        <v>0.39276079089569987</v>
      </c>
      <c r="H220" s="310"/>
      <c r="I220" s="310"/>
      <c r="J220" s="310"/>
      <c r="K220" s="310"/>
      <c r="L220" s="310"/>
      <c r="M220" s="310"/>
      <c r="N220" s="310"/>
      <c r="O220" s="310"/>
      <c r="P220" s="310"/>
      <c r="Q220" s="310"/>
      <c r="R220" s="310"/>
      <c r="S220" s="310"/>
      <c r="T220" s="310"/>
      <c r="U220" s="310"/>
      <c r="V220" s="310"/>
      <c r="W220" s="310"/>
      <c r="X220" s="310"/>
      <c r="Y220" s="310"/>
      <c r="Z220" s="310"/>
    </row>
    <row r="221" spans="1:26" ht="15" customHeight="1">
      <c r="A221" s="310"/>
      <c r="B221" s="343">
        <v>189</v>
      </c>
      <c r="C221" s="344">
        <f t="shared" si="4"/>
        <v>191.2358954308072</v>
      </c>
      <c r="D221" s="344">
        <f t="shared" si="0"/>
        <v>124.79811631567469</v>
      </c>
      <c r="E221" s="344">
        <f t="shared" si="1"/>
        <v>316.03401174648189</v>
      </c>
      <c r="F221" s="345">
        <f t="shared" si="2"/>
        <v>0.60511175482028179</v>
      </c>
      <c r="G221" s="345">
        <f t="shared" si="3"/>
        <v>0.39488824517971821</v>
      </c>
      <c r="H221" s="310"/>
      <c r="I221" s="310"/>
      <c r="J221" s="310"/>
      <c r="K221" s="310"/>
      <c r="L221" s="310"/>
      <c r="M221" s="310"/>
      <c r="N221" s="310"/>
      <c r="O221" s="310"/>
      <c r="P221" s="310"/>
      <c r="Q221" s="310"/>
      <c r="R221" s="310"/>
      <c r="S221" s="310"/>
      <c r="T221" s="310"/>
      <c r="U221" s="310"/>
      <c r="V221" s="310"/>
      <c r="W221" s="310"/>
      <c r="X221" s="310"/>
      <c r="Y221" s="310"/>
      <c r="Z221" s="310"/>
    </row>
    <row r="222" spans="1:26" ht="15" customHeight="1">
      <c r="A222" s="310"/>
      <c r="B222" s="343">
        <v>190</v>
      </c>
      <c r="C222" s="344">
        <f t="shared" si="4"/>
        <v>190.55990563409728</v>
      </c>
      <c r="D222" s="344">
        <f t="shared" si="0"/>
        <v>125.47410611238462</v>
      </c>
      <c r="E222" s="344">
        <f t="shared" si="1"/>
        <v>316.03401174648189</v>
      </c>
      <c r="F222" s="345">
        <f t="shared" si="2"/>
        <v>0.60297277682555828</v>
      </c>
      <c r="G222" s="345">
        <f t="shared" si="3"/>
        <v>0.39702722317444178</v>
      </c>
      <c r="H222" s="310"/>
      <c r="I222" s="310"/>
      <c r="J222" s="310"/>
      <c r="K222" s="310"/>
      <c r="L222" s="310"/>
      <c r="M222" s="310"/>
      <c r="N222" s="310"/>
      <c r="O222" s="310"/>
      <c r="P222" s="310"/>
      <c r="Q222" s="310"/>
      <c r="R222" s="310"/>
      <c r="S222" s="310"/>
      <c r="T222" s="310"/>
      <c r="U222" s="310"/>
      <c r="V222" s="310"/>
      <c r="W222" s="310"/>
      <c r="X222" s="310"/>
      <c r="Y222" s="310"/>
      <c r="Z222" s="310"/>
    </row>
    <row r="223" spans="1:26" ht="15" customHeight="1">
      <c r="A223" s="310"/>
      <c r="B223" s="343">
        <v>191</v>
      </c>
      <c r="C223" s="344">
        <f t="shared" si="4"/>
        <v>189.88025422598855</v>
      </c>
      <c r="D223" s="344">
        <f t="shared" si="0"/>
        <v>126.15375752049334</v>
      </c>
      <c r="E223" s="344">
        <f t="shared" si="1"/>
        <v>316.03401174648189</v>
      </c>
      <c r="F223" s="345">
        <f t="shared" si="2"/>
        <v>0.60082221270003011</v>
      </c>
      <c r="G223" s="345">
        <f t="shared" si="3"/>
        <v>0.39917778729996989</v>
      </c>
      <c r="H223" s="310"/>
      <c r="I223" s="310"/>
      <c r="J223" s="310"/>
      <c r="K223" s="310"/>
      <c r="L223" s="310"/>
      <c r="M223" s="310"/>
      <c r="N223" s="310"/>
      <c r="O223" s="310"/>
      <c r="P223" s="310"/>
      <c r="Q223" s="310"/>
      <c r="R223" s="310"/>
      <c r="S223" s="310"/>
      <c r="T223" s="310"/>
      <c r="U223" s="310"/>
      <c r="V223" s="310"/>
      <c r="W223" s="310"/>
      <c r="X223" s="310"/>
      <c r="Y223" s="310"/>
      <c r="Z223" s="310"/>
    </row>
    <row r="224" spans="1:26" ht="15" customHeight="1">
      <c r="A224" s="310"/>
      <c r="B224" s="343">
        <v>192</v>
      </c>
      <c r="C224" s="344">
        <f t="shared" si="4"/>
        <v>189.19692137275254</v>
      </c>
      <c r="D224" s="344">
        <f t="shared" si="0"/>
        <v>126.83709037372935</v>
      </c>
      <c r="E224" s="344">
        <f t="shared" si="1"/>
        <v>316.03401174648189</v>
      </c>
      <c r="F224" s="345">
        <f t="shared" si="2"/>
        <v>0.59865999968548855</v>
      </c>
      <c r="G224" s="345">
        <f t="shared" si="3"/>
        <v>0.40134000031451145</v>
      </c>
      <c r="H224" s="310"/>
      <c r="I224" s="310"/>
      <c r="J224" s="310"/>
      <c r="K224" s="310"/>
      <c r="L224" s="310"/>
      <c r="M224" s="310"/>
      <c r="N224" s="310"/>
      <c r="O224" s="310"/>
      <c r="P224" s="310"/>
      <c r="Q224" s="310"/>
      <c r="R224" s="310"/>
      <c r="S224" s="310"/>
      <c r="T224" s="310"/>
      <c r="U224" s="310"/>
      <c r="V224" s="310"/>
      <c r="W224" s="310"/>
      <c r="X224" s="310"/>
      <c r="Y224" s="310"/>
      <c r="Z224" s="310"/>
    </row>
    <row r="225" spans="1:26" ht="15" customHeight="1">
      <c r="A225" s="310"/>
      <c r="B225" s="343">
        <v>193</v>
      </c>
      <c r="C225" s="344">
        <f t="shared" si="4"/>
        <v>188.50988713322815</v>
      </c>
      <c r="D225" s="344">
        <f t="shared" si="0"/>
        <v>127.52412461325375</v>
      </c>
      <c r="E225" s="344">
        <f t="shared" si="1"/>
        <v>316.03401174648189</v>
      </c>
      <c r="F225" s="345">
        <f t="shared" si="2"/>
        <v>0.59648607468378489</v>
      </c>
      <c r="G225" s="345">
        <f t="shared" si="3"/>
        <v>0.40351392531621511</v>
      </c>
      <c r="H225" s="310"/>
      <c r="I225" s="310"/>
      <c r="J225" s="310"/>
      <c r="K225" s="310"/>
      <c r="L225" s="310"/>
      <c r="M225" s="310"/>
      <c r="N225" s="310"/>
      <c r="O225" s="310"/>
      <c r="P225" s="310"/>
      <c r="Q225" s="310"/>
      <c r="R225" s="310"/>
      <c r="S225" s="310"/>
      <c r="T225" s="310"/>
      <c r="U225" s="310"/>
      <c r="V225" s="310"/>
      <c r="W225" s="310"/>
      <c r="X225" s="310"/>
      <c r="Y225" s="310"/>
      <c r="Z225" s="310"/>
    </row>
    <row r="226" spans="1:26" ht="15" customHeight="1">
      <c r="A226" s="310"/>
      <c r="B226" s="343">
        <v>194</v>
      </c>
      <c r="C226" s="344">
        <f t="shared" si="4"/>
        <v>187.8191314582397</v>
      </c>
      <c r="D226" s="344">
        <f t="shared" si="0"/>
        <v>128.2148802882422</v>
      </c>
      <c r="E226" s="344">
        <f t="shared" si="1"/>
        <v>316.03401174648189</v>
      </c>
      <c r="F226" s="345">
        <f t="shared" si="2"/>
        <v>0.59430037425498872</v>
      </c>
      <c r="G226" s="345">
        <f t="shared" si="3"/>
        <v>0.40569962574501128</v>
      </c>
      <c r="H226" s="310"/>
      <c r="I226" s="310"/>
      <c r="J226" s="310"/>
      <c r="K226" s="310"/>
      <c r="L226" s="310"/>
      <c r="M226" s="310"/>
      <c r="N226" s="310"/>
      <c r="O226" s="310"/>
      <c r="P226" s="310"/>
      <c r="Q226" s="310"/>
      <c r="R226" s="310"/>
      <c r="S226" s="310"/>
      <c r="T226" s="310"/>
      <c r="U226" s="310"/>
      <c r="V226" s="310"/>
      <c r="W226" s="310"/>
      <c r="X226" s="310"/>
      <c r="Y226" s="310"/>
      <c r="Z226" s="310"/>
    </row>
    <row r="227" spans="1:26" ht="15" customHeight="1">
      <c r="A227" s="310"/>
      <c r="B227" s="343">
        <v>195</v>
      </c>
      <c r="C227" s="344">
        <f t="shared" si="4"/>
        <v>187.12463419001176</v>
      </c>
      <c r="D227" s="344">
        <f t="shared" si="0"/>
        <v>128.90937755647013</v>
      </c>
      <c r="E227" s="344">
        <f t="shared" si="1"/>
        <v>316.03401174648189</v>
      </c>
      <c r="F227" s="345">
        <f t="shared" si="2"/>
        <v>0.5921028346155367</v>
      </c>
      <c r="G227" s="345">
        <f t="shared" si="3"/>
        <v>0.40789716538446325</v>
      </c>
      <c r="H227" s="310"/>
      <c r="I227" s="310"/>
      <c r="J227" s="310"/>
      <c r="K227" s="310"/>
      <c r="L227" s="310"/>
      <c r="M227" s="310"/>
      <c r="N227" s="310"/>
      <c r="O227" s="310"/>
      <c r="P227" s="310"/>
      <c r="Q227" s="310"/>
      <c r="R227" s="310"/>
      <c r="S227" s="310"/>
      <c r="T227" s="310"/>
      <c r="U227" s="310"/>
      <c r="V227" s="310"/>
      <c r="W227" s="310"/>
      <c r="X227" s="310"/>
      <c r="Y227" s="310"/>
      <c r="Z227" s="310"/>
    </row>
    <row r="228" spans="1:26" ht="15" customHeight="1">
      <c r="A228" s="310"/>
      <c r="B228" s="343">
        <v>196</v>
      </c>
      <c r="C228" s="344">
        <f t="shared" si="4"/>
        <v>186.42637506158087</v>
      </c>
      <c r="D228" s="344">
        <f t="shared" si="0"/>
        <v>129.60763668490102</v>
      </c>
      <c r="E228" s="344">
        <f t="shared" si="1"/>
        <v>316.03401174648189</v>
      </c>
      <c r="F228" s="345">
        <f t="shared" si="2"/>
        <v>0.58989339163637089</v>
      </c>
      <c r="G228" s="345">
        <f t="shared" si="3"/>
        <v>0.41010660836362917</v>
      </c>
      <c r="H228" s="310"/>
      <c r="I228" s="310"/>
      <c r="J228" s="310"/>
      <c r="K228" s="310"/>
      <c r="L228" s="310"/>
      <c r="M228" s="310"/>
      <c r="N228" s="310"/>
      <c r="O228" s="310"/>
      <c r="P228" s="310"/>
      <c r="Q228" s="310"/>
      <c r="R228" s="310"/>
      <c r="S228" s="310"/>
      <c r="T228" s="310"/>
      <c r="U228" s="310"/>
      <c r="V228" s="310"/>
      <c r="W228" s="310"/>
      <c r="X228" s="310"/>
      <c r="Y228" s="310"/>
      <c r="Z228" s="310"/>
    </row>
    <row r="229" spans="1:26" ht="15" customHeight="1">
      <c r="A229" s="310"/>
      <c r="B229" s="343">
        <v>197</v>
      </c>
      <c r="C229" s="344">
        <f t="shared" si="4"/>
        <v>185.72433369620433</v>
      </c>
      <c r="D229" s="344">
        <f t="shared" si="0"/>
        <v>130.30967805027757</v>
      </c>
      <c r="E229" s="344">
        <f t="shared" si="1"/>
        <v>316.03401174648189</v>
      </c>
      <c r="F229" s="345">
        <f t="shared" si="2"/>
        <v>0.58767198084106786</v>
      </c>
      <c r="G229" s="345">
        <f t="shared" si="3"/>
        <v>0.41232801915893214</v>
      </c>
      <c r="H229" s="310"/>
      <c r="I229" s="310"/>
      <c r="J229" s="310"/>
      <c r="K229" s="310"/>
      <c r="L229" s="310"/>
      <c r="M229" s="310"/>
      <c r="N229" s="310"/>
      <c r="O229" s="310"/>
      <c r="P229" s="310"/>
      <c r="Q229" s="310"/>
      <c r="R229" s="310"/>
      <c r="S229" s="310"/>
      <c r="T229" s="310"/>
      <c r="U229" s="310"/>
      <c r="V229" s="310"/>
      <c r="W229" s="310"/>
      <c r="X229" s="310"/>
      <c r="Y229" s="310"/>
      <c r="Z229" s="310"/>
    </row>
    <row r="230" spans="1:26" ht="15" customHeight="1">
      <c r="A230" s="310"/>
      <c r="B230" s="343">
        <v>198</v>
      </c>
      <c r="C230" s="344">
        <f t="shared" si="4"/>
        <v>185.01848960676531</v>
      </c>
      <c r="D230" s="344">
        <f t="shared" si="0"/>
        <v>131.01552213971658</v>
      </c>
      <c r="E230" s="344">
        <f t="shared" si="1"/>
        <v>316.03401174648189</v>
      </c>
      <c r="F230" s="345">
        <f t="shared" si="2"/>
        <v>0.58543853740395702</v>
      </c>
      <c r="G230" s="345">
        <f t="shared" si="3"/>
        <v>0.41456146259604304</v>
      </c>
      <c r="H230" s="310"/>
      <c r="I230" s="310"/>
      <c r="J230" s="310"/>
      <c r="K230" s="310"/>
      <c r="L230" s="310"/>
      <c r="M230" s="310"/>
      <c r="N230" s="310"/>
      <c r="O230" s="310"/>
      <c r="P230" s="310"/>
      <c r="Q230" s="310"/>
      <c r="R230" s="310"/>
      <c r="S230" s="310"/>
      <c r="T230" s="310"/>
      <c r="U230" s="310"/>
      <c r="V230" s="310"/>
      <c r="W230" s="310"/>
      <c r="X230" s="310"/>
      <c r="Y230" s="310"/>
      <c r="Z230" s="310"/>
    </row>
    <row r="231" spans="1:26" ht="15" customHeight="1">
      <c r="A231" s="310"/>
      <c r="B231" s="343">
        <v>199</v>
      </c>
      <c r="C231" s="344">
        <f t="shared" si="4"/>
        <v>184.30882219517517</v>
      </c>
      <c r="D231" s="344">
        <f t="shared" si="0"/>
        <v>131.72518955130673</v>
      </c>
      <c r="E231" s="344">
        <f t="shared" si="1"/>
        <v>316.03401174648189</v>
      </c>
      <c r="F231" s="345">
        <f t="shared" si="2"/>
        <v>0.58319299614822839</v>
      </c>
      <c r="G231" s="345">
        <f t="shared" si="3"/>
        <v>0.41680700385177166</v>
      </c>
      <c r="H231" s="310"/>
      <c r="I231" s="310"/>
      <c r="J231" s="310"/>
      <c r="K231" s="310"/>
      <c r="L231" s="310"/>
      <c r="M231" s="310"/>
      <c r="N231" s="310"/>
      <c r="O231" s="310"/>
      <c r="P231" s="310"/>
      <c r="Q231" s="310"/>
      <c r="R231" s="310"/>
      <c r="S231" s="310"/>
      <c r="T231" s="310"/>
      <c r="U231" s="310"/>
      <c r="V231" s="310"/>
      <c r="W231" s="310"/>
      <c r="X231" s="310"/>
      <c r="Y231" s="310"/>
      <c r="Z231" s="310"/>
    </row>
    <row r="232" spans="1:26" ht="15" customHeight="1">
      <c r="A232" s="310"/>
      <c r="B232" s="343">
        <v>200</v>
      </c>
      <c r="C232" s="344">
        <f t="shared" si="4"/>
        <v>183.59531075177227</v>
      </c>
      <c r="D232" s="344">
        <f t="shared" si="0"/>
        <v>132.43870099470962</v>
      </c>
      <c r="E232" s="344">
        <f t="shared" si="1"/>
        <v>316.03401174648189</v>
      </c>
      <c r="F232" s="345">
        <f t="shared" si="2"/>
        <v>0.58093529154403134</v>
      </c>
      <c r="G232" s="345">
        <f t="shared" si="3"/>
        <v>0.41906470845596872</v>
      </c>
      <c r="H232" s="310"/>
      <c r="I232" s="310"/>
      <c r="J232" s="310"/>
      <c r="K232" s="310"/>
      <c r="L232" s="310"/>
      <c r="M232" s="310"/>
      <c r="N232" s="310"/>
      <c r="O232" s="310"/>
      <c r="P232" s="310"/>
      <c r="Q232" s="310"/>
      <c r="R232" s="310"/>
      <c r="S232" s="310"/>
      <c r="T232" s="310"/>
      <c r="U232" s="310"/>
      <c r="V232" s="310"/>
      <c r="W232" s="310"/>
      <c r="X232" s="310"/>
      <c r="Y232" s="310"/>
      <c r="Z232" s="310"/>
    </row>
    <row r="233" spans="1:26" ht="15" customHeight="1">
      <c r="A233" s="310"/>
      <c r="B233" s="343">
        <v>201</v>
      </c>
      <c r="C233" s="344">
        <f t="shared" si="4"/>
        <v>182.8779344547176</v>
      </c>
      <c r="D233" s="344">
        <f t="shared" si="0"/>
        <v>133.15607729176429</v>
      </c>
      <c r="E233" s="344">
        <f t="shared" si="1"/>
        <v>316.03401174648189</v>
      </c>
      <c r="F233" s="345">
        <f t="shared" si="2"/>
        <v>0.57866535770656147</v>
      </c>
      <c r="G233" s="345">
        <f t="shared" si="3"/>
        <v>0.42133464229343848</v>
      </c>
      <c r="H233" s="310"/>
      <c r="I233" s="310"/>
      <c r="J233" s="310"/>
      <c r="K233" s="310"/>
      <c r="L233" s="310"/>
      <c r="M233" s="310"/>
      <c r="N233" s="310"/>
      <c r="O233" s="310"/>
      <c r="P233" s="310"/>
      <c r="Q233" s="310"/>
      <c r="R233" s="310"/>
      <c r="S233" s="310"/>
      <c r="T233" s="310"/>
      <c r="U233" s="310"/>
      <c r="V233" s="310"/>
      <c r="W233" s="310"/>
      <c r="X233" s="310"/>
      <c r="Y233" s="310"/>
      <c r="Z233" s="310"/>
    </row>
    <row r="234" spans="1:26" ht="15" customHeight="1">
      <c r="A234" s="310"/>
      <c r="B234" s="343">
        <v>202</v>
      </c>
      <c r="C234" s="344">
        <f t="shared" si="4"/>
        <v>182.15667236938717</v>
      </c>
      <c r="D234" s="344">
        <f t="shared" si="0"/>
        <v>133.87733937709473</v>
      </c>
      <c r="E234" s="344">
        <f t="shared" si="1"/>
        <v>316.03401174648189</v>
      </c>
      <c r="F234" s="345">
        <f t="shared" si="2"/>
        <v>0.57638312839413852</v>
      </c>
      <c r="G234" s="345">
        <f t="shared" si="3"/>
        <v>0.42361687160586142</v>
      </c>
      <c r="H234" s="310"/>
      <c r="I234" s="310"/>
      <c r="J234" s="310"/>
      <c r="K234" s="310"/>
      <c r="L234" s="310"/>
      <c r="M234" s="310"/>
      <c r="N234" s="310"/>
      <c r="O234" s="310"/>
      <c r="P234" s="310"/>
      <c r="Q234" s="310"/>
      <c r="R234" s="310"/>
      <c r="S234" s="310"/>
      <c r="T234" s="310"/>
      <c r="U234" s="310"/>
      <c r="V234" s="310"/>
      <c r="W234" s="310"/>
      <c r="X234" s="310"/>
      <c r="Y234" s="310"/>
      <c r="Z234" s="310"/>
    </row>
    <row r="235" spans="1:26" ht="15" customHeight="1">
      <c r="A235" s="310"/>
      <c r="B235" s="343">
        <v>203</v>
      </c>
      <c r="C235" s="344">
        <f t="shared" si="4"/>
        <v>181.43150344776126</v>
      </c>
      <c r="D235" s="344">
        <f t="shared" si="0"/>
        <v>134.60250829872064</v>
      </c>
      <c r="E235" s="344">
        <f t="shared" si="1"/>
        <v>316.03401174648189</v>
      </c>
      <c r="F235" s="345">
        <f t="shared" si="2"/>
        <v>0.57408853700627349</v>
      </c>
      <c r="G235" s="345">
        <f t="shared" si="3"/>
        <v>0.42591146299372645</v>
      </c>
      <c r="H235" s="310"/>
      <c r="I235" s="310"/>
      <c r="J235" s="310"/>
      <c r="K235" s="310"/>
      <c r="L235" s="310"/>
      <c r="M235" s="310"/>
      <c r="N235" s="310"/>
      <c r="O235" s="310"/>
      <c r="P235" s="310"/>
      <c r="Q235" s="310"/>
      <c r="R235" s="310"/>
      <c r="S235" s="310"/>
      <c r="T235" s="310"/>
      <c r="U235" s="310"/>
      <c r="V235" s="310"/>
      <c r="W235" s="310"/>
      <c r="X235" s="310"/>
      <c r="Y235" s="310"/>
      <c r="Z235" s="310"/>
    </row>
    <row r="236" spans="1:26" ht="15" customHeight="1">
      <c r="A236" s="310"/>
      <c r="B236" s="343">
        <v>204</v>
      </c>
      <c r="C236" s="344">
        <f t="shared" si="4"/>
        <v>180.70240652780987</v>
      </c>
      <c r="D236" s="344">
        <f t="shared" si="0"/>
        <v>135.33160521867202</v>
      </c>
      <c r="E236" s="344">
        <f t="shared" si="1"/>
        <v>316.03401174648189</v>
      </c>
      <c r="F236" s="345">
        <f t="shared" si="2"/>
        <v>0.57178151658172427</v>
      </c>
      <c r="G236" s="345">
        <f t="shared" si="3"/>
        <v>0.42821848341827579</v>
      </c>
      <c r="H236" s="310"/>
      <c r="I236" s="310"/>
      <c r="J236" s="310"/>
      <c r="K236" s="310"/>
      <c r="L236" s="310"/>
      <c r="M236" s="310"/>
      <c r="N236" s="310"/>
      <c r="O236" s="310"/>
      <c r="P236" s="310"/>
      <c r="Q236" s="310"/>
      <c r="R236" s="310"/>
      <c r="S236" s="310"/>
      <c r="T236" s="310"/>
      <c r="U236" s="310"/>
      <c r="V236" s="310"/>
      <c r="W236" s="310"/>
      <c r="X236" s="310"/>
      <c r="Y236" s="310"/>
      <c r="Z236" s="310"/>
    </row>
    <row r="237" spans="1:26" ht="15" customHeight="1">
      <c r="A237" s="310"/>
      <c r="B237" s="343">
        <v>205</v>
      </c>
      <c r="C237" s="344">
        <f t="shared" si="4"/>
        <v>179.96936033287537</v>
      </c>
      <c r="D237" s="344">
        <f t="shared" si="0"/>
        <v>136.06465141360653</v>
      </c>
      <c r="E237" s="344">
        <f t="shared" si="1"/>
        <v>316.03401174648189</v>
      </c>
      <c r="F237" s="345">
        <f t="shared" si="2"/>
        <v>0.56946199979654177</v>
      </c>
      <c r="G237" s="345">
        <f t="shared" si="3"/>
        <v>0.43053800020345817</v>
      </c>
      <c r="H237" s="310"/>
      <c r="I237" s="310"/>
      <c r="J237" s="310"/>
      <c r="K237" s="310"/>
      <c r="L237" s="310"/>
      <c r="M237" s="310"/>
      <c r="N237" s="310"/>
      <c r="O237" s="310"/>
      <c r="P237" s="310"/>
      <c r="Q237" s="310"/>
      <c r="R237" s="310"/>
      <c r="S237" s="310"/>
      <c r="T237" s="310"/>
      <c r="U237" s="310"/>
      <c r="V237" s="310"/>
      <c r="W237" s="310"/>
      <c r="X237" s="310"/>
      <c r="Y237" s="310"/>
      <c r="Z237" s="310"/>
    </row>
    <row r="238" spans="1:26" ht="15" customHeight="1">
      <c r="A238" s="310"/>
      <c r="B238" s="343">
        <v>206</v>
      </c>
      <c r="C238" s="344">
        <f t="shared" si="4"/>
        <v>179.23234347105171</v>
      </c>
      <c r="D238" s="344">
        <f t="shared" si="0"/>
        <v>136.80166827543019</v>
      </c>
      <c r="E238" s="344">
        <f t="shared" si="1"/>
        <v>316.03401174648189</v>
      </c>
      <c r="F238" s="345">
        <f t="shared" si="2"/>
        <v>0.56712991896210652</v>
      </c>
      <c r="G238" s="345">
        <f t="shared" si="3"/>
        <v>0.43287008103789343</v>
      </c>
      <c r="H238" s="310"/>
      <c r="I238" s="310"/>
      <c r="J238" s="310"/>
      <c r="K238" s="310"/>
      <c r="L238" s="310"/>
      <c r="M238" s="310"/>
      <c r="N238" s="310"/>
      <c r="O238" s="310"/>
      <c r="P238" s="310"/>
      <c r="Q238" s="310"/>
      <c r="R238" s="310"/>
      <c r="S238" s="310"/>
      <c r="T238" s="310"/>
      <c r="U238" s="310"/>
      <c r="V238" s="310"/>
      <c r="W238" s="310"/>
      <c r="X238" s="310"/>
      <c r="Y238" s="310"/>
      <c r="Z238" s="310"/>
    </row>
    <row r="239" spans="1:26" ht="15" customHeight="1">
      <c r="A239" s="310"/>
      <c r="B239" s="343">
        <v>207</v>
      </c>
      <c r="C239" s="344">
        <f t="shared" si="4"/>
        <v>178.49133443455975</v>
      </c>
      <c r="D239" s="344">
        <f t="shared" si="0"/>
        <v>137.54267731192215</v>
      </c>
      <c r="E239" s="344">
        <f t="shared" si="1"/>
        <v>316.03401174648189</v>
      </c>
      <c r="F239" s="345">
        <f t="shared" si="2"/>
        <v>0.56478520602315119</v>
      </c>
      <c r="G239" s="345">
        <f t="shared" si="3"/>
        <v>0.43521479397684887</v>
      </c>
      <c r="H239" s="310"/>
      <c r="I239" s="310"/>
      <c r="J239" s="310"/>
      <c r="K239" s="310"/>
      <c r="L239" s="310"/>
      <c r="M239" s="310"/>
      <c r="N239" s="310"/>
      <c r="O239" s="310"/>
      <c r="P239" s="310"/>
      <c r="Q239" s="310"/>
      <c r="R239" s="310"/>
      <c r="S239" s="310"/>
      <c r="T239" s="310"/>
      <c r="U239" s="310"/>
      <c r="V239" s="310"/>
      <c r="W239" s="310"/>
      <c r="X239" s="310"/>
      <c r="Y239" s="310"/>
      <c r="Z239" s="310"/>
    </row>
    <row r="240" spans="1:26" ht="15" customHeight="1">
      <c r="A240" s="310"/>
      <c r="B240" s="343">
        <v>208</v>
      </c>
      <c r="C240" s="344">
        <f t="shared" si="4"/>
        <v>177.74631159912016</v>
      </c>
      <c r="D240" s="344">
        <f t="shared" si="0"/>
        <v>138.28770014736173</v>
      </c>
      <c r="E240" s="344">
        <f t="shared" si="1"/>
        <v>316.03401174648189</v>
      </c>
      <c r="F240" s="345">
        <f t="shared" si="2"/>
        <v>0.56242779255577657</v>
      </c>
      <c r="G240" s="345">
        <f t="shared" si="3"/>
        <v>0.43757220744422348</v>
      </c>
      <c r="H240" s="310"/>
      <c r="I240" s="310"/>
      <c r="J240" s="310"/>
      <c r="K240" s="310"/>
      <c r="L240" s="310"/>
      <c r="M240" s="310"/>
      <c r="N240" s="310"/>
      <c r="O240" s="310"/>
      <c r="P240" s="310"/>
      <c r="Q240" s="310"/>
      <c r="R240" s="310"/>
      <c r="S240" s="310"/>
      <c r="T240" s="310"/>
      <c r="U240" s="310"/>
      <c r="V240" s="310"/>
      <c r="W240" s="310"/>
      <c r="X240" s="310"/>
      <c r="Y240" s="310"/>
      <c r="Z240" s="310"/>
    </row>
    <row r="241" spans="1:26" ht="15" customHeight="1">
      <c r="A241" s="310"/>
      <c r="B241" s="343">
        <v>209</v>
      </c>
      <c r="C241" s="344">
        <f t="shared" si="4"/>
        <v>176.99725322332199</v>
      </c>
      <c r="D241" s="344">
        <f t="shared" si="0"/>
        <v>139.0367585231599</v>
      </c>
      <c r="E241" s="344">
        <f t="shared" si="1"/>
        <v>316.03401174648189</v>
      </c>
      <c r="F241" s="345">
        <f t="shared" si="2"/>
        <v>0.56005760976545382</v>
      </c>
      <c r="G241" s="345">
        <f t="shared" si="3"/>
        <v>0.43994239023454623</v>
      </c>
      <c r="H241" s="310"/>
      <c r="I241" s="310"/>
      <c r="J241" s="310"/>
      <c r="K241" s="310"/>
      <c r="L241" s="310"/>
      <c r="M241" s="310"/>
      <c r="N241" s="310"/>
      <c r="O241" s="310"/>
      <c r="P241" s="310"/>
      <c r="Q241" s="310"/>
      <c r="R241" s="310"/>
      <c r="S241" s="310"/>
      <c r="T241" s="310"/>
      <c r="U241" s="310"/>
      <c r="V241" s="310"/>
      <c r="W241" s="310"/>
      <c r="X241" s="310"/>
      <c r="Y241" s="310"/>
      <c r="Z241" s="310"/>
    </row>
    <row r="242" spans="1:26" ht="15" customHeight="1">
      <c r="A242" s="310"/>
      <c r="B242" s="343">
        <v>210</v>
      </c>
      <c r="C242" s="344">
        <f t="shared" si="4"/>
        <v>176.24413744798818</v>
      </c>
      <c r="D242" s="344">
        <f t="shared" si="0"/>
        <v>139.78987429849371</v>
      </c>
      <c r="E242" s="344">
        <f t="shared" si="1"/>
        <v>316.03401174648189</v>
      </c>
      <c r="F242" s="345">
        <f t="shared" si="2"/>
        <v>0.55767458848501661</v>
      </c>
      <c r="G242" s="345">
        <f t="shared" si="3"/>
        <v>0.44232541151498345</v>
      </c>
      <c r="H242" s="310"/>
      <c r="I242" s="310"/>
      <c r="J242" s="310"/>
      <c r="K242" s="310"/>
      <c r="L242" s="310"/>
      <c r="M242" s="310"/>
      <c r="N242" s="310"/>
      <c r="O242" s="310"/>
      <c r="P242" s="310"/>
      <c r="Q242" s="310"/>
      <c r="R242" s="310"/>
      <c r="S242" s="310"/>
      <c r="T242" s="310"/>
      <c r="U242" s="310"/>
      <c r="V242" s="310"/>
      <c r="W242" s="310"/>
      <c r="X242" s="310"/>
      <c r="Y242" s="310"/>
      <c r="Z242" s="310"/>
    </row>
    <row r="243" spans="1:26" ht="15" customHeight="1">
      <c r="A243" s="310"/>
      <c r="B243" s="343">
        <v>211</v>
      </c>
      <c r="C243" s="344">
        <f t="shared" si="4"/>
        <v>175.486942295538</v>
      </c>
      <c r="D243" s="344">
        <f t="shared" si="0"/>
        <v>140.54706945094389</v>
      </c>
      <c r="E243" s="344">
        <f t="shared" si="1"/>
        <v>316.03401174648189</v>
      </c>
      <c r="F243" s="345">
        <f t="shared" si="2"/>
        <v>0.55527865917264374</v>
      </c>
      <c r="G243" s="345">
        <f t="shared" si="3"/>
        <v>0.44472134082735626</v>
      </c>
      <c r="H243" s="310"/>
      <c r="I243" s="310"/>
      <c r="J243" s="310"/>
      <c r="K243" s="310"/>
      <c r="L243" s="310"/>
      <c r="M243" s="310"/>
      <c r="N243" s="310"/>
      <c r="O243" s="310"/>
      <c r="P243" s="310"/>
      <c r="Q243" s="310"/>
      <c r="R243" s="310"/>
      <c r="S243" s="310"/>
      <c r="T243" s="310"/>
      <c r="U243" s="310"/>
      <c r="V243" s="310"/>
      <c r="W243" s="310"/>
      <c r="X243" s="310"/>
      <c r="Y243" s="310"/>
      <c r="Z243" s="310"/>
    </row>
    <row r="244" spans="1:26" ht="15" customHeight="1">
      <c r="A244" s="310"/>
      <c r="B244" s="343">
        <v>212</v>
      </c>
      <c r="C244" s="344">
        <f t="shared" si="4"/>
        <v>174.72564566934543</v>
      </c>
      <c r="D244" s="344">
        <f t="shared" si="0"/>
        <v>141.30836607713647</v>
      </c>
      <c r="E244" s="344">
        <f t="shared" si="1"/>
        <v>316.03401174648189</v>
      </c>
      <c r="F244" s="345">
        <f t="shared" si="2"/>
        <v>0.55286975190982901</v>
      </c>
      <c r="G244" s="345">
        <f t="shared" si="3"/>
        <v>0.44713024809017099</v>
      </c>
      <c r="H244" s="310"/>
      <c r="I244" s="310"/>
      <c r="J244" s="310"/>
      <c r="K244" s="310"/>
      <c r="L244" s="310"/>
      <c r="M244" s="310"/>
      <c r="N244" s="310"/>
      <c r="O244" s="310"/>
      <c r="P244" s="310"/>
      <c r="Q244" s="310"/>
      <c r="R244" s="310"/>
      <c r="S244" s="310"/>
      <c r="T244" s="310"/>
      <c r="U244" s="310"/>
      <c r="V244" s="310"/>
      <c r="W244" s="310"/>
      <c r="X244" s="310"/>
      <c r="Y244" s="310"/>
      <c r="Z244" s="310"/>
    </row>
    <row r="245" spans="1:26" ht="15" customHeight="1">
      <c r="A245" s="310"/>
      <c r="B245" s="343">
        <v>213</v>
      </c>
      <c r="C245" s="344">
        <f t="shared" si="4"/>
        <v>173.96022535309424</v>
      </c>
      <c r="D245" s="344">
        <f t="shared" si="0"/>
        <v>142.07378639338765</v>
      </c>
      <c r="E245" s="344">
        <f t="shared" si="1"/>
        <v>316.03401174648189</v>
      </c>
      <c r="F245" s="345">
        <f t="shared" si="2"/>
        <v>0.55044779639934049</v>
      </c>
      <c r="G245" s="345">
        <f t="shared" si="3"/>
        <v>0.44955220360065951</v>
      </c>
      <c r="H245" s="310"/>
      <c r="I245" s="310"/>
      <c r="J245" s="310"/>
      <c r="K245" s="310"/>
      <c r="L245" s="310"/>
      <c r="M245" s="310"/>
      <c r="N245" s="310"/>
      <c r="O245" s="310"/>
      <c r="P245" s="310"/>
      <c r="Q245" s="310"/>
      <c r="R245" s="310"/>
      <c r="S245" s="310"/>
      <c r="T245" s="310"/>
      <c r="U245" s="310"/>
      <c r="V245" s="310"/>
      <c r="W245" s="310"/>
      <c r="X245" s="310"/>
      <c r="Y245" s="310"/>
      <c r="Z245" s="310"/>
    </row>
    <row r="246" spans="1:26" ht="15" customHeight="1">
      <c r="A246" s="310"/>
      <c r="B246" s="343">
        <v>214</v>
      </c>
      <c r="C246" s="344">
        <f t="shared" si="4"/>
        <v>173.19065901013008</v>
      </c>
      <c r="D246" s="344">
        <f t="shared" si="0"/>
        <v>142.84335273635182</v>
      </c>
      <c r="E246" s="344">
        <f t="shared" si="1"/>
        <v>316.03401174648189</v>
      </c>
      <c r="F246" s="345">
        <f t="shared" si="2"/>
        <v>0.5480127219631703</v>
      </c>
      <c r="G246" s="345">
        <f t="shared" si="3"/>
        <v>0.4519872780368297</v>
      </c>
      <c r="H246" s="310"/>
      <c r="I246" s="310"/>
      <c r="J246" s="310"/>
      <c r="K246" s="310"/>
      <c r="L246" s="310"/>
      <c r="M246" s="310"/>
      <c r="N246" s="310"/>
      <c r="O246" s="310"/>
      <c r="P246" s="310"/>
      <c r="Q246" s="310"/>
      <c r="R246" s="310"/>
      <c r="S246" s="310"/>
      <c r="T246" s="310"/>
      <c r="U246" s="310"/>
      <c r="V246" s="310"/>
      <c r="W246" s="310"/>
      <c r="X246" s="310"/>
      <c r="Y246" s="310"/>
      <c r="Z246" s="310"/>
    </row>
    <row r="247" spans="1:26" ht="15" customHeight="1">
      <c r="A247" s="310"/>
      <c r="B247" s="343">
        <v>215</v>
      </c>
      <c r="C247" s="344">
        <f t="shared" si="4"/>
        <v>172.41692418280817</v>
      </c>
      <c r="D247" s="344">
        <f t="shared" si="0"/>
        <v>143.61708756367372</v>
      </c>
      <c r="E247" s="344">
        <f t="shared" si="1"/>
        <v>316.03401174648189</v>
      </c>
      <c r="F247" s="345">
        <f t="shared" si="2"/>
        <v>0.54556445754047078</v>
      </c>
      <c r="G247" s="345">
        <f t="shared" si="3"/>
        <v>0.45443554245952922</v>
      </c>
      <c r="H247" s="310"/>
      <c r="I247" s="310"/>
      <c r="J247" s="310"/>
      <c r="K247" s="310"/>
      <c r="L247" s="310"/>
      <c r="M247" s="310"/>
      <c r="N247" s="310"/>
      <c r="O247" s="310"/>
      <c r="P247" s="310"/>
      <c r="Q247" s="310"/>
      <c r="R247" s="310"/>
      <c r="S247" s="310"/>
      <c r="T247" s="310"/>
      <c r="U247" s="310"/>
      <c r="V247" s="310"/>
      <c r="W247" s="310"/>
      <c r="X247" s="310"/>
      <c r="Y247" s="310"/>
      <c r="Z247" s="310"/>
    </row>
    <row r="248" spans="1:26" ht="15" customHeight="1">
      <c r="A248" s="310"/>
      <c r="B248" s="343">
        <v>216</v>
      </c>
      <c r="C248" s="344">
        <f t="shared" si="4"/>
        <v>171.63899829183825</v>
      </c>
      <c r="D248" s="344">
        <f t="shared" si="0"/>
        <v>144.39501345464365</v>
      </c>
      <c r="E248" s="344">
        <f t="shared" si="1"/>
        <v>316.03401174648189</v>
      </c>
      <c r="F248" s="345">
        <f t="shared" si="2"/>
        <v>0.54310293168548163</v>
      </c>
      <c r="G248" s="345">
        <f t="shared" si="3"/>
        <v>0.45689706831451837</v>
      </c>
      <c r="H248" s="310"/>
      <c r="I248" s="310"/>
      <c r="J248" s="310"/>
      <c r="K248" s="310"/>
      <c r="L248" s="310"/>
      <c r="M248" s="310"/>
      <c r="N248" s="310"/>
      <c r="O248" s="310"/>
      <c r="P248" s="310"/>
      <c r="Q248" s="310"/>
      <c r="R248" s="310"/>
      <c r="S248" s="310"/>
      <c r="T248" s="310"/>
      <c r="U248" s="310"/>
      <c r="V248" s="310"/>
      <c r="W248" s="310"/>
      <c r="X248" s="310"/>
      <c r="Y248" s="310"/>
      <c r="Z248" s="310"/>
    </row>
    <row r="249" spans="1:26" ht="15" customHeight="1">
      <c r="A249" s="310"/>
      <c r="B249" s="343">
        <v>217</v>
      </c>
      <c r="C249" s="344">
        <f t="shared" si="4"/>
        <v>170.8568586356256</v>
      </c>
      <c r="D249" s="344">
        <f t="shared" si="0"/>
        <v>145.1771531108563</v>
      </c>
      <c r="E249" s="344">
        <f t="shared" si="1"/>
        <v>316.03401174648189</v>
      </c>
      <c r="F249" s="345">
        <f t="shared" si="2"/>
        <v>0.54062807256544465</v>
      </c>
      <c r="G249" s="345">
        <f t="shared" si="3"/>
        <v>0.45937192743455535</v>
      </c>
      <c r="H249" s="310"/>
      <c r="I249" s="310"/>
      <c r="J249" s="310"/>
      <c r="K249" s="310"/>
      <c r="L249" s="310"/>
      <c r="M249" s="310"/>
      <c r="N249" s="310"/>
      <c r="O249" s="310"/>
      <c r="P249" s="310"/>
      <c r="Q249" s="310"/>
      <c r="R249" s="310"/>
      <c r="S249" s="310"/>
      <c r="T249" s="310"/>
      <c r="U249" s="310"/>
      <c r="V249" s="310"/>
      <c r="W249" s="310"/>
      <c r="X249" s="310"/>
      <c r="Y249" s="310"/>
      <c r="Z249" s="310"/>
    </row>
    <row r="250" spans="1:26" ht="15" customHeight="1">
      <c r="A250" s="310"/>
      <c r="B250" s="343">
        <v>218</v>
      </c>
      <c r="C250" s="344">
        <f t="shared" si="4"/>
        <v>170.07048238960846</v>
      </c>
      <c r="D250" s="344">
        <f t="shared" si="0"/>
        <v>145.96352935687344</v>
      </c>
      <c r="E250" s="344">
        <f t="shared" si="1"/>
        <v>316.03401174648189</v>
      </c>
      <c r="F250" s="345">
        <f t="shared" si="2"/>
        <v>0.53813980795850747</v>
      </c>
      <c r="G250" s="345">
        <f t="shared" si="3"/>
        <v>0.46186019204149253</v>
      </c>
      <c r="H250" s="310"/>
      <c r="I250" s="310"/>
      <c r="J250" s="310"/>
      <c r="K250" s="310"/>
      <c r="L250" s="310"/>
      <c r="M250" s="310"/>
      <c r="N250" s="310"/>
      <c r="O250" s="310"/>
      <c r="P250" s="310"/>
      <c r="Q250" s="310"/>
      <c r="R250" s="310"/>
      <c r="S250" s="310"/>
      <c r="T250" s="310"/>
      <c r="U250" s="310"/>
      <c r="V250" s="310"/>
      <c r="W250" s="310"/>
      <c r="X250" s="310"/>
      <c r="Y250" s="310"/>
      <c r="Z250" s="310"/>
    </row>
    <row r="251" spans="1:26" ht="15" customHeight="1">
      <c r="A251" s="310"/>
      <c r="B251" s="343">
        <v>219</v>
      </c>
      <c r="C251" s="344">
        <f t="shared" si="4"/>
        <v>169.27984660559207</v>
      </c>
      <c r="D251" s="344">
        <f t="shared" si="0"/>
        <v>146.75416514088982</v>
      </c>
      <c r="E251" s="344">
        <f t="shared" si="1"/>
        <v>316.03401174648189</v>
      </c>
      <c r="F251" s="345">
        <f t="shared" si="2"/>
        <v>0.53563806525161606</v>
      </c>
      <c r="G251" s="345">
        <f t="shared" si="3"/>
        <v>0.46436193474838394</v>
      </c>
      <c r="H251" s="310"/>
      <c r="I251" s="310"/>
      <c r="J251" s="310"/>
      <c r="K251" s="310"/>
      <c r="L251" s="310"/>
      <c r="M251" s="310"/>
      <c r="N251" s="310"/>
      <c r="O251" s="310"/>
      <c r="P251" s="310"/>
      <c r="Q251" s="310"/>
      <c r="R251" s="310"/>
      <c r="S251" s="310"/>
      <c r="T251" s="310"/>
      <c r="U251" s="310"/>
      <c r="V251" s="310"/>
      <c r="W251" s="310"/>
      <c r="X251" s="310"/>
      <c r="Y251" s="310"/>
      <c r="Z251" s="310"/>
    </row>
    <row r="252" spans="1:26" ht="15" customHeight="1">
      <c r="A252" s="310"/>
      <c r="B252" s="343">
        <v>220</v>
      </c>
      <c r="C252" s="344">
        <f t="shared" si="4"/>
        <v>168.48492821107891</v>
      </c>
      <c r="D252" s="344">
        <f t="shared" si="0"/>
        <v>147.54908353540299</v>
      </c>
      <c r="E252" s="344">
        <f t="shared" si="1"/>
        <v>316.03401174648189</v>
      </c>
      <c r="F252" s="345">
        <f t="shared" si="2"/>
        <v>0.53312277143839559</v>
      </c>
      <c r="G252" s="345">
        <f t="shared" si="3"/>
        <v>0.46687722856160435</v>
      </c>
      <c r="H252" s="310"/>
      <c r="I252" s="310"/>
      <c r="J252" s="310"/>
      <c r="K252" s="310"/>
      <c r="L252" s="310"/>
      <c r="M252" s="310"/>
      <c r="N252" s="310"/>
      <c r="O252" s="310"/>
      <c r="P252" s="310"/>
      <c r="Q252" s="310"/>
      <c r="R252" s="310"/>
      <c r="S252" s="310"/>
      <c r="T252" s="310"/>
      <c r="U252" s="310"/>
      <c r="V252" s="310"/>
      <c r="W252" s="310"/>
      <c r="X252" s="310"/>
      <c r="Y252" s="310"/>
      <c r="Z252" s="310"/>
    </row>
    <row r="253" spans="1:26" ht="15" customHeight="1">
      <c r="A253" s="310"/>
      <c r="B253" s="343">
        <v>221</v>
      </c>
      <c r="C253" s="344">
        <f t="shared" si="4"/>
        <v>167.68570400859548</v>
      </c>
      <c r="D253" s="344">
        <f t="shared" si="0"/>
        <v>148.34830773788642</v>
      </c>
      <c r="E253" s="344">
        <f t="shared" si="1"/>
        <v>316.03401174648189</v>
      </c>
      <c r="F253" s="345">
        <f t="shared" si="2"/>
        <v>0.53059385311702034</v>
      </c>
      <c r="G253" s="345">
        <f t="shared" si="3"/>
        <v>0.46940614688297971</v>
      </c>
      <c r="H253" s="310"/>
      <c r="I253" s="310"/>
      <c r="J253" s="310"/>
      <c r="K253" s="310"/>
      <c r="L253" s="310"/>
      <c r="M253" s="310"/>
      <c r="N253" s="310"/>
      <c r="O253" s="310"/>
      <c r="P253" s="310"/>
      <c r="Q253" s="310"/>
      <c r="R253" s="310"/>
      <c r="S253" s="310"/>
      <c r="T253" s="310"/>
      <c r="U253" s="310"/>
      <c r="V253" s="310"/>
      <c r="W253" s="310"/>
      <c r="X253" s="310"/>
      <c r="Y253" s="310"/>
      <c r="Z253" s="310"/>
    </row>
    <row r="254" spans="1:26" ht="15" customHeight="1">
      <c r="A254" s="310"/>
      <c r="B254" s="343">
        <v>222</v>
      </c>
      <c r="C254" s="344">
        <f t="shared" si="4"/>
        <v>166.88215067501525</v>
      </c>
      <c r="D254" s="344">
        <f t="shared" si="0"/>
        <v>149.15186107146664</v>
      </c>
      <c r="E254" s="344">
        <f t="shared" si="1"/>
        <v>316.03401174648189</v>
      </c>
      <c r="F254" s="345">
        <f t="shared" si="2"/>
        <v>0.52805123648807084</v>
      </c>
      <c r="G254" s="345">
        <f t="shared" si="3"/>
        <v>0.47194876351192921</v>
      </c>
      <c r="H254" s="310"/>
      <c r="I254" s="310"/>
      <c r="J254" s="310"/>
      <c r="K254" s="310"/>
      <c r="L254" s="310"/>
      <c r="M254" s="310"/>
      <c r="N254" s="310"/>
      <c r="O254" s="310"/>
      <c r="P254" s="310"/>
      <c r="Q254" s="310"/>
      <c r="R254" s="310"/>
      <c r="S254" s="310"/>
      <c r="T254" s="310"/>
      <c r="U254" s="310"/>
      <c r="V254" s="310"/>
      <c r="W254" s="310"/>
      <c r="X254" s="310"/>
      <c r="Y254" s="310"/>
      <c r="Z254" s="310"/>
    </row>
    <row r="255" spans="1:26" ht="15" customHeight="1">
      <c r="A255" s="310"/>
      <c r="B255" s="343">
        <v>223</v>
      </c>
      <c r="C255" s="344">
        <f t="shared" si="4"/>
        <v>166.07424476087817</v>
      </c>
      <c r="D255" s="344">
        <f t="shared" si="0"/>
        <v>149.95976698560372</v>
      </c>
      <c r="E255" s="344">
        <f t="shared" si="1"/>
        <v>316.03401174648189</v>
      </c>
      <c r="F255" s="345">
        <f t="shared" si="2"/>
        <v>0.52549484735238128</v>
      </c>
      <c r="G255" s="345">
        <f t="shared" si="3"/>
        <v>0.47450515264761872</v>
      </c>
      <c r="H255" s="310"/>
      <c r="I255" s="310"/>
      <c r="J255" s="310"/>
      <c r="K255" s="310"/>
      <c r="L255" s="310"/>
      <c r="M255" s="310"/>
      <c r="N255" s="310"/>
      <c r="O255" s="310"/>
      <c r="P255" s="310"/>
      <c r="Q255" s="310"/>
      <c r="R255" s="310"/>
      <c r="S255" s="310"/>
      <c r="T255" s="310"/>
      <c r="U255" s="310"/>
      <c r="V255" s="310"/>
      <c r="W255" s="310"/>
      <c r="X255" s="310"/>
      <c r="Y255" s="310"/>
      <c r="Z255" s="310"/>
    </row>
    <row r="256" spans="1:26" ht="15" customHeight="1">
      <c r="A256" s="310"/>
      <c r="B256" s="343">
        <v>224</v>
      </c>
      <c r="C256" s="344">
        <f t="shared" si="4"/>
        <v>165.26196268970614</v>
      </c>
      <c r="D256" s="344">
        <f t="shared" si="0"/>
        <v>150.77204905677576</v>
      </c>
      <c r="E256" s="344">
        <f t="shared" si="1"/>
        <v>316.03401174648189</v>
      </c>
      <c r="F256" s="345">
        <f t="shared" si="2"/>
        <v>0.52292461110887334</v>
      </c>
      <c r="G256" s="345">
        <f t="shared" si="3"/>
        <v>0.47707538889112672</v>
      </c>
      <c r="H256" s="310"/>
      <c r="I256" s="310"/>
      <c r="J256" s="310"/>
      <c r="K256" s="310"/>
      <c r="L256" s="310"/>
      <c r="M256" s="310"/>
      <c r="N256" s="310"/>
      <c r="O256" s="310"/>
      <c r="P256" s="310"/>
      <c r="Q256" s="310"/>
      <c r="R256" s="310"/>
      <c r="S256" s="310"/>
      <c r="T256" s="310"/>
      <c r="U256" s="310"/>
      <c r="V256" s="310"/>
      <c r="W256" s="310"/>
      <c r="X256" s="310"/>
      <c r="Y256" s="310"/>
      <c r="Z256" s="310"/>
    </row>
    <row r="257" spans="1:26" ht="15" customHeight="1">
      <c r="A257" s="310"/>
      <c r="B257" s="343">
        <v>225</v>
      </c>
      <c r="C257" s="344">
        <f t="shared" si="4"/>
        <v>164.44528075731529</v>
      </c>
      <c r="D257" s="344">
        <f t="shared" si="0"/>
        <v>151.58873098916661</v>
      </c>
      <c r="E257" s="344">
        <f t="shared" si="1"/>
        <v>316.03401174648189</v>
      </c>
      <c r="F257" s="345">
        <f t="shared" si="2"/>
        <v>0.52034045275237972</v>
      </c>
      <c r="G257" s="345">
        <f t="shared" si="3"/>
        <v>0.47965954724762028</v>
      </c>
      <c r="H257" s="310"/>
      <c r="I257" s="310"/>
      <c r="J257" s="310"/>
      <c r="K257" s="310"/>
      <c r="L257" s="310"/>
      <c r="M257" s="310"/>
      <c r="N257" s="310"/>
      <c r="O257" s="310"/>
      <c r="P257" s="310"/>
      <c r="Q257" s="310"/>
      <c r="R257" s="310"/>
      <c r="S257" s="310"/>
      <c r="T257" s="310"/>
      <c r="U257" s="310"/>
      <c r="V257" s="310"/>
      <c r="W257" s="310"/>
      <c r="X257" s="310"/>
      <c r="Y257" s="310"/>
      <c r="Z257" s="310"/>
    </row>
    <row r="258" spans="1:26" ht="15" customHeight="1">
      <c r="A258" s="310"/>
      <c r="B258" s="343">
        <v>226</v>
      </c>
      <c r="C258" s="344">
        <f t="shared" si="4"/>
        <v>163.62417513112393</v>
      </c>
      <c r="D258" s="344">
        <f t="shared" si="0"/>
        <v>152.40983661535796</v>
      </c>
      <c r="E258" s="344">
        <f t="shared" si="1"/>
        <v>316.03401174648189</v>
      </c>
      <c r="F258" s="345">
        <f t="shared" si="2"/>
        <v>0.51774229687145501</v>
      </c>
      <c r="G258" s="345">
        <f t="shared" si="3"/>
        <v>0.48225770312854499</v>
      </c>
      <c r="H258" s="310"/>
      <c r="I258" s="310"/>
      <c r="J258" s="310"/>
      <c r="K258" s="310"/>
      <c r="L258" s="310"/>
      <c r="M258" s="310"/>
      <c r="N258" s="310"/>
      <c r="O258" s="310"/>
      <c r="P258" s="310"/>
      <c r="Q258" s="310"/>
      <c r="R258" s="310"/>
      <c r="S258" s="310"/>
      <c r="T258" s="310"/>
      <c r="U258" s="310"/>
      <c r="V258" s="310"/>
      <c r="W258" s="310"/>
      <c r="X258" s="310"/>
      <c r="Y258" s="310"/>
      <c r="Z258" s="310"/>
    </row>
    <row r="259" spans="1:26" ht="15" customHeight="1">
      <c r="A259" s="310"/>
      <c r="B259" s="343">
        <v>227</v>
      </c>
      <c r="C259" s="344">
        <f t="shared" si="4"/>
        <v>162.79862184945745</v>
      </c>
      <c r="D259" s="344">
        <f t="shared" si="0"/>
        <v>153.23538989702445</v>
      </c>
      <c r="E259" s="344">
        <f t="shared" si="1"/>
        <v>316.03401174648189</v>
      </c>
      <c r="F259" s="345">
        <f t="shared" si="2"/>
        <v>0.51513006764617553</v>
      </c>
      <c r="G259" s="345">
        <f t="shared" si="3"/>
        <v>0.48486993235382447</v>
      </c>
      <c r="H259" s="310"/>
      <c r="I259" s="310"/>
      <c r="J259" s="310"/>
      <c r="K259" s="310"/>
      <c r="L259" s="310"/>
      <c r="M259" s="310"/>
      <c r="N259" s="310"/>
      <c r="O259" s="310"/>
      <c r="P259" s="310"/>
      <c r="Q259" s="310"/>
      <c r="R259" s="310"/>
      <c r="S259" s="310"/>
      <c r="T259" s="310"/>
      <c r="U259" s="310"/>
      <c r="V259" s="310"/>
      <c r="W259" s="310"/>
      <c r="X259" s="310"/>
      <c r="Y259" s="310"/>
      <c r="Z259" s="310"/>
    </row>
    <row r="260" spans="1:26" ht="15" customHeight="1">
      <c r="A260" s="310"/>
      <c r="B260" s="343">
        <v>228</v>
      </c>
      <c r="C260" s="344">
        <f t="shared" si="4"/>
        <v>161.96859682084857</v>
      </c>
      <c r="D260" s="344">
        <f t="shared" si="0"/>
        <v>154.06541492563332</v>
      </c>
      <c r="E260" s="344">
        <f t="shared" si="1"/>
        <v>316.03401174648189</v>
      </c>
      <c r="F260" s="345">
        <f t="shared" si="2"/>
        <v>0.51250368884592568</v>
      </c>
      <c r="G260" s="345">
        <f t="shared" si="3"/>
        <v>0.48749631115407432</v>
      </c>
      <c r="H260" s="310"/>
      <c r="I260" s="310"/>
      <c r="J260" s="310"/>
      <c r="K260" s="310"/>
      <c r="L260" s="310"/>
      <c r="M260" s="310"/>
      <c r="N260" s="310"/>
      <c r="O260" s="310"/>
      <c r="P260" s="310"/>
      <c r="Q260" s="310"/>
      <c r="R260" s="310"/>
      <c r="S260" s="310"/>
      <c r="T260" s="310"/>
      <c r="U260" s="310"/>
      <c r="V260" s="310"/>
      <c r="W260" s="310"/>
      <c r="X260" s="310"/>
      <c r="Y260" s="310"/>
      <c r="Z260" s="310"/>
    </row>
    <row r="261" spans="1:26" ht="15" customHeight="1">
      <c r="A261" s="310"/>
      <c r="B261" s="343">
        <v>229</v>
      </c>
      <c r="C261" s="344">
        <f t="shared" si="4"/>
        <v>161.13407582333468</v>
      </c>
      <c r="D261" s="344">
        <f t="shared" si="0"/>
        <v>154.89993592314721</v>
      </c>
      <c r="E261" s="344">
        <f t="shared" si="1"/>
        <v>316.03401174648189</v>
      </c>
      <c r="F261" s="345">
        <f t="shared" si="2"/>
        <v>0.50986308382717427</v>
      </c>
      <c r="G261" s="345">
        <f t="shared" si="3"/>
        <v>0.49013691617282573</v>
      </c>
      <c r="H261" s="310"/>
      <c r="I261" s="310"/>
      <c r="J261" s="310"/>
      <c r="K261" s="310"/>
      <c r="L261" s="310"/>
      <c r="M261" s="310"/>
      <c r="N261" s="310"/>
      <c r="O261" s="310"/>
      <c r="P261" s="310"/>
      <c r="Q261" s="310"/>
      <c r="R261" s="310"/>
      <c r="S261" s="310"/>
      <c r="T261" s="310"/>
      <c r="U261" s="310"/>
      <c r="V261" s="310"/>
      <c r="W261" s="310"/>
      <c r="X261" s="310"/>
      <c r="Y261" s="310"/>
      <c r="Z261" s="310"/>
    </row>
    <row r="262" spans="1:26" ht="15" customHeight="1">
      <c r="A262" s="310"/>
      <c r="B262" s="343">
        <v>230</v>
      </c>
      <c r="C262" s="344">
        <f t="shared" si="4"/>
        <v>160.295034503751</v>
      </c>
      <c r="D262" s="344">
        <f t="shared" si="0"/>
        <v>155.7389772427309</v>
      </c>
      <c r="E262" s="344">
        <f t="shared" si="1"/>
        <v>316.03401174648189</v>
      </c>
      <c r="F262" s="345">
        <f t="shared" si="2"/>
        <v>0.5072081755312382</v>
      </c>
      <c r="G262" s="345">
        <f t="shared" si="3"/>
        <v>0.49279182446876174</v>
      </c>
      <c r="H262" s="310"/>
      <c r="I262" s="310"/>
      <c r="J262" s="310"/>
      <c r="K262" s="310"/>
      <c r="L262" s="310"/>
      <c r="M262" s="310"/>
      <c r="N262" s="310"/>
      <c r="O262" s="310"/>
      <c r="P262" s="310"/>
      <c r="Q262" s="310"/>
      <c r="R262" s="310"/>
      <c r="S262" s="310"/>
      <c r="T262" s="310"/>
      <c r="U262" s="310"/>
      <c r="V262" s="310"/>
      <c r="W262" s="310"/>
      <c r="X262" s="310"/>
      <c r="Y262" s="310"/>
      <c r="Z262" s="310"/>
    </row>
    <row r="263" spans="1:26" ht="15" customHeight="1">
      <c r="A263" s="310"/>
      <c r="B263" s="343">
        <v>231</v>
      </c>
      <c r="C263" s="344">
        <f t="shared" si="4"/>
        <v>159.45144837701955</v>
      </c>
      <c r="D263" s="344">
        <f t="shared" si="0"/>
        <v>156.58256336946235</v>
      </c>
      <c r="E263" s="344">
        <f t="shared" si="1"/>
        <v>316.03401174648189</v>
      </c>
      <c r="F263" s="345">
        <f t="shared" si="2"/>
        <v>0.50453888648203249</v>
      </c>
      <c r="G263" s="345">
        <f t="shared" si="3"/>
        <v>0.49546111351796751</v>
      </c>
      <c r="H263" s="310"/>
      <c r="I263" s="310"/>
      <c r="J263" s="310"/>
      <c r="K263" s="310"/>
      <c r="L263" s="310"/>
      <c r="M263" s="310"/>
      <c r="N263" s="310"/>
      <c r="O263" s="310"/>
      <c r="P263" s="310"/>
      <c r="Q263" s="310"/>
      <c r="R263" s="310"/>
      <c r="S263" s="310"/>
      <c r="T263" s="310"/>
      <c r="U263" s="310"/>
      <c r="V263" s="310"/>
      <c r="W263" s="310"/>
      <c r="X263" s="310"/>
      <c r="Y263" s="310"/>
      <c r="Z263" s="310"/>
    </row>
    <row r="264" spans="1:26" ht="15" customHeight="1">
      <c r="A264" s="310"/>
      <c r="B264" s="343">
        <v>232</v>
      </c>
      <c r="C264" s="344">
        <f t="shared" si="4"/>
        <v>158.60329282543495</v>
      </c>
      <c r="D264" s="344">
        <f t="shared" si="0"/>
        <v>157.43071892104695</v>
      </c>
      <c r="E264" s="344">
        <f t="shared" si="1"/>
        <v>316.03401174648189</v>
      </c>
      <c r="F264" s="345">
        <f t="shared" si="2"/>
        <v>0.50185513878381016</v>
      </c>
      <c r="G264" s="345">
        <f t="shared" si="3"/>
        <v>0.49814486121618989</v>
      </c>
      <c r="H264" s="310"/>
      <c r="I264" s="310"/>
      <c r="J264" s="310"/>
      <c r="K264" s="310"/>
      <c r="L264" s="310"/>
      <c r="M264" s="310"/>
      <c r="N264" s="310"/>
      <c r="O264" s="310"/>
      <c r="P264" s="310"/>
      <c r="Q264" s="310"/>
      <c r="R264" s="310"/>
      <c r="S264" s="310"/>
      <c r="T264" s="310"/>
      <c r="U264" s="310"/>
      <c r="V264" s="310"/>
      <c r="W264" s="310"/>
      <c r="X264" s="310"/>
      <c r="Y264" s="310"/>
      <c r="Z264" s="310"/>
    </row>
    <row r="265" spans="1:26" ht="15" customHeight="1">
      <c r="A265" s="310"/>
      <c r="B265" s="343">
        <v>233</v>
      </c>
      <c r="C265" s="344">
        <f t="shared" si="4"/>
        <v>157.75054309794592</v>
      </c>
      <c r="D265" s="344">
        <f t="shared" si="0"/>
        <v>158.28346864853597</v>
      </c>
      <c r="E265" s="344">
        <f t="shared" si="1"/>
        <v>316.03401174648189</v>
      </c>
      <c r="F265" s="345">
        <f t="shared" si="2"/>
        <v>0.49915685411888899</v>
      </c>
      <c r="G265" s="345">
        <f t="shared" si="3"/>
        <v>0.50084314588111101</v>
      </c>
      <c r="H265" s="310"/>
      <c r="I265" s="310"/>
      <c r="J265" s="310"/>
      <c r="K265" s="310"/>
      <c r="L265" s="310"/>
      <c r="M265" s="310"/>
      <c r="N265" s="310"/>
      <c r="O265" s="310"/>
      <c r="P265" s="310"/>
      <c r="Q265" s="310"/>
      <c r="R265" s="310"/>
      <c r="S265" s="310"/>
      <c r="T265" s="310"/>
      <c r="U265" s="310"/>
      <c r="V265" s="310"/>
      <c r="W265" s="310"/>
      <c r="X265" s="310"/>
      <c r="Y265" s="310"/>
      <c r="Z265" s="310"/>
    </row>
    <row r="266" spans="1:26" ht="15" customHeight="1">
      <c r="A266" s="310"/>
      <c r="B266" s="343">
        <v>234</v>
      </c>
      <c r="C266" s="344">
        <f t="shared" si="4"/>
        <v>156.89317430943302</v>
      </c>
      <c r="D266" s="344">
        <f t="shared" si="0"/>
        <v>159.14083743704887</v>
      </c>
      <c r="E266" s="344">
        <f t="shared" si="1"/>
        <v>316.03401174648189</v>
      </c>
      <c r="F266" s="345">
        <f t="shared" si="2"/>
        <v>0.49644395374536632</v>
      </c>
      <c r="G266" s="345">
        <f t="shared" si="3"/>
        <v>0.50355604625463368</v>
      </c>
      <c r="H266" s="310"/>
      <c r="I266" s="310"/>
      <c r="J266" s="310"/>
      <c r="K266" s="310"/>
      <c r="L266" s="310"/>
      <c r="M266" s="310"/>
      <c r="N266" s="310"/>
      <c r="O266" s="310"/>
      <c r="P266" s="310"/>
      <c r="Q266" s="310"/>
      <c r="R266" s="310"/>
      <c r="S266" s="310"/>
      <c r="T266" s="310"/>
      <c r="U266" s="310"/>
      <c r="V266" s="310"/>
      <c r="W266" s="310"/>
      <c r="X266" s="310"/>
      <c r="Y266" s="310"/>
      <c r="Z266" s="310"/>
    </row>
    <row r="267" spans="1:26" ht="15" customHeight="1">
      <c r="A267" s="310"/>
      <c r="B267" s="343">
        <v>235</v>
      </c>
      <c r="C267" s="344">
        <f t="shared" si="4"/>
        <v>156.03116143998236</v>
      </c>
      <c r="D267" s="344">
        <f t="shared" si="0"/>
        <v>160.00285030649954</v>
      </c>
      <c r="E267" s="344">
        <f t="shared" si="1"/>
        <v>316.03401174648189</v>
      </c>
      <c r="F267" s="345">
        <f t="shared" si="2"/>
        <v>0.49371635849482048</v>
      </c>
      <c r="G267" s="345">
        <f t="shared" si="3"/>
        <v>0.50628364150517957</v>
      </c>
      <c r="H267" s="310"/>
      <c r="I267" s="310"/>
      <c r="J267" s="310"/>
      <c r="K267" s="310"/>
      <c r="L267" s="310"/>
      <c r="M267" s="310"/>
      <c r="N267" s="310"/>
      <c r="O267" s="310"/>
      <c r="P267" s="310"/>
      <c r="Q267" s="310"/>
      <c r="R267" s="310"/>
      <c r="S267" s="310"/>
      <c r="T267" s="310"/>
      <c r="U267" s="310"/>
      <c r="V267" s="310"/>
      <c r="W267" s="310"/>
      <c r="X267" s="310"/>
      <c r="Y267" s="310"/>
      <c r="Z267" s="310"/>
    </row>
    <row r="268" spans="1:26" ht="15" customHeight="1">
      <c r="A268" s="310"/>
      <c r="B268" s="343">
        <v>236</v>
      </c>
      <c r="C268" s="344">
        <f t="shared" si="4"/>
        <v>155.16447933415546</v>
      </c>
      <c r="D268" s="344">
        <f t="shared" si="0"/>
        <v>160.86953241232644</v>
      </c>
      <c r="E268" s="344">
        <f t="shared" si="1"/>
        <v>316.03401174648189</v>
      </c>
      <c r="F268" s="345">
        <f t="shared" si="2"/>
        <v>0.49097398877000065</v>
      </c>
      <c r="G268" s="345">
        <f t="shared" si="3"/>
        <v>0.50902601122999935</v>
      </c>
      <c r="H268" s="310"/>
      <c r="I268" s="310"/>
      <c r="J268" s="310"/>
      <c r="K268" s="310"/>
      <c r="L268" s="310"/>
      <c r="M268" s="310"/>
      <c r="N268" s="310"/>
      <c r="O268" s="310"/>
      <c r="P268" s="310"/>
      <c r="Q268" s="310"/>
      <c r="R268" s="310"/>
      <c r="S268" s="310"/>
      <c r="T268" s="310"/>
      <c r="U268" s="310"/>
      <c r="V268" s="310"/>
      <c r="W268" s="310"/>
      <c r="X268" s="310"/>
      <c r="Y268" s="310"/>
      <c r="Z268" s="310"/>
    </row>
    <row r="269" spans="1:26" ht="15" customHeight="1">
      <c r="A269" s="310"/>
      <c r="B269" s="343">
        <v>237</v>
      </c>
      <c r="C269" s="344">
        <f t="shared" si="4"/>
        <v>154.29310270025536</v>
      </c>
      <c r="D269" s="344">
        <f t="shared" si="0"/>
        <v>161.74090904622653</v>
      </c>
      <c r="E269" s="344">
        <f t="shared" si="1"/>
        <v>316.03401174648189</v>
      </c>
      <c r="F269" s="345">
        <f t="shared" si="2"/>
        <v>0.48821676454250484</v>
      </c>
      <c r="G269" s="345">
        <f t="shared" si="3"/>
        <v>0.51178323545749516</v>
      </c>
      <c r="H269" s="310"/>
      <c r="I269" s="310"/>
      <c r="J269" s="310"/>
      <c r="K269" s="310"/>
      <c r="L269" s="310"/>
      <c r="M269" s="310"/>
      <c r="N269" s="310"/>
      <c r="O269" s="310"/>
      <c r="P269" s="310"/>
      <c r="Q269" s="310"/>
      <c r="R269" s="310"/>
      <c r="S269" s="310"/>
      <c r="T269" s="310"/>
      <c r="U269" s="310"/>
      <c r="V269" s="310"/>
      <c r="W269" s="310"/>
      <c r="X269" s="310"/>
      <c r="Y269" s="310"/>
      <c r="Z269" s="310"/>
    </row>
    <row r="270" spans="1:26" ht="15" customHeight="1">
      <c r="A270" s="310"/>
      <c r="B270" s="343">
        <v>238</v>
      </c>
      <c r="C270" s="344">
        <f t="shared" si="4"/>
        <v>153.4170061095883</v>
      </c>
      <c r="D270" s="344">
        <f t="shared" si="0"/>
        <v>162.61700563689359</v>
      </c>
      <c r="E270" s="344">
        <f t="shared" si="1"/>
        <v>316.03401174648189</v>
      </c>
      <c r="F270" s="345">
        <f t="shared" si="2"/>
        <v>0.48544460535044343</v>
      </c>
      <c r="G270" s="345">
        <f t="shared" si="3"/>
        <v>0.51455539464955657</v>
      </c>
      <c r="H270" s="310"/>
      <c r="I270" s="310"/>
      <c r="J270" s="310"/>
      <c r="K270" s="310"/>
      <c r="L270" s="310"/>
      <c r="M270" s="310"/>
      <c r="N270" s="310"/>
      <c r="O270" s="310"/>
      <c r="P270" s="310"/>
      <c r="Q270" s="310"/>
      <c r="R270" s="310"/>
      <c r="S270" s="310"/>
      <c r="T270" s="310"/>
      <c r="U270" s="310"/>
      <c r="V270" s="310"/>
      <c r="W270" s="310"/>
      <c r="X270" s="310"/>
      <c r="Y270" s="310"/>
      <c r="Z270" s="310"/>
    </row>
    <row r="271" spans="1:26" ht="15" customHeight="1">
      <c r="A271" s="310"/>
      <c r="B271" s="343">
        <v>239</v>
      </c>
      <c r="C271" s="344">
        <f t="shared" si="4"/>
        <v>152.53616399572184</v>
      </c>
      <c r="D271" s="344">
        <f t="shared" si="0"/>
        <v>163.49784775076006</v>
      </c>
      <c r="E271" s="344">
        <f t="shared" si="1"/>
        <v>316.03401174648189</v>
      </c>
      <c r="F271" s="345">
        <f t="shared" si="2"/>
        <v>0.48265743029609176</v>
      </c>
      <c r="G271" s="345">
        <f t="shared" si="3"/>
        <v>0.51734256970390824</v>
      </c>
      <c r="H271" s="310"/>
      <c r="I271" s="310"/>
      <c r="J271" s="310"/>
      <c r="K271" s="310"/>
      <c r="L271" s="310"/>
      <c r="M271" s="310"/>
      <c r="N271" s="310"/>
      <c r="O271" s="310"/>
      <c r="P271" s="310"/>
      <c r="Q271" s="310"/>
      <c r="R271" s="310"/>
      <c r="S271" s="310"/>
      <c r="T271" s="310"/>
      <c r="U271" s="310"/>
      <c r="V271" s="310"/>
      <c r="W271" s="310"/>
      <c r="X271" s="310"/>
      <c r="Y271" s="310"/>
      <c r="Z271" s="310"/>
    </row>
    <row r="272" spans="1:26" ht="15" customHeight="1">
      <c r="A272" s="310"/>
      <c r="B272" s="343">
        <v>240</v>
      </c>
      <c r="C272" s="344">
        <f t="shared" si="4"/>
        <v>151.65055065373852</v>
      </c>
      <c r="D272" s="344">
        <f t="shared" si="0"/>
        <v>164.38346109274337</v>
      </c>
      <c r="E272" s="344">
        <f t="shared" si="1"/>
        <v>316.03401174648189</v>
      </c>
      <c r="F272" s="345">
        <f t="shared" si="2"/>
        <v>0.47985515804352885</v>
      </c>
      <c r="G272" s="345">
        <f t="shared" si="3"/>
        <v>0.52014484195647115</v>
      </c>
      <c r="H272" s="310"/>
      <c r="I272" s="310"/>
      <c r="J272" s="310"/>
      <c r="K272" s="310"/>
      <c r="L272" s="310"/>
      <c r="M272" s="310"/>
      <c r="N272" s="310"/>
      <c r="O272" s="310"/>
      <c r="P272" s="310"/>
      <c r="Q272" s="310"/>
      <c r="R272" s="310"/>
      <c r="S272" s="310"/>
      <c r="T272" s="310"/>
      <c r="U272" s="310"/>
      <c r="V272" s="310"/>
      <c r="W272" s="310"/>
      <c r="X272" s="310"/>
      <c r="Y272" s="310"/>
      <c r="Z272" s="310"/>
    </row>
    <row r="273" spans="1:26" ht="15" customHeight="1">
      <c r="A273" s="310"/>
      <c r="B273" s="343">
        <v>241</v>
      </c>
      <c r="C273" s="344">
        <f t="shared" si="4"/>
        <v>150.76014023948616</v>
      </c>
      <c r="D273" s="344">
        <f t="shared" si="0"/>
        <v>165.27387150699573</v>
      </c>
      <c r="E273" s="344">
        <f t="shared" si="1"/>
        <v>316.03401174648189</v>
      </c>
      <c r="F273" s="345">
        <f t="shared" si="2"/>
        <v>0.47703770681626462</v>
      </c>
      <c r="G273" s="345">
        <f t="shared" si="3"/>
        <v>0.52296229318373533</v>
      </c>
      <c r="H273" s="310"/>
      <c r="I273" s="310"/>
      <c r="J273" s="310"/>
      <c r="K273" s="310"/>
      <c r="L273" s="310"/>
      <c r="M273" s="310"/>
      <c r="N273" s="310"/>
      <c r="O273" s="310"/>
      <c r="P273" s="310"/>
      <c r="Q273" s="310"/>
      <c r="R273" s="310"/>
      <c r="S273" s="310"/>
      <c r="T273" s="310"/>
      <c r="U273" s="310"/>
      <c r="V273" s="310"/>
      <c r="W273" s="310"/>
      <c r="X273" s="310"/>
      <c r="Y273" s="310"/>
      <c r="Z273" s="310"/>
    </row>
    <row r="274" spans="1:26" ht="15" customHeight="1">
      <c r="A274" s="310"/>
      <c r="B274" s="343">
        <v>242</v>
      </c>
      <c r="C274" s="344">
        <f t="shared" si="4"/>
        <v>149.86490676882329</v>
      </c>
      <c r="D274" s="344">
        <f t="shared" si="0"/>
        <v>166.16910497765861</v>
      </c>
      <c r="E274" s="344">
        <f t="shared" si="1"/>
        <v>316.03401174648189</v>
      </c>
      <c r="F274" s="345">
        <f t="shared" si="2"/>
        <v>0.47420499439485281</v>
      </c>
      <c r="G274" s="345">
        <f t="shared" si="3"/>
        <v>0.52579500560514725</v>
      </c>
      <c r="H274" s="310"/>
      <c r="I274" s="310"/>
      <c r="J274" s="310"/>
      <c r="K274" s="310"/>
      <c r="L274" s="310"/>
      <c r="M274" s="310"/>
      <c r="N274" s="310"/>
      <c r="O274" s="310"/>
      <c r="P274" s="310"/>
      <c r="Q274" s="310"/>
      <c r="R274" s="310"/>
      <c r="S274" s="310"/>
      <c r="T274" s="310"/>
      <c r="U274" s="310"/>
      <c r="V274" s="310"/>
      <c r="W274" s="310"/>
      <c r="X274" s="310"/>
      <c r="Y274" s="310"/>
      <c r="Z274" s="310"/>
    </row>
    <row r="275" spans="1:26" ht="15" customHeight="1">
      <c r="A275" s="310"/>
      <c r="B275" s="343">
        <v>243</v>
      </c>
      <c r="C275" s="344">
        <f t="shared" si="4"/>
        <v>148.96482411686097</v>
      </c>
      <c r="D275" s="344">
        <f t="shared" si="0"/>
        <v>167.06918762962093</v>
      </c>
      <c r="E275" s="344">
        <f t="shared" si="1"/>
        <v>316.03401174648189</v>
      </c>
      <c r="F275" s="345">
        <f t="shared" si="2"/>
        <v>0.47135693811449159</v>
      </c>
      <c r="G275" s="345">
        <f t="shared" si="3"/>
        <v>0.52864306188550847</v>
      </c>
      <c r="H275" s="310"/>
      <c r="I275" s="310"/>
      <c r="J275" s="310"/>
      <c r="K275" s="310"/>
      <c r="L275" s="310"/>
      <c r="M275" s="310"/>
      <c r="N275" s="310"/>
      <c r="O275" s="310"/>
      <c r="P275" s="310"/>
      <c r="Q275" s="310"/>
      <c r="R275" s="310"/>
      <c r="S275" s="310"/>
      <c r="T275" s="310"/>
      <c r="U275" s="310"/>
      <c r="V275" s="310"/>
      <c r="W275" s="310"/>
      <c r="X275" s="310"/>
      <c r="Y275" s="310"/>
      <c r="Z275" s="310"/>
    </row>
    <row r="276" spans="1:26" ht="15" customHeight="1">
      <c r="A276" s="310"/>
      <c r="B276" s="343">
        <v>244</v>
      </c>
      <c r="C276" s="344">
        <f t="shared" si="4"/>
        <v>148.05986601720048</v>
      </c>
      <c r="D276" s="344">
        <f t="shared" si="0"/>
        <v>167.97414572928142</v>
      </c>
      <c r="E276" s="344">
        <f t="shared" si="1"/>
        <v>316.03401174648189</v>
      </c>
      <c r="F276" s="345">
        <f t="shared" si="2"/>
        <v>0.46849345486261157</v>
      </c>
      <c r="G276" s="345">
        <f t="shared" si="3"/>
        <v>0.53150654513738838</v>
      </c>
      <c r="H276" s="310"/>
      <c r="I276" s="310"/>
      <c r="J276" s="310"/>
      <c r="K276" s="310"/>
      <c r="L276" s="310"/>
      <c r="M276" s="310"/>
      <c r="N276" s="310"/>
      <c r="O276" s="310"/>
      <c r="P276" s="310"/>
      <c r="Q276" s="310"/>
      <c r="R276" s="310"/>
      <c r="S276" s="310"/>
      <c r="T276" s="310"/>
      <c r="U276" s="310"/>
      <c r="V276" s="310"/>
      <c r="W276" s="310"/>
      <c r="X276" s="310"/>
      <c r="Y276" s="310"/>
      <c r="Z276" s="310"/>
    </row>
    <row r="277" spans="1:26" ht="15" customHeight="1">
      <c r="A277" s="310"/>
      <c r="B277" s="343">
        <v>245</v>
      </c>
      <c r="C277" s="344">
        <f t="shared" si="4"/>
        <v>147.15000606116686</v>
      </c>
      <c r="D277" s="344">
        <f t="shared" si="0"/>
        <v>168.88400568531503</v>
      </c>
      <c r="E277" s="344">
        <f t="shared" si="1"/>
        <v>316.03401174648189</v>
      </c>
      <c r="F277" s="345">
        <f t="shared" si="2"/>
        <v>0.46561446107645071</v>
      </c>
      <c r="G277" s="345">
        <f t="shared" si="3"/>
        <v>0.53438553892354923</v>
      </c>
      <c r="H277" s="310"/>
      <c r="I277" s="310"/>
      <c r="J277" s="310"/>
      <c r="K277" s="310"/>
      <c r="L277" s="310"/>
      <c r="M277" s="310"/>
      <c r="N277" s="310"/>
      <c r="O277" s="310"/>
      <c r="P277" s="310"/>
      <c r="Q277" s="310"/>
      <c r="R277" s="310"/>
      <c r="S277" s="310"/>
      <c r="T277" s="310"/>
      <c r="U277" s="310"/>
      <c r="V277" s="310"/>
      <c r="W277" s="310"/>
      <c r="X277" s="310"/>
      <c r="Y277" s="310"/>
      <c r="Z277" s="310"/>
    </row>
    <row r="278" spans="1:26" ht="15" customHeight="1">
      <c r="A278" s="310"/>
      <c r="B278" s="343">
        <v>246</v>
      </c>
      <c r="C278" s="344">
        <f t="shared" si="4"/>
        <v>146.23521769703811</v>
      </c>
      <c r="D278" s="344">
        <f t="shared" si="0"/>
        <v>169.79879404944379</v>
      </c>
      <c r="E278" s="344">
        <f t="shared" si="1"/>
        <v>316.03401174648189</v>
      </c>
      <c r="F278" s="345">
        <f t="shared" si="2"/>
        <v>0.46271987274061493</v>
      </c>
      <c r="G278" s="345">
        <f t="shared" si="3"/>
        <v>0.53728012725938501</v>
      </c>
      <c r="H278" s="310"/>
      <c r="I278" s="310"/>
      <c r="J278" s="310"/>
      <c r="K278" s="310"/>
      <c r="L278" s="310"/>
      <c r="M278" s="310"/>
      <c r="N278" s="310"/>
      <c r="O278" s="310"/>
      <c r="P278" s="310"/>
      <c r="Q278" s="310"/>
      <c r="R278" s="310"/>
      <c r="S278" s="310"/>
      <c r="T278" s="310"/>
      <c r="U278" s="310"/>
      <c r="V278" s="310"/>
      <c r="W278" s="310"/>
      <c r="X278" s="310"/>
      <c r="Y278" s="310"/>
      <c r="Z278" s="310"/>
    </row>
    <row r="279" spans="1:26" ht="15" customHeight="1">
      <c r="A279" s="310"/>
      <c r="B279" s="343">
        <v>247</v>
      </c>
      <c r="C279" s="344">
        <f t="shared" si="4"/>
        <v>145.31547422927031</v>
      </c>
      <c r="D279" s="344">
        <f t="shared" si="0"/>
        <v>170.71853751721159</v>
      </c>
      <c r="E279" s="344">
        <f t="shared" si="1"/>
        <v>316.03401174648189</v>
      </c>
      <c r="F279" s="345">
        <f t="shared" si="2"/>
        <v>0.45980960538462667</v>
      </c>
      <c r="G279" s="345">
        <f t="shared" si="3"/>
        <v>0.54019039461537333</v>
      </c>
      <c r="H279" s="310"/>
      <c r="I279" s="310"/>
      <c r="J279" s="310"/>
      <c r="K279" s="310"/>
      <c r="L279" s="310"/>
      <c r="M279" s="310"/>
      <c r="N279" s="310"/>
      <c r="O279" s="310"/>
      <c r="P279" s="310"/>
      <c r="Q279" s="310"/>
      <c r="R279" s="310"/>
      <c r="S279" s="310"/>
      <c r="T279" s="310"/>
      <c r="U279" s="310"/>
      <c r="V279" s="310"/>
      <c r="W279" s="310"/>
      <c r="X279" s="310"/>
      <c r="Y279" s="310"/>
      <c r="Z279" s="310"/>
    </row>
    <row r="280" spans="1:26" ht="15" customHeight="1">
      <c r="A280" s="310"/>
      <c r="B280" s="343">
        <v>248</v>
      </c>
      <c r="C280" s="344">
        <f t="shared" si="4"/>
        <v>144.39074881771873</v>
      </c>
      <c r="D280" s="344">
        <f t="shared" si="0"/>
        <v>171.64326292876316</v>
      </c>
      <c r="E280" s="344">
        <f t="shared" si="1"/>
        <v>316.03401174648189</v>
      </c>
      <c r="F280" s="345">
        <f t="shared" si="2"/>
        <v>0.45688357408045999</v>
      </c>
      <c r="G280" s="345">
        <f t="shared" si="3"/>
        <v>0.54311642591954001</v>
      </c>
      <c r="H280" s="310"/>
      <c r="I280" s="310"/>
      <c r="J280" s="310"/>
      <c r="K280" s="310"/>
      <c r="L280" s="310"/>
      <c r="M280" s="310"/>
      <c r="N280" s="310"/>
      <c r="O280" s="310"/>
      <c r="P280" s="310"/>
      <c r="Q280" s="310"/>
      <c r="R280" s="310"/>
      <c r="S280" s="310"/>
      <c r="T280" s="310"/>
      <c r="U280" s="310"/>
      <c r="V280" s="310"/>
      <c r="W280" s="310"/>
      <c r="X280" s="310"/>
      <c r="Y280" s="310"/>
      <c r="Z280" s="310"/>
    </row>
    <row r="281" spans="1:26" ht="15" customHeight="1">
      <c r="A281" s="310"/>
      <c r="B281" s="343">
        <v>249</v>
      </c>
      <c r="C281" s="344">
        <f t="shared" si="4"/>
        <v>143.46101447685464</v>
      </c>
      <c r="D281" s="344">
        <f t="shared" si="0"/>
        <v>172.57299726962725</v>
      </c>
      <c r="E281" s="344">
        <f t="shared" si="1"/>
        <v>316.03401174648189</v>
      </c>
      <c r="F281" s="345">
        <f t="shared" si="2"/>
        <v>0.45394169344006263</v>
      </c>
      <c r="G281" s="345">
        <f t="shared" si="3"/>
        <v>0.54605830655993737</v>
      </c>
      <c r="H281" s="310"/>
      <c r="I281" s="310"/>
      <c r="J281" s="310"/>
      <c r="K281" s="310"/>
      <c r="L281" s="310"/>
      <c r="M281" s="310"/>
      <c r="N281" s="310"/>
      <c r="O281" s="310"/>
      <c r="P281" s="310"/>
      <c r="Q281" s="310"/>
      <c r="R281" s="310"/>
      <c r="S281" s="310"/>
      <c r="T281" s="310"/>
      <c r="U281" s="310"/>
      <c r="V281" s="310"/>
      <c r="W281" s="310"/>
      <c r="X281" s="310"/>
      <c r="Y281" s="310"/>
      <c r="Z281" s="310"/>
    </row>
    <row r="282" spans="1:26" ht="15" customHeight="1">
      <c r="A282" s="310"/>
      <c r="B282" s="343">
        <v>250</v>
      </c>
      <c r="C282" s="344">
        <f t="shared" si="4"/>
        <v>142.52624407497743</v>
      </c>
      <c r="D282" s="344">
        <f t="shared" si="0"/>
        <v>173.50776767150447</v>
      </c>
      <c r="E282" s="344">
        <f t="shared" si="1"/>
        <v>316.03401174648189</v>
      </c>
      <c r="F282" s="345">
        <f t="shared" si="2"/>
        <v>0.45098387761286279</v>
      </c>
      <c r="G282" s="345">
        <f t="shared" si="3"/>
        <v>0.54901612238713726</v>
      </c>
      <c r="H282" s="310"/>
      <c r="I282" s="310"/>
      <c r="J282" s="310"/>
      <c r="K282" s="310"/>
      <c r="L282" s="310"/>
      <c r="M282" s="310"/>
      <c r="N282" s="310"/>
      <c r="O282" s="310"/>
      <c r="P282" s="310"/>
      <c r="Q282" s="310"/>
      <c r="R282" s="310"/>
      <c r="S282" s="310"/>
      <c r="T282" s="310"/>
      <c r="U282" s="310"/>
      <c r="V282" s="310"/>
      <c r="W282" s="310"/>
      <c r="X282" s="310"/>
      <c r="Y282" s="310"/>
      <c r="Z282" s="310"/>
    </row>
    <row r="283" spans="1:26" ht="15" customHeight="1">
      <c r="A283" s="310"/>
      <c r="B283" s="343">
        <v>251</v>
      </c>
      <c r="C283" s="344">
        <f t="shared" si="4"/>
        <v>141.58641033342346</v>
      </c>
      <c r="D283" s="344">
        <f t="shared" si="0"/>
        <v>174.44760141305844</v>
      </c>
      <c r="E283" s="344">
        <f t="shared" si="1"/>
        <v>316.03401174648189</v>
      </c>
      <c r="F283" s="345">
        <f t="shared" si="2"/>
        <v>0.4480100402832658</v>
      </c>
      <c r="G283" s="345">
        <f t="shared" si="3"/>
        <v>0.55198995971673415</v>
      </c>
      <c r="H283" s="310"/>
      <c r="I283" s="310"/>
      <c r="J283" s="310"/>
      <c r="K283" s="310"/>
      <c r="L283" s="310"/>
      <c r="M283" s="310"/>
      <c r="N283" s="310"/>
      <c r="O283" s="310"/>
      <c r="P283" s="310"/>
      <c r="Q283" s="310"/>
      <c r="R283" s="310"/>
      <c r="S283" s="310"/>
      <c r="T283" s="310"/>
      <c r="U283" s="310"/>
      <c r="V283" s="310"/>
      <c r="W283" s="310"/>
      <c r="X283" s="310"/>
      <c r="Y283" s="310"/>
      <c r="Z283" s="310"/>
    </row>
    <row r="284" spans="1:26" ht="15" customHeight="1">
      <c r="A284" s="310"/>
      <c r="B284" s="343">
        <v>252</v>
      </c>
      <c r="C284" s="344">
        <f t="shared" si="4"/>
        <v>140.64148582576939</v>
      </c>
      <c r="D284" s="344">
        <f t="shared" si="0"/>
        <v>175.3925259207125</v>
      </c>
      <c r="E284" s="344">
        <f t="shared" si="1"/>
        <v>316.03401174648189</v>
      </c>
      <c r="F284" s="345">
        <f t="shared" si="2"/>
        <v>0.44502009466813353</v>
      </c>
      <c r="G284" s="345">
        <f t="shared" si="3"/>
        <v>0.55497990533186647</v>
      </c>
      <c r="H284" s="310"/>
      <c r="I284" s="310"/>
      <c r="J284" s="310"/>
      <c r="K284" s="310"/>
      <c r="L284" s="310"/>
      <c r="M284" s="310"/>
      <c r="N284" s="310"/>
      <c r="O284" s="310"/>
      <c r="P284" s="310"/>
      <c r="Q284" s="310"/>
      <c r="R284" s="310"/>
      <c r="S284" s="310"/>
      <c r="T284" s="310"/>
      <c r="U284" s="310"/>
      <c r="V284" s="310"/>
      <c r="W284" s="310"/>
      <c r="X284" s="310"/>
      <c r="Y284" s="310"/>
      <c r="Z284" s="310"/>
    </row>
    <row r="285" spans="1:26" ht="15" customHeight="1">
      <c r="A285" s="310"/>
      <c r="B285" s="343">
        <v>253</v>
      </c>
      <c r="C285" s="344">
        <f t="shared" si="4"/>
        <v>139.69144297703221</v>
      </c>
      <c r="D285" s="344">
        <f t="shared" si="0"/>
        <v>176.34256876944968</v>
      </c>
      <c r="E285" s="344">
        <f t="shared" si="1"/>
        <v>316.03401174648189</v>
      </c>
      <c r="F285" s="345">
        <f t="shared" si="2"/>
        <v>0.4420139535142526</v>
      </c>
      <c r="G285" s="345">
        <f t="shared" si="3"/>
        <v>0.55798604648574734</v>
      </c>
      <c r="H285" s="310"/>
      <c r="I285" s="310"/>
      <c r="J285" s="310"/>
      <c r="K285" s="310"/>
      <c r="L285" s="310"/>
      <c r="M285" s="310"/>
      <c r="N285" s="310"/>
      <c r="O285" s="310"/>
      <c r="P285" s="310"/>
      <c r="Q285" s="310"/>
      <c r="R285" s="310"/>
      <c r="S285" s="310"/>
      <c r="T285" s="310"/>
      <c r="U285" s="310"/>
      <c r="V285" s="310"/>
      <c r="W285" s="310"/>
      <c r="X285" s="310"/>
      <c r="Y285" s="310"/>
      <c r="Z285" s="310"/>
    </row>
    <row r="286" spans="1:26" ht="15" customHeight="1">
      <c r="A286" s="310"/>
      <c r="B286" s="343">
        <v>254</v>
      </c>
      <c r="C286" s="344">
        <f t="shared" si="4"/>
        <v>138.73625406286433</v>
      </c>
      <c r="D286" s="344">
        <f t="shared" si="0"/>
        <v>177.29775768361756</v>
      </c>
      <c r="E286" s="344">
        <f t="shared" si="1"/>
        <v>316.03401174648189</v>
      </c>
      <c r="F286" s="345">
        <f t="shared" si="2"/>
        <v>0.43899152909578804</v>
      </c>
      <c r="G286" s="345">
        <f t="shared" si="3"/>
        <v>0.56100847090421191</v>
      </c>
      <c r="H286" s="310"/>
      <c r="I286" s="310"/>
      <c r="J286" s="310"/>
      <c r="K286" s="310"/>
      <c r="L286" s="310"/>
      <c r="M286" s="310"/>
      <c r="N286" s="310"/>
      <c r="O286" s="310"/>
      <c r="P286" s="310"/>
      <c r="Q286" s="310"/>
      <c r="R286" s="310"/>
      <c r="S286" s="310"/>
      <c r="T286" s="310"/>
      <c r="U286" s="310"/>
      <c r="V286" s="310"/>
      <c r="W286" s="310"/>
      <c r="X286" s="310"/>
      <c r="Y286" s="310"/>
      <c r="Z286" s="310"/>
    </row>
    <row r="287" spans="1:26" ht="15" customHeight="1">
      <c r="A287" s="310"/>
      <c r="B287" s="343">
        <v>255</v>
      </c>
      <c r="C287" s="344">
        <f t="shared" si="4"/>
        <v>137.77589120874475</v>
      </c>
      <c r="D287" s="344">
        <f t="shared" si="0"/>
        <v>178.25812053773714</v>
      </c>
      <c r="E287" s="344">
        <f t="shared" si="1"/>
        <v>316.03401174648189</v>
      </c>
      <c r="F287" s="345">
        <f t="shared" si="2"/>
        <v>0.43595273321172362</v>
      </c>
      <c r="G287" s="345">
        <f t="shared" si="3"/>
        <v>0.56404726678827632</v>
      </c>
      <c r="H287" s="310"/>
      <c r="I287" s="310"/>
      <c r="J287" s="310"/>
      <c r="K287" s="310"/>
      <c r="L287" s="310"/>
      <c r="M287" s="310"/>
      <c r="N287" s="310"/>
      <c r="O287" s="310"/>
      <c r="P287" s="310"/>
      <c r="Q287" s="310"/>
      <c r="R287" s="310"/>
      <c r="S287" s="310"/>
      <c r="T287" s="310"/>
      <c r="U287" s="310"/>
      <c r="V287" s="310"/>
      <c r="W287" s="310"/>
      <c r="X287" s="310"/>
      <c r="Y287" s="310"/>
      <c r="Z287" s="310"/>
    </row>
    <row r="288" spans="1:26" ht="15" customHeight="1">
      <c r="A288" s="310"/>
      <c r="B288" s="343">
        <v>256</v>
      </c>
      <c r="C288" s="344">
        <f t="shared" si="4"/>
        <v>136.81032638916534</v>
      </c>
      <c r="D288" s="344">
        <f t="shared" si="0"/>
        <v>179.22368535731655</v>
      </c>
      <c r="E288" s="344">
        <f t="shared" si="1"/>
        <v>316.03401174648189</v>
      </c>
      <c r="F288" s="345">
        <f t="shared" si="2"/>
        <v>0.43289747718328714</v>
      </c>
      <c r="G288" s="345">
        <f t="shared" si="3"/>
        <v>0.56710252281671292</v>
      </c>
      <c r="H288" s="310"/>
      <c r="I288" s="310"/>
      <c r="J288" s="310"/>
      <c r="K288" s="310"/>
      <c r="L288" s="310"/>
      <c r="M288" s="310"/>
      <c r="N288" s="310"/>
      <c r="O288" s="310"/>
      <c r="P288" s="310"/>
      <c r="Q288" s="310"/>
      <c r="R288" s="310"/>
      <c r="S288" s="310"/>
      <c r="T288" s="310"/>
      <c r="U288" s="310"/>
      <c r="V288" s="310"/>
      <c r="W288" s="310"/>
      <c r="X288" s="310"/>
      <c r="Y288" s="310"/>
      <c r="Z288" s="310"/>
    </row>
    <row r="289" spans="1:26" ht="15" customHeight="1">
      <c r="A289" s="310"/>
      <c r="B289" s="343">
        <v>257</v>
      </c>
      <c r="C289" s="344">
        <f t="shared" si="4"/>
        <v>135.83953142681321</v>
      </c>
      <c r="D289" s="344">
        <f t="shared" si="0"/>
        <v>180.19448031966868</v>
      </c>
      <c r="E289" s="344">
        <f t="shared" si="1"/>
        <v>316.03401174648189</v>
      </c>
      <c r="F289" s="345">
        <f t="shared" si="2"/>
        <v>0.42982567185136328</v>
      </c>
      <c r="G289" s="345">
        <f t="shared" si="3"/>
        <v>0.57017432814863678</v>
      </c>
      <c r="H289" s="310"/>
      <c r="I289" s="310"/>
      <c r="J289" s="310"/>
      <c r="K289" s="310"/>
      <c r="L289" s="310"/>
      <c r="M289" s="310"/>
      <c r="N289" s="310"/>
      <c r="O289" s="310"/>
      <c r="P289" s="310"/>
      <c r="Q289" s="310"/>
      <c r="R289" s="310"/>
      <c r="S289" s="310"/>
      <c r="T289" s="310"/>
      <c r="U289" s="310"/>
      <c r="V289" s="310"/>
      <c r="W289" s="310"/>
      <c r="X289" s="310"/>
      <c r="Y289" s="310"/>
      <c r="Z289" s="310"/>
    </row>
    <row r="290" spans="1:26" ht="15" customHeight="1">
      <c r="A290" s="310"/>
      <c r="B290" s="343">
        <v>258</v>
      </c>
      <c r="C290" s="344">
        <f t="shared" si="4"/>
        <v>134.86347799174834</v>
      </c>
      <c r="D290" s="344">
        <f t="shared" si="0"/>
        <v>181.17053375473355</v>
      </c>
      <c r="E290" s="344">
        <f t="shared" si="1"/>
        <v>316.03401174648189</v>
      </c>
      <c r="F290" s="345">
        <f t="shared" si="2"/>
        <v>0.42673722757389149</v>
      </c>
      <c r="G290" s="345">
        <f t="shared" si="3"/>
        <v>0.57326277242610846</v>
      </c>
      <c r="H290" s="310"/>
      <c r="I290" s="310"/>
      <c r="J290" s="310"/>
      <c r="K290" s="310"/>
      <c r="L290" s="310"/>
      <c r="M290" s="310"/>
      <c r="N290" s="310"/>
      <c r="O290" s="310"/>
      <c r="P290" s="310"/>
      <c r="Q290" s="310"/>
      <c r="R290" s="310"/>
      <c r="S290" s="310"/>
      <c r="T290" s="310"/>
      <c r="U290" s="310"/>
      <c r="V290" s="310"/>
      <c r="W290" s="310"/>
      <c r="X290" s="310"/>
      <c r="Y290" s="310"/>
      <c r="Z290" s="310"/>
    </row>
    <row r="291" spans="1:26" ht="15" customHeight="1">
      <c r="A291" s="310"/>
      <c r="B291" s="343">
        <v>259</v>
      </c>
      <c r="C291" s="344">
        <f t="shared" si="4"/>
        <v>133.88213760057684</v>
      </c>
      <c r="D291" s="344">
        <f t="shared" si="0"/>
        <v>182.15187414590505</v>
      </c>
      <c r="E291" s="344">
        <f t="shared" si="1"/>
        <v>316.03401174648189</v>
      </c>
      <c r="F291" s="345">
        <f t="shared" si="2"/>
        <v>0.42363205422325001</v>
      </c>
      <c r="G291" s="345">
        <f t="shared" si="3"/>
        <v>0.57636794577674999</v>
      </c>
      <c r="H291" s="310"/>
      <c r="I291" s="310"/>
      <c r="J291" s="310"/>
      <c r="K291" s="310"/>
      <c r="L291" s="310"/>
      <c r="M291" s="310"/>
      <c r="N291" s="310"/>
      <c r="O291" s="310"/>
      <c r="P291" s="310"/>
      <c r="Q291" s="310"/>
      <c r="R291" s="310"/>
      <c r="S291" s="310"/>
      <c r="T291" s="310"/>
      <c r="U291" s="310"/>
      <c r="V291" s="310"/>
      <c r="W291" s="310"/>
      <c r="X291" s="310"/>
      <c r="Y291" s="310"/>
      <c r="Z291" s="310"/>
    </row>
    <row r="292" spans="1:26" ht="15" customHeight="1">
      <c r="A292" s="310"/>
      <c r="B292" s="343">
        <v>260</v>
      </c>
      <c r="C292" s="344">
        <f t="shared" si="4"/>
        <v>132.8954816156199</v>
      </c>
      <c r="D292" s="344">
        <f t="shared" si="0"/>
        <v>183.13853013086199</v>
      </c>
      <c r="E292" s="344">
        <f t="shared" si="1"/>
        <v>316.03401174648189</v>
      </c>
      <c r="F292" s="345">
        <f t="shared" si="2"/>
        <v>0.42051006118362605</v>
      </c>
      <c r="G292" s="345">
        <f t="shared" si="3"/>
        <v>0.5794899388163739</v>
      </c>
      <c r="H292" s="310"/>
      <c r="I292" s="310"/>
      <c r="J292" s="310"/>
      <c r="K292" s="310"/>
      <c r="L292" s="310"/>
      <c r="M292" s="310"/>
      <c r="N292" s="310"/>
      <c r="O292" s="310"/>
      <c r="P292" s="310"/>
      <c r="Q292" s="310"/>
      <c r="R292" s="310"/>
      <c r="S292" s="310"/>
      <c r="T292" s="310"/>
      <c r="U292" s="310"/>
      <c r="V292" s="310"/>
      <c r="W292" s="310"/>
      <c r="X292" s="310"/>
      <c r="Y292" s="310"/>
      <c r="Z292" s="310"/>
    </row>
    <row r="293" spans="1:26" ht="15" customHeight="1">
      <c r="A293" s="310"/>
      <c r="B293" s="343">
        <v>261</v>
      </c>
      <c r="C293" s="344">
        <f t="shared" si="4"/>
        <v>131.90348124407771</v>
      </c>
      <c r="D293" s="344">
        <f t="shared" si="0"/>
        <v>184.13053050240418</v>
      </c>
      <c r="E293" s="344">
        <f t="shared" si="1"/>
        <v>316.03401174648189</v>
      </c>
      <c r="F293" s="345">
        <f t="shared" si="2"/>
        <v>0.41737115734837066</v>
      </c>
      <c r="G293" s="345">
        <f t="shared" si="3"/>
        <v>0.5826288426516294</v>
      </c>
      <c r="H293" s="310"/>
      <c r="I293" s="310"/>
      <c r="J293" s="310"/>
      <c r="K293" s="310"/>
      <c r="L293" s="310"/>
      <c r="M293" s="310"/>
      <c r="N293" s="310"/>
      <c r="O293" s="310"/>
      <c r="P293" s="310"/>
      <c r="Q293" s="310"/>
      <c r="R293" s="310"/>
      <c r="S293" s="310"/>
      <c r="T293" s="310"/>
      <c r="U293" s="310"/>
      <c r="V293" s="310"/>
      <c r="W293" s="310"/>
      <c r="X293" s="310"/>
      <c r="Y293" s="310"/>
      <c r="Z293" s="310"/>
    </row>
    <row r="294" spans="1:26" ht="15" customHeight="1">
      <c r="A294" s="310"/>
      <c r="B294" s="343">
        <v>262</v>
      </c>
      <c r="C294" s="344">
        <f t="shared" si="4"/>
        <v>130.90610753718965</v>
      </c>
      <c r="D294" s="344">
        <f t="shared" si="0"/>
        <v>185.12790420929224</v>
      </c>
      <c r="E294" s="344">
        <f t="shared" si="1"/>
        <v>316.03401174648189</v>
      </c>
      <c r="F294" s="345">
        <f t="shared" si="2"/>
        <v>0.41421525111734087</v>
      </c>
      <c r="G294" s="345">
        <f t="shared" si="3"/>
        <v>0.58578474888265908</v>
      </c>
      <c r="H294" s="310"/>
      <c r="I294" s="310"/>
      <c r="J294" s="310"/>
      <c r="K294" s="310"/>
      <c r="L294" s="310"/>
      <c r="M294" s="310"/>
      <c r="N294" s="310"/>
      <c r="O294" s="310"/>
      <c r="P294" s="310"/>
      <c r="Q294" s="310"/>
      <c r="R294" s="310"/>
      <c r="S294" s="310"/>
      <c r="T294" s="310"/>
      <c r="U294" s="310"/>
      <c r="V294" s="310"/>
      <c r="W294" s="310"/>
      <c r="X294" s="310"/>
      <c r="Y294" s="310"/>
      <c r="Z294" s="310"/>
    </row>
    <row r="295" spans="1:26" ht="15" customHeight="1">
      <c r="A295" s="310"/>
      <c r="B295" s="343">
        <v>263</v>
      </c>
      <c r="C295" s="344">
        <f t="shared" si="4"/>
        <v>129.90333138938934</v>
      </c>
      <c r="D295" s="344">
        <f t="shared" si="0"/>
        <v>186.13068035709256</v>
      </c>
      <c r="E295" s="344">
        <f t="shared" si="1"/>
        <v>316.03401174648189</v>
      </c>
      <c r="F295" s="345">
        <f t="shared" si="2"/>
        <v>0.41104225039422654</v>
      </c>
      <c r="G295" s="345">
        <f t="shared" si="3"/>
        <v>0.58895774960577352</v>
      </c>
      <c r="H295" s="310"/>
      <c r="I295" s="310"/>
      <c r="J295" s="310"/>
      <c r="K295" s="310"/>
      <c r="L295" s="310"/>
      <c r="M295" s="310"/>
      <c r="N295" s="310"/>
      <c r="O295" s="310"/>
      <c r="P295" s="310"/>
      <c r="Q295" s="310"/>
      <c r="R295" s="310"/>
      <c r="S295" s="310"/>
      <c r="T295" s="310"/>
      <c r="U295" s="310"/>
      <c r="V295" s="310"/>
      <c r="W295" s="310"/>
      <c r="X295" s="310"/>
      <c r="Y295" s="310"/>
      <c r="Z295" s="310"/>
    </row>
    <row r="296" spans="1:26" ht="15" customHeight="1">
      <c r="A296" s="310"/>
      <c r="B296" s="343">
        <v>264</v>
      </c>
      <c r="C296" s="344">
        <f t="shared" si="4"/>
        <v>128.89512353745511</v>
      </c>
      <c r="D296" s="344">
        <f t="shared" si="0"/>
        <v>187.13888820902679</v>
      </c>
      <c r="E296" s="344">
        <f t="shared" si="1"/>
        <v>316.03401174648189</v>
      </c>
      <c r="F296" s="345">
        <f t="shared" si="2"/>
        <v>0.40785206258386197</v>
      </c>
      <c r="G296" s="345">
        <f t="shared" si="3"/>
        <v>0.59214793741613803</v>
      </c>
      <c r="H296" s="310"/>
      <c r="I296" s="310"/>
      <c r="J296" s="310"/>
      <c r="K296" s="310"/>
      <c r="L296" s="310"/>
      <c r="M296" s="310"/>
      <c r="N296" s="310"/>
      <c r="O296" s="310"/>
      <c r="P296" s="310"/>
      <c r="Q296" s="310"/>
      <c r="R296" s="310"/>
      <c r="S296" s="310"/>
      <c r="T296" s="310"/>
      <c r="U296" s="310"/>
      <c r="V296" s="310"/>
      <c r="W296" s="310"/>
      <c r="X296" s="310"/>
      <c r="Y296" s="310"/>
      <c r="Z296" s="310"/>
    </row>
    <row r="297" spans="1:26" ht="15" customHeight="1">
      <c r="A297" s="310"/>
      <c r="B297" s="343">
        <v>265</v>
      </c>
      <c r="C297" s="344">
        <f t="shared" si="4"/>
        <v>127.88145455965619</v>
      </c>
      <c r="D297" s="344">
        <f t="shared" si="0"/>
        <v>188.1525571868257</v>
      </c>
      <c r="E297" s="344">
        <f t="shared" si="1"/>
        <v>316.03401174648189</v>
      </c>
      <c r="F297" s="345">
        <f t="shared" si="2"/>
        <v>0.40464459458952451</v>
      </c>
      <c r="G297" s="345">
        <f t="shared" si="3"/>
        <v>0.59535540541047549</v>
      </c>
      <c r="H297" s="310"/>
      <c r="I297" s="310"/>
      <c r="J297" s="310"/>
      <c r="K297" s="310"/>
      <c r="L297" s="310"/>
      <c r="M297" s="310"/>
      <c r="N297" s="310"/>
      <c r="O297" s="310"/>
      <c r="P297" s="310"/>
      <c r="Q297" s="310"/>
      <c r="R297" s="310"/>
      <c r="S297" s="310"/>
      <c r="T297" s="310"/>
      <c r="U297" s="310"/>
      <c r="V297" s="310"/>
      <c r="W297" s="310"/>
      <c r="X297" s="310"/>
      <c r="Y297" s="310"/>
      <c r="Z297" s="310"/>
    </row>
    <row r="298" spans="1:26" ht="15" customHeight="1">
      <c r="A298" s="310"/>
      <c r="B298" s="343">
        <v>266</v>
      </c>
      <c r="C298" s="344">
        <f t="shared" si="4"/>
        <v>126.86229487489422</v>
      </c>
      <c r="D298" s="344">
        <f t="shared" si="0"/>
        <v>189.17171687158768</v>
      </c>
      <c r="E298" s="344">
        <f t="shared" si="1"/>
        <v>316.03401174648189</v>
      </c>
      <c r="F298" s="345">
        <f t="shared" si="2"/>
        <v>0.40141975281021774</v>
      </c>
      <c r="G298" s="345">
        <f t="shared" si="3"/>
        <v>0.5985802471897822</v>
      </c>
      <c r="H298" s="310"/>
      <c r="I298" s="310"/>
      <c r="J298" s="310"/>
      <c r="K298" s="310"/>
      <c r="L298" s="310"/>
      <c r="M298" s="310"/>
      <c r="N298" s="310"/>
      <c r="O298" s="310"/>
      <c r="P298" s="310"/>
      <c r="Q298" s="310"/>
      <c r="R298" s="310"/>
      <c r="S298" s="310"/>
      <c r="T298" s="310"/>
      <c r="U298" s="310"/>
      <c r="V298" s="310"/>
      <c r="W298" s="310"/>
      <c r="X298" s="310"/>
      <c r="Y298" s="310"/>
      <c r="Z298" s="310"/>
    </row>
    <row r="299" spans="1:26" ht="15" customHeight="1">
      <c r="A299" s="310"/>
      <c r="B299" s="343">
        <v>267</v>
      </c>
      <c r="C299" s="344">
        <f t="shared" si="4"/>
        <v>125.83761474183979</v>
      </c>
      <c r="D299" s="344">
        <f t="shared" si="0"/>
        <v>190.19639700464211</v>
      </c>
      <c r="E299" s="344">
        <f t="shared" si="1"/>
        <v>316.03401174648189</v>
      </c>
      <c r="F299" s="345">
        <f t="shared" si="2"/>
        <v>0.39817744313793979</v>
      </c>
      <c r="G299" s="345">
        <f t="shared" si="3"/>
        <v>0.60182255686206021</v>
      </c>
      <c r="H299" s="310"/>
      <c r="I299" s="310"/>
      <c r="J299" s="310"/>
      <c r="K299" s="310"/>
      <c r="L299" s="310"/>
      <c r="M299" s="310"/>
      <c r="N299" s="310"/>
      <c r="O299" s="310"/>
      <c r="P299" s="310"/>
      <c r="Q299" s="310"/>
      <c r="R299" s="310"/>
      <c r="S299" s="310"/>
      <c r="T299" s="310"/>
      <c r="U299" s="310"/>
      <c r="V299" s="310"/>
      <c r="W299" s="310"/>
      <c r="X299" s="310"/>
      <c r="Y299" s="310"/>
      <c r="Z299" s="310"/>
    </row>
    <row r="300" spans="1:26" ht="15" customHeight="1">
      <c r="A300" s="310"/>
      <c r="B300" s="343">
        <v>268</v>
      </c>
      <c r="C300" s="344">
        <f t="shared" si="4"/>
        <v>124.80738425806464</v>
      </c>
      <c r="D300" s="344">
        <f t="shared" si="0"/>
        <v>191.22662748841725</v>
      </c>
      <c r="E300" s="344">
        <f t="shared" si="1"/>
        <v>316.03401174648189</v>
      </c>
      <c r="F300" s="345">
        <f t="shared" si="2"/>
        <v>0.39491757095493696</v>
      </c>
      <c r="G300" s="345">
        <f t="shared" si="3"/>
        <v>0.60508242904506304</v>
      </c>
      <c r="H300" s="310"/>
      <c r="I300" s="310"/>
      <c r="J300" s="310"/>
      <c r="K300" s="310"/>
      <c r="L300" s="310"/>
      <c r="M300" s="310"/>
      <c r="N300" s="310"/>
      <c r="O300" s="310"/>
      <c r="P300" s="310"/>
      <c r="Q300" s="310"/>
      <c r="R300" s="310"/>
      <c r="S300" s="310"/>
      <c r="T300" s="310"/>
      <c r="U300" s="310"/>
      <c r="V300" s="310"/>
      <c r="W300" s="310"/>
      <c r="X300" s="310"/>
      <c r="Y300" s="310"/>
      <c r="Z300" s="310"/>
    </row>
    <row r="301" spans="1:26" ht="15" customHeight="1">
      <c r="A301" s="310"/>
      <c r="B301" s="343">
        <v>269</v>
      </c>
      <c r="C301" s="344">
        <f t="shared" si="4"/>
        <v>123.77157335916905</v>
      </c>
      <c r="D301" s="344">
        <f t="shared" si="0"/>
        <v>192.26243838731284</v>
      </c>
      <c r="E301" s="344">
        <f t="shared" si="1"/>
        <v>316.03401174648189</v>
      </c>
      <c r="F301" s="345">
        <f t="shared" si="2"/>
        <v>0.39164004113094286</v>
      </c>
      <c r="G301" s="345">
        <f t="shared" si="3"/>
        <v>0.60835995886905714</v>
      </c>
      <c r="H301" s="310"/>
      <c r="I301" s="310"/>
      <c r="J301" s="310"/>
      <c r="K301" s="310"/>
      <c r="L301" s="310"/>
      <c r="M301" s="310"/>
      <c r="N301" s="310"/>
      <c r="O301" s="310"/>
      <c r="P301" s="310"/>
      <c r="Q301" s="310"/>
      <c r="R301" s="310"/>
      <c r="S301" s="310"/>
      <c r="T301" s="310"/>
      <c r="U301" s="310"/>
      <c r="V301" s="310"/>
      <c r="W301" s="310"/>
      <c r="X301" s="310"/>
      <c r="Y301" s="310"/>
      <c r="Z301" s="310"/>
    </row>
    <row r="302" spans="1:26" ht="15" customHeight="1">
      <c r="A302" s="310"/>
      <c r="B302" s="343">
        <v>270</v>
      </c>
      <c r="C302" s="344">
        <f t="shared" si="4"/>
        <v>122.73015181790444</v>
      </c>
      <c r="D302" s="344">
        <f t="shared" si="0"/>
        <v>193.30385992857745</v>
      </c>
      <c r="E302" s="344">
        <f t="shared" si="1"/>
        <v>316.03401174648189</v>
      </c>
      <c r="F302" s="345">
        <f t="shared" si="2"/>
        <v>0.38834475802040214</v>
      </c>
      <c r="G302" s="345">
        <f t="shared" si="3"/>
        <v>0.61165524197959786</v>
      </c>
      <c r="H302" s="310"/>
      <c r="I302" s="310"/>
      <c r="J302" s="310"/>
      <c r="K302" s="310"/>
      <c r="L302" s="310"/>
      <c r="M302" s="310"/>
      <c r="N302" s="310"/>
      <c r="O302" s="310"/>
      <c r="P302" s="310"/>
      <c r="Q302" s="310"/>
      <c r="R302" s="310"/>
      <c r="S302" s="310"/>
      <c r="T302" s="310"/>
      <c r="U302" s="310"/>
      <c r="V302" s="310"/>
      <c r="W302" s="310"/>
      <c r="X302" s="310"/>
      <c r="Y302" s="310"/>
      <c r="Z302" s="310"/>
    </row>
    <row r="303" spans="1:26" ht="15" customHeight="1">
      <c r="A303" s="310"/>
      <c r="B303" s="343">
        <v>271</v>
      </c>
      <c r="C303" s="344">
        <f t="shared" si="4"/>
        <v>121.68308924329131</v>
      </c>
      <c r="D303" s="344">
        <f t="shared" si="0"/>
        <v>194.35092250319059</v>
      </c>
      <c r="E303" s="344">
        <f t="shared" si="1"/>
        <v>316.03401174648189</v>
      </c>
      <c r="F303" s="345">
        <f t="shared" si="2"/>
        <v>0.38503162545967928</v>
      </c>
      <c r="G303" s="345">
        <f t="shared" si="3"/>
        <v>0.61496837454032072</v>
      </c>
      <c r="H303" s="310"/>
      <c r="I303" s="310"/>
      <c r="J303" s="310"/>
      <c r="K303" s="310"/>
      <c r="L303" s="310"/>
      <c r="M303" s="310"/>
      <c r="N303" s="310"/>
      <c r="O303" s="310"/>
      <c r="P303" s="310"/>
      <c r="Q303" s="310"/>
      <c r="R303" s="310"/>
      <c r="S303" s="310"/>
      <c r="T303" s="310"/>
      <c r="U303" s="310"/>
      <c r="V303" s="310"/>
      <c r="W303" s="310"/>
      <c r="X303" s="310"/>
      <c r="Y303" s="310"/>
      <c r="Z303" s="310"/>
    </row>
    <row r="304" spans="1:26" ht="15" customHeight="1">
      <c r="A304" s="310"/>
      <c r="B304" s="343">
        <v>272</v>
      </c>
      <c r="C304" s="344">
        <f t="shared" si="4"/>
        <v>120.63035507973237</v>
      </c>
      <c r="D304" s="344">
        <f t="shared" si="0"/>
        <v>195.40365666674953</v>
      </c>
      <c r="E304" s="344">
        <f t="shared" si="1"/>
        <v>316.03401174648189</v>
      </c>
      <c r="F304" s="345">
        <f t="shared" si="2"/>
        <v>0.38170054676425258</v>
      </c>
      <c r="G304" s="345">
        <f t="shared" si="3"/>
        <v>0.61829945323574742</v>
      </c>
      <c r="H304" s="310"/>
      <c r="I304" s="310"/>
      <c r="J304" s="310"/>
      <c r="K304" s="310"/>
      <c r="L304" s="310"/>
      <c r="M304" s="310"/>
      <c r="N304" s="310"/>
      <c r="O304" s="310"/>
      <c r="P304" s="310"/>
      <c r="Q304" s="310"/>
      <c r="R304" s="310"/>
      <c r="S304" s="310"/>
      <c r="T304" s="310"/>
      <c r="U304" s="310"/>
      <c r="V304" s="310"/>
      <c r="W304" s="310"/>
      <c r="X304" s="310"/>
      <c r="Y304" s="310"/>
      <c r="Z304" s="310"/>
    </row>
    <row r="305" spans="1:26" ht="15" customHeight="1">
      <c r="A305" s="310"/>
      <c r="B305" s="343">
        <v>273</v>
      </c>
      <c r="C305" s="344">
        <f t="shared" si="4"/>
        <v>119.57191860612082</v>
      </c>
      <c r="D305" s="344">
        <f t="shared" si="0"/>
        <v>196.46209314036108</v>
      </c>
      <c r="E305" s="344">
        <f t="shared" si="1"/>
        <v>316.03401174648189</v>
      </c>
      <c r="F305" s="345">
        <f t="shared" si="2"/>
        <v>0.37835142472589234</v>
      </c>
      <c r="G305" s="345">
        <f t="shared" si="3"/>
        <v>0.62164857527410766</v>
      </c>
      <c r="H305" s="310"/>
      <c r="I305" s="310"/>
      <c r="J305" s="310"/>
      <c r="K305" s="310"/>
      <c r="L305" s="310"/>
      <c r="M305" s="310"/>
      <c r="N305" s="310"/>
      <c r="O305" s="310"/>
      <c r="P305" s="310"/>
      <c r="Q305" s="310"/>
      <c r="R305" s="310"/>
      <c r="S305" s="310"/>
      <c r="T305" s="310"/>
      <c r="U305" s="310"/>
      <c r="V305" s="310"/>
      <c r="W305" s="310"/>
      <c r="X305" s="310"/>
      <c r="Y305" s="310"/>
      <c r="Z305" s="310"/>
    </row>
    <row r="306" spans="1:26" ht="15" customHeight="1">
      <c r="A306" s="310"/>
      <c r="B306" s="343">
        <v>274</v>
      </c>
      <c r="C306" s="344">
        <f t="shared" si="4"/>
        <v>118.50774893494383</v>
      </c>
      <c r="D306" s="344">
        <f t="shared" si="0"/>
        <v>197.52626281153806</v>
      </c>
      <c r="E306" s="344">
        <f t="shared" si="1"/>
        <v>316.03401174648189</v>
      </c>
      <c r="F306" s="345">
        <f t="shared" si="2"/>
        <v>0.37498416160982417</v>
      </c>
      <c r="G306" s="345">
        <f t="shared" si="3"/>
        <v>0.62501583839017583</v>
      </c>
      <c r="H306" s="310"/>
      <c r="I306" s="310"/>
      <c r="J306" s="310"/>
      <c r="K306" s="310"/>
      <c r="L306" s="310"/>
      <c r="M306" s="310"/>
      <c r="N306" s="310"/>
      <c r="O306" s="310"/>
      <c r="P306" s="310"/>
      <c r="Q306" s="310"/>
      <c r="R306" s="310"/>
      <c r="S306" s="310"/>
      <c r="T306" s="310"/>
      <c r="U306" s="310"/>
      <c r="V306" s="310"/>
      <c r="W306" s="310"/>
      <c r="X306" s="310"/>
      <c r="Y306" s="310"/>
      <c r="Z306" s="310"/>
    </row>
    <row r="307" spans="1:26" ht="15" customHeight="1">
      <c r="A307" s="310"/>
      <c r="B307" s="343">
        <v>275</v>
      </c>
      <c r="C307" s="344">
        <f t="shared" si="4"/>
        <v>117.43781501138133</v>
      </c>
      <c r="D307" s="344">
        <f t="shared" si="0"/>
        <v>198.59619673510056</v>
      </c>
      <c r="E307" s="344">
        <f t="shared" si="1"/>
        <v>316.03401174648189</v>
      </c>
      <c r="F307" s="345">
        <f t="shared" si="2"/>
        <v>0.37159865915187734</v>
      </c>
      <c r="G307" s="345">
        <f t="shared" si="3"/>
        <v>0.6284013408481226</v>
      </c>
      <c r="H307" s="310"/>
      <c r="I307" s="310"/>
      <c r="J307" s="310"/>
      <c r="K307" s="310"/>
      <c r="L307" s="310"/>
      <c r="M307" s="310"/>
      <c r="N307" s="310"/>
      <c r="O307" s="310"/>
      <c r="P307" s="310"/>
      <c r="Q307" s="310"/>
      <c r="R307" s="310"/>
      <c r="S307" s="310"/>
      <c r="T307" s="310"/>
      <c r="U307" s="310"/>
      <c r="V307" s="310"/>
      <c r="W307" s="310"/>
      <c r="X307" s="310"/>
      <c r="Y307" s="310"/>
      <c r="Z307" s="310"/>
    </row>
    <row r="308" spans="1:26" ht="15" customHeight="1">
      <c r="A308" s="310"/>
      <c r="B308" s="343">
        <v>276</v>
      </c>
      <c r="C308" s="344">
        <f t="shared" si="4"/>
        <v>116.36208561239957</v>
      </c>
      <c r="D308" s="344">
        <f t="shared" si="0"/>
        <v>199.67192613408233</v>
      </c>
      <c r="E308" s="344">
        <f t="shared" si="1"/>
        <v>316.03401174648189</v>
      </c>
      <c r="F308" s="345">
        <f t="shared" si="2"/>
        <v>0.36819481855561681</v>
      </c>
      <c r="G308" s="345">
        <f t="shared" si="3"/>
        <v>0.63180518144438325</v>
      </c>
      <c r="H308" s="310"/>
      <c r="I308" s="310"/>
      <c r="J308" s="310"/>
      <c r="K308" s="310"/>
      <c r="L308" s="310"/>
      <c r="M308" s="310"/>
      <c r="N308" s="310"/>
      <c r="O308" s="310"/>
      <c r="P308" s="310"/>
      <c r="Q308" s="310"/>
      <c r="R308" s="310"/>
      <c r="S308" s="310"/>
      <c r="T308" s="310"/>
      <c r="U308" s="310"/>
      <c r="V308" s="310"/>
      <c r="W308" s="310"/>
      <c r="X308" s="310"/>
      <c r="Y308" s="310"/>
      <c r="Z308" s="310"/>
    </row>
    <row r="309" spans="1:26" ht="15" customHeight="1">
      <c r="A309" s="310"/>
      <c r="B309" s="343">
        <v>277</v>
      </c>
      <c r="C309" s="344">
        <f t="shared" si="4"/>
        <v>115.28052934583994</v>
      </c>
      <c r="D309" s="344">
        <f t="shared" si="0"/>
        <v>200.75348240064196</v>
      </c>
      <c r="E309" s="344">
        <f t="shared" si="1"/>
        <v>316.03401174648189</v>
      </c>
      <c r="F309" s="345">
        <f t="shared" si="2"/>
        <v>0.36477254048945967</v>
      </c>
      <c r="G309" s="345">
        <f t="shared" si="3"/>
        <v>0.63522745951054038</v>
      </c>
      <c r="H309" s="310"/>
      <c r="I309" s="310"/>
      <c r="J309" s="310"/>
      <c r="K309" s="310"/>
      <c r="L309" s="310"/>
      <c r="M309" s="310"/>
      <c r="N309" s="310"/>
      <c r="O309" s="310"/>
      <c r="P309" s="310"/>
      <c r="Q309" s="310"/>
      <c r="R309" s="310"/>
      <c r="S309" s="310"/>
      <c r="T309" s="310"/>
      <c r="U309" s="310"/>
      <c r="V309" s="310"/>
      <c r="W309" s="310"/>
      <c r="X309" s="310"/>
      <c r="Y309" s="310"/>
      <c r="Z309" s="310"/>
    </row>
    <row r="310" spans="1:26" ht="15" customHeight="1">
      <c r="A310" s="310"/>
      <c r="B310" s="343">
        <v>278</v>
      </c>
      <c r="C310" s="344">
        <f t="shared" si="4"/>
        <v>114.19311464950314</v>
      </c>
      <c r="D310" s="344">
        <f t="shared" si="0"/>
        <v>201.84089709697875</v>
      </c>
      <c r="E310" s="344">
        <f t="shared" si="1"/>
        <v>316.03401174648189</v>
      </c>
      <c r="F310" s="345">
        <f t="shared" si="2"/>
        <v>0.36133172508377764</v>
      </c>
      <c r="G310" s="345">
        <f t="shared" si="3"/>
        <v>0.63866827491622236</v>
      </c>
      <c r="H310" s="310"/>
      <c r="I310" s="310"/>
      <c r="J310" s="310"/>
      <c r="K310" s="310"/>
      <c r="L310" s="310"/>
      <c r="M310" s="310"/>
      <c r="N310" s="310"/>
      <c r="O310" s="310"/>
      <c r="P310" s="310"/>
      <c r="Q310" s="310"/>
      <c r="R310" s="310"/>
      <c r="S310" s="310"/>
      <c r="T310" s="310"/>
      <c r="U310" s="310"/>
      <c r="V310" s="310"/>
      <c r="W310" s="310"/>
      <c r="X310" s="310"/>
      <c r="Y310" s="310"/>
      <c r="Z310" s="310"/>
    </row>
    <row r="311" spans="1:26" ht="15" customHeight="1">
      <c r="A311" s="310"/>
      <c r="B311" s="343">
        <v>279</v>
      </c>
      <c r="C311" s="344">
        <f t="shared" si="4"/>
        <v>113.09980979022782</v>
      </c>
      <c r="D311" s="344">
        <f t="shared" si="0"/>
        <v>202.93420195625407</v>
      </c>
      <c r="E311" s="344">
        <f t="shared" si="1"/>
        <v>316.03401174648189</v>
      </c>
      <c r="F311" s="345">
        <f t="shared" si="2"/>
        <v>0.35787227192798138</v>
      </c>
      <c r="G311" s="345">
        <f t="shared" si="3"/>
        <v>0.64212772807201868</v>
      </c>
      <c r="H311" s="310"/>
      <c r="I311" s="310"/>
      <c r="J311" s="310"/>
      <c r="K311" s="310"/>
      <c r="L311" s="310"/>
      <c r="M311" s="310"/>
      <c r="N311" s="310"/>
      <c r="O311" s="310"/>
      <c r="P311" s="310"/>
      <c r="Q311" s="310"/>
      <c r="R311" s="310"/>
      <c r="S311" s="310"/>
      <c r="T311" s="310"/>
      <c r="U311" s="310"/>
      <c r="V311" s="310"/>
      <c r="W311" s="310"/>
      <c r="X311" s="310"/>
      <c r="Y311" s="310"/>
      <c r="Z311" s="310"/>
    </row>
    <row r="312" spans="1:26" ht="15" customHeight="1">
      <c r="A312" s="310"/>
      <c r="B312" s="343">
        <v>280</v>
      </c>
      <c r="C312" s="344">
        <f t="shared" si="4"/>
        <v>112.00058286296479</v>
      </c>
      <c r="D312" s="344">
        <f t="shared" si="0"/>
        <v>204.0334288835171</v>
      </c>
      <c r="E312" s="344">
        <f t="shared" si="1"/>
        <v>316.03401174648189</v>
      </c>
      <c r="F312" s="345">
        <f t="shared" si="2"/>
        <v>0.35439408006759127</v>
      </c>
      <c r="G312" s="345">
        <f t="shared" si="3"/>
        <v>0.64560591993240868</v>
      </c>
      <c r="H312" s="310"/>
      <c r="I312" s="310"/>
      <c r="J312" s="310"/>
      <c r="K312" s="310"/>
      <c r="L312" s="310"/>
      <c r="M312" s="310"/>
      <c r="N312" s="310"/>
      <c r="O312" s="310"/>
      <c r="P312" s="310"/>
      <c r="Q312" s="310"/>
      <c r="R312" s="310"/>
      <c r="S312" s="310"/>
      <c r="T312" s="310"/>
      <c r="U312" s="310"/>
      <c r="V312" s="310"/>
      <c r="W312" s="310"/>
      <c r="X312" s="310"/>
      <c r="Y312" s="310"/>
      <c r="Z312" s="310"/>
    </row>
    <row r="313" spans="1:26" ht="15" customHeight="1">
      <c r="A313" s="310"/>
      <c r="B313" s="343">
        <v>281</v>
      </c>
      <c r="C313" s="344">
        <f t="shared" si="4"/>
        <v>110.89540178984575</v>
      </c>
      <c r="D313" s="344">
        <f t="shared" si="0"/>
        <v>205.13860995663615</v>
      </c>
      <c r="E313" s="344">
        <f t="shared" si="1"/>
        <v>316.03401174648189</v>
      </c>
      <c r="F313" s="345">
        <f t="shared" si="2"/>
        <v>0.35089704800129079</v>
      </c>
      <c r="G313" s="345">
        <f t="shared" si="3"/>
        <v>0.64910295199870927</v>
      </c>
      <c r="H313" s="310"/>
      <c r="I313" s="310"/>
      <c r="J313" s="310"/>
      <c r="K313" s="310"/>
      <c r="L313" s="310"/>
      <c r="M313" s="310"/>
      <c r="N313" s="310"/>
      <c r="O313" s="310"/>
      <c r="P313" s="310"/>
      <c r="Q313" s="310"/>
      <c r="R313" s="310"/>
      <c r="S313" s="310"/>
      <c r="T313" s="310"/>
      <c r="U313" s="310"/>
      <c r="V313" s="310"/>
      <c r="W313" s="310"/>
      <c r="X313" s="310"/>
      <c r="Y313" s="310"/>
      <c r="Z313" s="310"/>
    </row>
    <row r="314" spans="1:26" ht="15" customHeight="1">
      <c r="A314" s="310"/>
      <c r="B314" s="343">
        <v>282</v>
      </c>
      <c r="C314" s="344">
        <f t="shared" si="4"/>
        <v>109.7842343192473</v>
      </c>
      <c r="D314" s="344">
        <f t="shared" si="0"/>
        <v>206.24977742723459</v>
      </c>
      <c r="E314" s="344">
        <f t="shared" si="1"/>
        <v>316.03401174648189</v>
      </c>
      <c r="F314" s="345">
        <f t="shared" si="2"/>
        <v>0.34738107367796445</v>
      </c>
      <c r="G314" s="345">
        <f t="shared" si="3"/>
        <v>0.65261892632203555</v>
      </c>
      <c r="H314" s="310"/>
      <c r="I314" s="310"/>
      <c r="J314" s="310"/>
      <c r="K314" s="310"/>
      <c r="L314" s="310"/>
      <c r="M314" s="310"/>
      <c r="N314" s="310"/>
      <c r="O314" s="310"/>
      <c r="P314" s="310"/>
      <c r="Q314" s="310"/>
      <c r="R314" s="310"/>
      <c r="S314" s="310"/>
      <c r="T314" s="310"/>
      <c r="U314" s="310"/>
      <c r="V314" s="310"/>
      <c r="W314" s="310"/>
      <c r="X314" s="310"/>
      <c r="Y314" s="310"/>
      <c r="Z314" s="310"/>
    </row>
    <row r="315" spans="1:26" ht="15" customHeight="1">
      <c r="A315" s="310"/>
      <c r="B315" s="343">
        <v>283</v>
      </c>
      <c r="C315" s="344">
        <f t="shared" si="4"/>
        <v>108.66704802484978</v>
      </c>
      <c r="D315" s="344">
        <f t="shared" si="0"/>
        <v>207.36696372163212</v>
      </c>
      <c r="E315" s="344">
        <f t="shared" si="1"/>
        <v>316.03401174648189</v>
      </c>
      <c r="F315" s="345">
        <f t="shared" si="2"/>
        <v>0.34384605449372008</v>
      </c>
      <c r="G315" s="345">
        <f t="shared" si="3"/>
        <v>0.65615394550627992</v>
      </c>
      <c r="H315" s="310"/>
      <c r="I315" s="310"/>
      <c r="J315" s="310"/>
      <c r="K315" s="310"/>
      <c r="L315" s="310"/>
      <c r="M315" s="310"/>
      <c r="N315" s="310"/>
      <c r="O315" s="310"/>
      <c r="P315" s="310"/>
      <c r="Q315" s="310"/>
      <c r="R315" s="310"/>
      <c r="S315" s="310"/>
      <c r="T315" s="310"/>
      <c r="U315" s="310"/>
      <c r="V315" s="310"/>
      <c r="W315" s="310"/>
      <c r="X315" s="310"/>
      <c r="Y315" s="310"/>
      <c r="Z315" s="310"/>
    </row>
    <row r="316" spans="1:26" ht="15" customHeight="1">
      <c r="A316" s="310"/>
      <c r="B316" s="343">
        <v>284</v>
      </c>
      <c r="C316" s="344">
        <f t="shared" si="4"/>
        <v>107.54381030469094</v>
      </c>
      <c r="D316" s="344">
        <f t="shared" si="0"/>
        <v>208.49020144179096</v>
      </c>
      <c r="E316" s="344">
        <f t="shared" si="1"/>
        <v>316.03401174648189</v>
      </c>
      <c r="F316" s="345">
        <f t="shared" si="2"/>
        <v>0.34029188728889437</v>
      </c>
      <c r="G316" s="345">
        <f t="shared" si="3"/>
        <v>0.65970811271110563</v>
      </c>
      <c r="H316" s="310"/>
      <c r="I316" s="310"/>
      <c r="J316" s="310"/>
      <c r="K316" s="310"/>
      <c r="L316" s="310"/>
      <c r="M316" s="310"/>
      <c r="N316" s="310"/>
      <c r="O316" s="310"/>
      <c r="P316" s="310"/>
      <c r="Q316" s="310"/>
      <c r="R316" s="310"/>
      <c r="S316" s="310"/>
      <c r="T316" s="310"/>
      <c r="U316" s="310"/>
      <c r="V316" s="310"/>
      <c r="W316" s="310"/>
      <c r="X316" s="310"/>
      <c r="Y316" s="310"/>
      <c r="Z316" s="310"/>
    </row>
    <row r="317" spans="1:26" ht="15" customHeight="1">
      <c r="A317" s="310"/>
      <c r="B317" s="343">
        <v>285</v>
      </c>
      <c r="C317" s="344">
        <f t="shared" si="4"/>
        <v>106.41448838021455</v>
      </c>
      <c r="D317" s="344">
        <f t="shared" si="0"/>
        <v>209.61952336626734</v>
      </c>
      <c r="E317" s="344">
        <f t="shared" si="1"/>
        <v>316.03401174648189</v>
      </c>
      <c r="F317" s="345">
        <f t="shared" si="2"/>
        <v>0.33671846834504249</v>
      </c>
      <c r="G317" s="345">
        <f t="shared" si="3"/>
        <v>0.66328153165495751</v>
      </c>
      <c r="H317" s="310"/>
      <c r="I317" s="310"/>
      <c r="J317" s="310"/>
      <c r="K317" s="310"/>
      <c r="L317" s="310"/>
      <c r="M317" s="310"/>
      <c r="N317" s="310"/>
      <c r="O317" s="310"/>
      <c r="P317" s="310"/>
      <c r="Q317" s="310"/>
      <c r="R317" s="310"/>
      <c r="S317" s="310"/>
      <c r="T317" s="310"/>
      <c r="U317" s="310"/>
      <c r="V317" s="310"/>
      <c r="W317" s="310"/>
      <c r="X317" s="310"/>
      <c r="Y317" s="310"/>
      <c r="Z317" s="310"/>
    </row>
    <row r="318" spans="1:26" ht="15" customHeight="1">
      <c r="A318" s="310"/>
      <c r="B318" s="343">
        <v>286</v>
      </c>
      <c r="C318" s="344">
        <f t="shared" si="4"/>
        <v>105.27904929531394</v>
      </c>
      <c r="D318" s="344">
        <f t="shared" si="0"/>
        <v>210.75496245116796</v>
      </c>
      <c r="E318" s="344">
        <f t="shared" si="1"/>
        <v>316.03401174648189</v>
      </c>
      <c r="F318" s="345">
        <f t="shared" si="2"/>
        <v>0.3331256933819115</v>
      </c>
      <c r="G318" s="345">
        <f t="shared" si="3"/>
        <v>0.66687430661808855</v>
      </c>
      <c r="H318" s="310"/>
      <c r="I318" s="310"/>
      <c r="J318" s="310"/>
      <c r="K318" s="310"/>
      <c r="L318" s="310"/>
      <c r="M318" s="310"/>
      <c r="N318" s="310"/>
      <c r="O318" s="310"/>
      <c r="P318" s="310"/>
      <c r="Q318" s="310"/>
      <c r="R318" s="310"/>
      <c r="S318" s="310"/>
      <c r="T318" s="310"/>
      <c r="U318" s="310"/>
      <c r="V318" s="310"/>
      <c r="W318" s="310"/>
      <c r="X318" s="310"/>
      <c r="Y318" s="310"/>
      <c r="Z318" s="310"/>
    </row>
    <row r="319" spans="1:26" ht="15" customHeight="1">
      <c r="A319" s="310"/>
      <c r="B319" s="343">
        <v>287</v>
      </c>
      <c r="C319" s="344">
        <f t="shared" si="4"/>
        <v>104.13745991537013</v>
      </c>
      <c r="D319" s="344">
        <f t="shared" si="0"/>
        <v>211.89655183111176</v>
      </c>
      <c r="E319" s="344">
        <f t="shared" si="1"/>
        <v>316.03401174648189</v>
      </c>
      <c r="F319" s="345">
        <f t="shared" si="2"/>
        <v>0.32951345755439687</v>
      </c>
      <c r="G319" s="345">
        <f t="shared" si="3"/>
        <v>0.67048654244560313</v>
      </c>
      <c r="H319" s="310"/>
      <c r="I319" s="310"/>
      <c r="J319" s="310"/>
      <c r="K319" s="310"/>
      <c r="L319" s="310"/>
      <c r="M319" s="310"/>
      <c r="N319" s="310"/>
      <c r="O319" s="310"/>
      <c r="P319" s="310"/>
      <c r="Q319" s="310"/>
      <c r="R319" s="310"/>
      <c r="S319" s="310"/>
      <c r="T319" s="310"/>
      <c r="U319" s="310"/>
      <c r="V319" s="310"/>
      <c r="W319" s="310"/>
      <c r="X319" s="310"/>
      <c r="Y319" s="310"/>
      <c r="Z319" s="310"/>
    </row>
    <row r="320" spans="1:26" ht="15" customHeight="1">
      <c r="A320" s="310"/>
      <c r="B320" s="343">
        <v>288</v>
      </c>
      <c r="C320" s="344">
        <f t="shared" si="4"/>
        <v>102.98968692628495</v>
      </c>
      <c r="D320" s="344">
        <f t="shared" si="0"/>
        <v>213.04432482019695</v>
      </c>
      <c r="E320" s="344">
        <f t="shared" si="1"/>
        <v>316.03401174648189</v>
      </c>
      <c r="F320" s="345">
        <f t="shared" si="2"/>
        <v>0.32588165544948322</v>
      </c>
      <c r="G320" s="345">
        <f t="shared" si="3"/>
        <v>0.67411834455051678</v>
      </c>
      <c r="H320" s="310"/>
      <c r="I320" s="310"/>
      <c r="J320" s="310"/>
      <c r="K320" s="310"/>
      <c r="L320" s="310"/>
      <c r="M320" s="310"/>
      <c r="N320" s="310"/>
      <c r="O320" s="310"/>
      <c r="P320" s="310"/>
      <c r="Q320" s="310"/>
      <c r="R320" s="310"/>
      <c r="S320" s="310"/>
      <c r="T320" s="310"/>
      <c r="U320" s="310"/>
      <c r="V320" s="310"/>
      <c r="W320" s="310"/>
      <c r="X320" s="310"/>
      <c r="Y320" s="310"/>
      <c r="Z320" s="310"/>
    </row>
    <row r="321" spans="1:26" ht="15" customHeight="1">
      <c r="A321" s="310"/>
      <c r="B321" s="343">
        <v>289</v>
      </c>
      <c r="C321" s="344">
        <f t="shared" si="4"/>
        <v>101.83569683350888</v>
      </c>
      <c r="D321" s="344">
        <f t="shared" si="0"/>
        <v>214.19831491297302</v>
      </c>
      <c r="E321" s="344">
        <f t="shared" si="1"/>
        <v>316.03401174648189</v>
      </c>
      <c r="F321" s="345">
        <f t="shared" si="2"/>
        <v>0.32223018108316792</v>
      </c>
      <c r="G321" s="345">
        <f t="shared" si="3"/>
        <v>0.67776981891683208</v>
      </c>
      <c r="H321" s="310"/>
      <c r="I321" s="310"/>
      <c r="J321" s="310"/>
      <c r="K321" s="310"/>
      <c r="L321" s="310"/>
      <c r="M321" s="310"/>
      <c r="N321" s="310"/>
      <c r="O321" s="310"/>
      <c r="P321" s="310"/>
      <c r="Q321" s="310"/>
      <c r="R321" s="310"/>
      <c r="S321" s="310"/>
      <c r="T321" s="310"/>
      <c r="U321" s="310"/>
      <c r="V321" s="310"/>
      <c r="W321" s="310"/>
      <c r="X321" s="310"/>
      <c r="Y321" s="310"/>
      <c r="Z321" s="310"/>
    </row>
    <row r="322" spans="1:26" ht="15" customHeight="1">
      <c r="A322" s="310"/>
      <c r="B322" s="343">
        <v>290</v>
      </c>
      <c r="C322" s="344">
        <f t="shared" si="4"/>
        <v>100.67545596106359</v>
      </c>
      <c r="D322" s="344">
        <f t="shared" si="0"/>
        <v>215.3585557854183</v>
      </c>
      <c r="E322" s="344">
        <f t="shared" si="1"/>
        <v>316.03401174648189</v>
      </c>
      <c r="F322" s="345">
        <f t="shared" si="2"/>
        <v>0.31855892789736834</v>
      </c>
      <c r="G322" s="345">
        <f t="shared" si="3"/>
        <v>0.68144107210263161</v>
      </c>
      <c r="H322" s="310"/>
      <c r="I322" s="310"/>
      <c r="J322" s="310"/>
      <c r="K322" s="310"/>
      <c r="L322" s="310"/>
      <c r="M322" s="310"/>
      <c r="N322" s="310"/>
      <c r="O322" s="310"/>
      <c r="P322" s="310"/>
      <c r="Q322" s="310"/>
      <c r="R322" s="310"/>
      <c r="S322" s="310"/>
      <c r="T322" s="310"/>
      <c r="U322" s="310"/>
      <c r="V322" s="310"/>
      <c r="W322" s="310"/>
      <c r="X322" s="310"/>
      <c r="Y322" s="310"/>
      <c r="Z322" s="310"/>
    </row>
    <row r="323" spans="1:26" ht="15" customHeight="1">
      <c r="A323" s="310"/>
      <c r="B323" s="343">
        <v>291</v>
      </c>
      <c r="C323" s="344">
        <f t="shared" si="4"/>
        <v>99.508930450559262</v>
      </c>
      <c r="D323" s="344">
        <f t="shared" si="0"/>
        <v>216.52508129592263</v>
      </c>
      <c r="E323" s="344">
        <f t="shared" si="1"/>
        <v>316.03401174648189</v>
      </c>
      <c r="F323" s="345">
        <f t="shared" si="2"/>
        <v>0.31486778875681248</v>
      </c>
      <c r="G323" s="345">
        <f t="shared" si="3"/>
        <v>0.68513221124318746</v>
      </c>
      <c r="H323" s="310"/>
      <c r="I323" s="310"/>
      <c r="J323" s="310"/>
      <c r="K323" s="310"/>
      <c r="L323" s="310"/>
      <c r="M323" s="310"/>
      <c r="N323" s="310"/>
      <c r="O323" s="310"/>
      <c r="P323" s="310"/>
      <c r="Q323" s="310"/>
      <c r="R323" s="310"/>
      <c r="S323" s="310"/>
      <c r="T323" s="310"/>
      <c r="U323" s="310"/>
      <c r="V323" s="310"/>
      <c r="W323" s="310"/>
      <c r="X323" s="310"/>
      <c r="Y323" s="310"/>
      <c r="Z323" s="310"/>
    </row>
    <row r="324" spans="1:26" ht="15" customHeight="1">
      <c r="A324" s="310"/>
      <c r="B324" s="343">
        <v>292</v>
      </c>
      <c r="C324" s="344">
        <f t="shared" si="4"/>
        <v>98.336086260206343</v>
      </c>
      <c r="D324" s="344">
        <f t="shared" si="0"/>
        <v>217.69792548627555</v>
      </c>
      <c r="E324" s="344">
        <f t="shared" si="1"/>
        <v>316.03401174648189</v>
      </c>
      <c r="F324" s="345">
        <f t="shared" si="2"/>
        <v>0.31115665594591191</v>
      </c>
      <c r="G324" s="345">
        <f t="shared" si="3"/>
        <v>0.68884334405408809</v>
      </c>
      <c r="H324" s="310"/>
      <c r="I324" s="310"/>
      <c r="J324" s="310"/>
      <c r="K324" s="310"/>
      <c r="L324" s="310"/>
      <c r="M324" s="310"/>
      <c r="N324" s="310"/>
      <c r="O324" s="310"/>
      <c r="P324" s="310"/>
      <c r="Q324" s="310"/>
      <c r="R324" s="310"/>
      <c r="S324" s="310"/>
      <c r="T324" s="310"/>
      <c r="U324" s="310"/>
      <c r="V324" s="310"/>
      <c r="W324" s="310"/>
      <c r="X324" s="310"/>
      <c r="Y324" s="310"/>
      <c r="Z324" s="310"/>
    </row>
    <row r="325" spans="1:26" ht="15" customHeight="1">
      <c r="A325" s="310"/>
      <c r="B325" s="343">
        <v>293</v>
      </c>
      <c r="C325" s="344">
        <f t="shared" si="4"/>
        <v>97.156889163822342</v>
      </c>
      <c r="D325" s="344">
        <f t="shared" si="0"/>
        <v>218.87712258265955</v>
      </c>
      <c r="E325" s="344">
        <f t="shared" si="1"/>
        <v>316.03401174648189</v>
      </c>
      <c r="F325" s="345">
        <f t="shared" si="2"/>
        <v>0.30742542116561888</v>
      </c>
      <c r="G325" s="345">
        <f t="shared" si="3"/>
        <v>0.69257457883438112</v>
      </c>
      <c r="H325" s="310"/>
      <c r="I325" s="310"/>
      <c r="J325" s="310"/>
      <c r="K325" s="310"/>
      <c r="L325" s="310"/>
      <c r="M325" s="310"/>
      <c r="N325" s="310"/>
      <c r="O325" s="310"/>
      <c r="P325" s="310"/>
      <c r="Q325" s="310"/>
      <c r="R325" s="310"/>
      <c r="S325" s="310"/>
      <c r="T325" s="310"/>
      <c r="U325" s="310"/>
      <c r="V325" s="310"/>
      <c r="W325" s="310"/>
      <c r="X325" s="310"/>
      <c r="Y325" s="310"/>
      <c r="Z325" s="310"/>
    </row>
    <row r="326" spans="1:26" ht="15" customHeight="1">
      <c r="A326" s="310"/>
      <c r="B326" s="343">
        <v>294</v>
      </c>
      <c r="C326" s="344">
        <f t="shared" si="4"/>
        <v>95.971304749832939</v>
      </c>
      <c r="D326" s="344">
        <f t="shared" si="0"/>
        <v>220.06270699664896</v>
      </c>
      <c r="E326" s="344">
        <f t="shared" si="1"/>
        <v>316.03401174648189</v>
      </c>
      <c r="F326" s="345">
        <f t="shared" si="2"/>
        <v>0.30367397553026598</v>
      </c>
      <c r="G326" s="345">
        <f t="shared" si="3"/>
        <v>0.69632602446973402</v>
      </c>
      <c r="H326" s="310"/>
      <c r="I326" s="310"/>
      <c r="J326" s="310"/>
      <c r="K326" s="310"/>
      <c r="L326" s="310"/>
      <c r="M326" s="310"/>
      <c r="N326" s="310"/>
      <c r="O326" s="310"/>
      <c r="P326" s="310"/>
      <c r="Q326" s="310"/>
      <c r="R326" s="310"/>
      <c r="S326" s="310"/>
      <c r="T326" s="310"/>
      <c r="U326" s="310"/>
      <c r="V326" s="310"/>
      <c r="W326" s="310"/>
      <c r="X326" s="310"/>
      <c r="Y326" s="310"/>
      <c r="Z326" s="310"/>
    </row>
    <row r="327" spans="1:26" ht="15" customHeight="1">
      <c r="A327" s="310"/>
      <c r="B327" s="343">
        <v>295</v>
      </c>
      <c r="C327" s="344">
        <f t="shared" si="4"/>
        <v>94.779298420267764</v>
      </c>
      <c r="D327" s="344">
        <f t="shared" si="0"/>
        <v>221.25471332621413</v>
      </c>
      <c r="E327" s="344">
        <f t="shared" si="1"/>
        <v>316.03401174648189</v>
      </c>
      <c r="F327" s="345">
        <f t="shared" si="2"/>
        <v>0.29990220956438829</v>
      </c>
      <c r="G327" s="345">
        <f t="shared" si="3"/>
        <v>0.70009779043561171</v>
      </c>
      <c r="H327" s="310"/>
      <c r="I327" s="310"/>
      <c r="J327" s="310"/>
      <c r="K327" s="310"/>
      <c r="L327" s="310"/>
      <c r="M327" s="310"/>
      <c r="N327" s="310"/>
      <c r="O327" s="310"/>
      <c r="P327" s="310"/>
      <c r="Q327" s="310"/>
      <c r="R327" s="310"/>
      <c r="S327" s="310"/>
      <c r="T327" s="310"/>
      <c r="U327" s="310"/>
      <c r="V327" s="310"/>
      <c r="W327" s="310"/>
      <c r="X327" s="310"/>
      <c r="Y327" s="310"/>
      <c r="Z327" s="310"/>
    </row>
    <row r="328" spans="1:26" ht="15" customHeight="1">
      <c r="A328" s="310"/>
      <c r="B328" s="343">
        <v>296</v>
      </c>
      <c r="C328" s="344">
        <f t="shared" si="4"/>
        <v>93.580835389750746</v>
      </c>
      <c r="D328" s="344">
        <f t="shared" si="0"/>
        <v>222.45317635673115</v>
      </c>
      <c r="E328" s="344">
        <f t="shared" si="1"/>
        <v>316.03401174648189</v>
      </c>
      <c r="F328" s="345">
        <f t="shared" si="2"/>
        <v>0.29611001319952868</v>
      </c>
      <c r="G328" s="345">
        <f t="shared" si="3"/>
        <v>0.70388998680047132</v>
      </c>
      <c r="H328" s="310"/>
      <c r="I328" s="310"/>
      <c r="J328" s="310"/>
      <c r="K328" s="310"/>
      <c r="L328" s="310"/>
      <c r="M328" s="310"/>
      <c r="N328" s="310"/>
      <c r="O328" s="310"/>
      <c r="P328" s="310"/>
      <c r="Q328" s="310"/>
      <c r="R328" s="310"/>
      <c r="S328" s="310"/>
      <c r="T328" s="310"/>
      <c r="U328" s="310"/>
      <c r="V328" s="310"/>
      <c r="W328" s="310"/>
      <c r="X328" s="310"/>
      <c r="Y328" s="310"/>
      <c r="Z328" s="310"/>
    </row>
    <row r="329" spans="1:26" ht="15" customHeight="1">
      <c r="A329" s="310"/>
      <c r="B329" s="343">
        <v>297</v>
      </c>
      <c r="C329" s="344">
        <f t="shared" si="4"/>
        <v>92.375880684485168</v>
      </c>
      <c r="D329" s="344">
        <f t="shared" si="0"/>
        <v>223.65813106199673</v>
      </c>
      <c r="E329" s="344">
        <f t="shared" si="1"/>
        <v>316.03401174648189</v>
      </c>
      <c r="F329" s="345">
        <f t="shared" si="2"/>
        <v>0.29229727577102627</v>
      </c>
      <c r="G329" s="345">
        <f t="shared" si="3"/>
        <v>0.70770272422897373</v>
      </c>
      <c r="H329" s="310"/>
      <c r="I329" s="310"/>
      <c r="J329" s="310"/>
      <c r="K329" s="310"/>
      <c r="L329" s="310"/>
      <c r="M329" s="310"/>
      <c r="N329" s="310"/>
      <c r="O329" s="310"/>
      <c r="P329" s="310"/>
      <c r="Q329" s="310"/>
      <c r="R329" s="310"/>
      <c r="S329" s="310"/>
      <c r="T329" s="310"/>
      <c r="U329" s="310"/>
      <c r="V329" s="310"/>
      <c r="W329" s="310"/>
      <c r="X329" s="310"/>
      <c r="Y329" s="310"/>
      <c r="Z329" s="310"/>
    </row>
    <row r="330" spans="1:26" ht="15" customHeight="1">
      <c r="A330" s="310"/>
      <c r="B330" s="343">
        <v>298</v>
      </c>
      <c r="C330" s="344">
        <f t="shared" si="4"/>
        <v>91.164399141232678</v>
      </c>
      <c r="D330" s="344">
        <f t="shared" si="0"/>
        <v>224.86961260524922</v>
      </c>
      <c r="E330" s="344">
        <f t="shared" si="1"/>
        <v>316.03401174648189</v>
      </c>
      <c r="F330" s="345">
        <f t="shared" si="2"/>
        <v>0.28846388601478595</v>
      </c>
      <c r="G330" s="345">
        <f t="shared" si="3"/>
        <v>0.71153611398521399</v>
      </c>
      <c r="H330" s="310"/>
      <c r="I330" s="310"/>
      <c r="J330" s="310"/>
      <c r="K330" s="310"/>
      <c r="L330" s="310"/>
      <c r="M330" s="310"/>
      <c r="N330" s="310"/>
      <c r="O330" s="310"/>
      <c r="P330" s="310"/>
      <c r="Q330" s="310"/>
      <c r="R330" s="310"/>
      <c r="S330" s="310"/>
      <c r="T330" s="310"/>
      <c r="U330" s="310"/>
      <c r="V330" s="310"/>
      <c r="W330" s="310"/>
      <c r="X330" s="310"/>
      <c r="Y330" s="310"/>
      <c r="Z330" s="310"/>
    </row>
    <row r="331" spans="1:26" ht="15" customHeight="1">
      <c r="A331" s="310"/>
      <c r="B331" s="343">
        <v>299</v>
      </c>
      <c r="C331" s="344">
        <f t="shared" si="4"/>
        <v>89.946355406287552</v>
      </c>
      <c r="D331" s="344">
        <f t="shared" si="0"/>
        <v>226.08765634019434</v>
      </c>
      <c r="E331" s="344">
        <f t="shared" si="1"/>
        <v>316.03401174648189</v>
      </c>
      <c r="F331" s="345">
        <f t="shared" si="2"/>
        <v>0.28460973206403262</v>
      </c>
      <c r="G331" s="345">
        <f t="shared" si="3"/>
        <v>0.71539026793596738</v>
      </c>
      <c r="H331" s="310"/>
      <c r="I331" s="310"/>
      <c r="J331" s="310"/>
      <c r="K331" s="310"/>
      <c r="L331" s="310"/>
      <c r="M331" s="310"/>
      <c r="N331" s="310"/>
      <c r="O331" s="310"/>
      <c r="P331" s="310"/>
      <c r="Q331" s="310"/>
      <c r="R331" s="310"/>
      <c r="S331" s="310"/>
      <c r="T331" s="310"/>
      <c r="U331" s="310"/>
      <c r="V331" s="310"/>
      <c r="W331" s="310"/>
      <c r="X331" s="310"/>
      <c r="Y331" s="310"/>
      <c r="Z331" s="310"/>
    </row>
    <row r="332" spans="1:26" ht="15" customHeight="1">
      <c r="A332" s="310"/>
      <c r="B332" s="343">
        <v>300</v>
      </c>
      <c r="C332" s="344">
        <f t="shared" si="4"/>
        <v>88.721713934444779</v>
      </c>
      <c r="D332" s="344">
        <f t="shared" si="0"/>
        <v>227.31229781203712</v>
      </c>
      <c r="E332" s="344">
        <f t="shared" si="1"/>
        <v>316.03401174648189</v>
      </c>
      <c r="F332" s="345">
        <f t="shared" si="2"/>
        <v>0.28073470144604595</v>
      </c>
      <c r="G332" s="345">
        <f t="shared" si="3"/>
        <v>0.71926529855395405</v>
      </c>
      <c r="H332" s="310"/>
      <c r="I332" s="310"/>
      <c r="J332" s="310"/>
      <c r="K332" s="310"/>
      <c r="L332" s="310"/>
      <c r="M332" s="310"/>
      <c r="N332" s="310"/>
      <c r="O332" s="310"/>
      <c r="P332" s="310"/>
      <c r="Q332" s="310"/>
      <c r="R332" s="310"/>
      <c r="S332" s="310"/>
      <c r="T332" s="310"/>
      <c r="U332" s="310"/>
      <c r="V332" s="310"/>
      <c r="W332" s="310"/>
      <c r="X332" s="310"/>
      <c r="Y332" s="310"/>
      <c r="Z332" s="310"/>
    </row>
    <row r="333" spans="1:26" ht="15" customHeight="1">
      <c r="A333" s="310"/>
      <c r="B333" s="343">
        <v>301</v>
      </c>
      <c r="C333" s="344">
        <f t="shared" si="4"/>
        <v>87.490438987962989</v>
      </c>
      <c r="D333" s="344">
        <f t="shared" si="0"/>
        <v>228.54357275851891</v>
      </c>
      <c r="E333" s="344">
        <f t="shared" si="1"/>
        <v>316.03401174648189</v>
      </c>
      <c r="F333" s="345">
        <f t="shared" si="2"/>
        <v>0.27683868107887899</v>
      </c>
      <c r="G333" s="345">
        <f t="shared" si="3"/>
        <v>0.72316131892112101</v>
      </c>
      <c r="H333" s="310"/>
      <c r="I333" s="310"/>
      <c r="J333" s="310"/>
      <c r="K333" s="310"/>
      <c r="L333" s="310"/>
      <c r="M333" s="310"/>
      <c r="N333" s="310"/>
      <c r="O333" s="310"/>
      <c r="P333" s="310"/>
      <c r="Q333" s="310"/>
      <c r="R333" s="310"/>
      <c r="S333" s="310"/>
      <c r="T333" s="310"/>
      <c r="U333" s="310"/>
      <c r="V333" s="310"/>
      <c r="W333" s="310"/>
      <c r="X333" s="310"/>
      <c r="Y333" s="310"/>
      <c r="Z333" s="310"/>
    </row>
    <row r="334" spans="1:26" ht="15" customHeight="1">
      <c r="A334" s="310"/>
      <c r="B334" s="343">
        <v>302</v>
      </c>
      <c r="C334" s="344">
        <f t="shared" si="4"/>
        <v>86.252494635521003</v>
      </c>
      <c r="D334" s="344">
        <f t="shared" si="0"/>
        <v>229.78151711096089</v>
      </c>
      <c r="E334" s="344">
        <f t="shared" si="1"/>
        <v>316.03401174648189</v>
      </c>
      <c r="F334" s="345">
        <f t="shared" si="2"/>
        <v>0.27292155726805623</v>
      </c>
      <c r="G334" s="345">
        <f t="shared" si="3"/>
        <v>0.72707844273194377</v>
      </c>
      <c r="H334" s="310"/>
      <c r="I334" s="310"/>
      <c r="J334" s="310"/>
      <c r="K334" s="310"/>
      <c r="L334" s="310"/>
      <c r="M334" s="310"/>
      <c r="N334" s="310"/>
      <c r="O334" s="310"/>
      <c r="P334" s="310"/>
      <c r="Q334" s="310"/>
      <c r="R334" s="310"/>
      <c r="S334" s="310"/>
      <c r="T334" s="310"/>
      <c r="U334" s="310"/>
      <c r="V334" s="310"/>
      <c r="W334" s="310"/>
      <c r="X334" s="310"/>
      <c r="Y334" s="310"/>
      <c r="Z334" s="310"/>
    </row>
    <row r="335" spans="1:26" ht="15" customHeight="1">
      <c r="A335" s="310"/>
      <c r="B335" s="343">
        <v>303</v>
      </c>
      <c r="C335" s="344">
        <f t="shared" si="4"/>
        <v>85.007844751169955</v>
      </c>
      <c r="D335" s="344">
        <f t="shared" si="0"/>
        <v>231.02616699531194</v>
      </c>
      <c r="E335" s="344">
        <f t="shared" si="1"/>
        <v>316.03401174648189</v>
      </c>
      <c r="F335" s="345">
        <f t="shared" si="2"/>
        <v>0.26898321570325812</v>
      </c>
      <c r="G335" s="345">
        <f t="shared" si="3"/>
        <v>0.73101678429674188</v>
      </c>
      <c r="H335" s="310"/>
      <c r="I335" s="310"/>
      <c r="J335" s="310"/>
      <c r="K335" s="310"/>
      <c r="L335" s="310"/>
      <c r="M335" s="310"/>
      <c r="N335" s="310"/>
      <c r="O335" s="310"/>
      <c r="P335" s="310"/>
      <c r="Q335" s="310"/>
      <c r="R335" s="310"/>
      <c r="S335" s="310"/>
      <c r="T335" s="310"/>
      <c r="U335" s="310"/>
      <c r="V335" s="310"/>
      <c r="W335" s="310"/>
      <c r="X335" s="310"/>
      <c r="Y335" s="310"/>
      <c r="Z335" s="310"/>
    </row>
    <row r="336" spans="1:26" ht="15" customHeight="1">
      <c r="A336" s="310"/>
      <c r="B336" s="343">
        <v>304</v>
      </c>
      <c r="C336" s="344">
        <f t="shared" si="4"/>
        <v>83.756453013278644</v>
      </c>
      <c r="D336" s="344">
        <f t="shared" si="0"/>
        <v>232.27755873320325</v>
      </c>
      <c r="E336" s="344">
        <f t="shared" si="1"/>
        <v>316.03401174648189</v>
      </c>
      <c r="F336" s="345">
        <f t="shared" si="2"/>
        <v>0.26502354145498402</v>
      </c>
      <c r="G336" s="345">
        <f t="shared" si="3"/>
        <v>0.73497645854501603</v>
      </c>
      <c r="H336" s="310"/>
      <c r="I336" s="310"/>
      <c r="J336" s="310"/>
      <c r="K336" s="310"/>
      <c r="L336" s="310"/>
      <c r="M336" s="310"/>
      <c r="N336" s="310"/>
      <c r="O336" s="310"/>
      <c r="P336" s="310"/>
      <c r="Q336" s="310"/>
      <c r="R336" s="310"/>
      <c r="S336" s="310"/>
      <c r="T336" s="310"/>
      <c r="U336" s="310"/>
      <c r="V336" s="310"/>
      <c r="W336" s="310"/>
      <c r="X336" s="310"/>
      <c r="Y336" s="310"/>
      <c r="Z336" s="310"/>
    </row>
    <row r="337" spans="1:26" ht="15" customHeight="1">
      <c r="A337" s="310"/>
      <c r="B337" s="343">
        <v>305</v>
      </c>
      <c r="C337" s="344">
        <f t="shared" si="4"/>
        <v>82.498282903473836</v>
      </c>
      <c r="D337" s="344">
        <f t="shared" si="0"/>
        <v>233.53572884300806</v>
      </c>
      <c r="E337" s="344">
        <f t="shared" si="1"/>
        <v>316.03401174648189</v>
      </c>
      <c r="F337" s="345">
        <f t="shared" si="2"/>
        <v>0.26104241897119862</v>
      </c>
      <c r="G337" s="345">
        <f t="shared" si="3"/>
        <v>0.73895758102880138</v>
      </c>
      <c r="H337" s="310"/>
      <c r="I337" s="310"/>
      <c r="J337" s="310"/>
      <c r="K337" s="310"/>
      <c r="L337" s="310"/>
      <c r="M337" s="310"/>
      <c r="N337" s="310"/>
      <c r="O337" s="310"/>
      <c r="P337" s="310"/>
      <c r="Q337" s="310"/>
      <c r="R337" s="310"/>
      <c r="S337" s="310"/>
      <c r="T337" s="310"/>
      <c r="U337" s="310"/>
      <c r="V337" s="310"/>
      <c r="W337" s="310"/>
      <c r="X337" s="310"/>
      <c r="Y337" s="310"/>
      <c r="Z337" s="310"/>
    </row>
    <row r="338" spans="1:26" ht="15" customHeight="1">
      <c r="A338" s="310"/>
      <c r="B338" s="343">
        <v>306</v>
      </c>
      <c r="C338" s="344">
        <f t="shared" si="4"/>
        <v>81.233297705574188</v>
      </c>
      <c r="D338" s="344">
        <f t="shared" si="0"/>
        <v>234.80071404090771</v>
      </c>
      <c r="E338" s="344">
        <f t="shared" si="1"/>
        <v>316.03401174648189</v>
      </c>
      <c r="F338" s="345">
        <f t="shared" si="2"/>
        <v>0.25703973207395925</v>
      </c>
      <c r="G338" s="345">
        <f t="shared" si="3"/>
        <v>0.74296026792604075</v>
      </c>
      <c r="H338" s="310"/>
      <c r="I338" s="310"/>
      <c r="J338" s="310"/>
      <c r="K338" s="310"/>
      <c r="L338" s="310"/>
      <c r="M338" s="310"/>
      <c r="N338" s="310"/>
      <c r="O338" s="310"/>
      <c r="P338" s="310"/>
      <c r="Q338" s="310"/>
      <c r="R338" s="310"/>
      <c r="S338" s="310"/>
      <c r="T338" s="310"/>
      <c r="U338" s="310"/>
      <c r="V338" s="310"/>
      <c r="W338" s="310"/>
      <c r="X338" s="310"/>
      <c r="Y338" s="310"/>
      <c r="Z338" s="310"/>
    </row>
    <row r="339" spans="1:26" ht="15" customHeight="1">
      <c r="A339" s="310"/>
      <c r="B339" s="343">
        <v>307</v>
      </c>
      <c r="C339" s="344">
        <f t="shared" si="4"/>
        <v>79.961460504519266</v>
      </c>
      <c r="D339" s="344">
        <f t="shared" si="0"/>
        <v>236.07255124196263</v>
      </c>
      <c r="E339" s="344">
        <f t="shared" si="1"/>
        <v>316.03401174648189</v>
      </c>
      <c r="F339" s="345">
        <f t="shared" si="2"/>
        <v>0.25301536395602647</v>
      </c>
      <c r="G339" s="345">
        <f t="shared" si="3"/>
        <v>0.74698463604397347</v>
      </c>
      <c r="H339" s="310"/>
      <c r="I339" s="310"/>
      <c r="J339" s="310"/>
      <c r="K339" s="310"/>
      <c r="L339" s="310"/>
      <c r="M339" s="310"/>
      <c r="N339" s="310"/>
      <c r="O339" s="310"/>
      <c r="P339" s="310"/>
      <c r="Q339" s="310"/>
      <c r="R339" s="310"/>
      <c r="S339" s="310"/>
      <c r="T339" s="310"/>
      <c r="U339" s="310"/>
      <c r="V339" s="310"/>
      <c r="W339" s="310"/>
      <c r="X339" s="310"/>
      <c r="Y339" s="310"/>
      <c r="Z339" s="310"/>
    </row>
    <row r="340" spans="1:26" ht="15" customHeight="1">
      <c r="A340" s="310"/>
      <c r="B340" s="343">
        <v>308</v>
      </c>
      <c r="C340" s="344">
        <f t="shared" si="4"/>
        <v>78.682734185291963</v>
      </c>
      <c r="D340" s="344">
        <f t="shared" si="0"/>
        <v>237.35127756118993</v>
      </c>
      <c r="E340" s="344">
        <f t="shared" si="1"/>
        <v>316.03401174648189</v>
      </c>
      <c r="F340" s="345">
        <f t="shared" si="2"/>
        <v>0.24896919717745494</v>
      </c>
      <c r="G340" s="345">
        <f t="shared" si="3"/>
        <v>0.75103080282254508</v>
      </c>
      <c r="H340" s="310"/>
      <c r="I340" s="310"/>
      <c r="J340" s="310"/>
      <c r="K340" s="310"/>
      <c r="L340" s="310"/>
      <c r="M340" s="310"/>
      <c r="N340" s="310"/>
      <c r="O340" s="310"/>
      <c r="P340" s="310"/>
      <c r="Q340" s="310"/>
      <c r="R340" s="310"/>
      <c r="S340" s="310"/>
      <c r="T340" s="310"/>
      <c r="U340" s="310"/>
      <c r="V340" s="310"/>
      <c r="W340" s="310"/>
      <c r="X340" s="310"/>
      <c r="Y340" s="310"/>
      <c r="Z340" s="310"/>
    </row>
    <row r="341" spans="1:26" ht="15" customHeight="1">
      <c r="A341" s="310"/>
      <c r="B341" s="343">
        <v>309</v>
      </c>
      <c r="C341" s="344">
        <f t="shared" si="4"/>
        <v>77.397081431835517</v>
      </c>
      <c r="D341" s="344">
        <f t="shared" si="0"/>
        <v>238.63693031464638</v>
      </c>
      <c r="E341" s="344">
        <f t="shared" si="1"/>
        <v>316.03401174648189</v>
      </c>
      <c r="F341" s="345">
        <f t="shared" si="2"/>
        <v>0.24490111366216616</v>
      </c>
      <c r="G341" s="345">
        <f t="shared" si="3"/>
        <v>0.75509888633783384</v>
      </c>
      <c r="H341" s="310"/>
      <c r="I341" s="310"/>
      <c r="J341" s="310"/>
      <c r="K341" s="310"/>
      <c r="L341" s="310"/>
      <c r="M341" s="310"/>
      <c r="N341" s="310"/>
      <c r="O341" s="310"/>
      <c r="P341" s="310"/>
      <c r="Q341" s="310"/>
      <c r="R341" s="310"/>
      <c r="S341" s="310"/>
      <c r="T341" s="310"/>
      <c r="U341" s="310"/>
      <c r="V341" s="310"/>
      <c r="W341" s="310"/>
      <c r="X341" s="310"/>
      <c r="Y341" s="310"/>
      <c r="Z341" s="310"/>
    </row>
    <row r="342" spans="1:26" ht="15" customHeight="1">
      <c r="A342" s="310"/>
      <c r="B342" s="343">
        <v>310</v>
      </c>
      <c r="C342" s="344">
        <f t="shared" si="4"/>
        <v>76.104464725964533</v>
      </c>
      <c r="D342" s="344">
        <f t="shared" si="0"/>
        <v>239.92954702051736</v>
      </c>
      <c r="E342" s="344">
        <f t="shared" si="1"/>
        <v>316.03401174648189</v>
      </c>
      <c r="F342" s="345">
        <f t="shared" si="2"/>
        <v>0.24081099469450296</v>
      </c>
      <c r="G342" s="345">
        <f t="shared" si="3"/>
        <v>0.75918900530549704</v>
      </c>
      <c r="H342" s="310"/>
      <c r="I342" s="310"/>
      <c r="J342" s="310"/>
      <c r="K342" s="310"/>
      <c r="L342" s="310"/>
      <c r="M342" s="310"/>
      <c r="N342" s="310"/>
      <c r="O342" s="310"/>
      <c r="P342" s="310"/>
      <c r="Q342" s="310"/>
      <c r="R342" s="310"/>
      <c r="S342" s="310"/>
      <c r="T342" s="310"/>
      <c r="U342" s="310"/>
      <c r="V342" s="310"/>
      <c r="W342" s="310"/>
      <c r="X342" s="310"/>
      <c r="Y342" s="310"/>
      <c r="Z342" s="310"/>
    </row>
    <row r="343" spans="1:26" ht="15" customHeight="1">
      <c r="A343" s="310"/>
      <c r="B343" s="343">
        <v>311</v>
      </c>
      <c r="C343" s="344">
        <f t="shared" si="4"/>
        <v>74.804846346270068</v>
      </c>
      <c r="D343" s="344">
        <f t="shared" si="0"/>
        <v>241.22916540021183</v>
      </c>
      <c r="E343" s="344">
        <f t="shared" si="1"/>
        <v>316.03401174648189</v>
      </c>
      <c r="F343" s="345">
        <f t="shared" si="2"/>
        <v>0.23669872091576485</v>
      </c>
      <c r="G343" s="345">
        <f t="shared" si="3"/>
        <v>0.76330127908423517</v>
      </c>
      <c r="H343" s="310"/>
      <c r="I343" s="310"/>
      <c r="J343" s="310"/>
      <c r="K343" s="310"/>
      <c r="L343" s="310"/>
      <c r="M343" s="310"/>
      <c r="N343" s="310"/>
      <c r="O343" s="310"/>
      <c r="P343" s="310"/>
      <c r="Q343" s="310"/>
      <c r="R343" s="310"/>
      <c r="S343" s="310"/>
      <c r="T343" s="310"/>
      <c r="U343" s="310"/>
      <c r="V343" s="310"/>
      <c r="W343" s="310"/>
      <c r="X343" s="310"/>
      <c r="Y343" s="310"/>
      <c r="Z343" s="310"/>
    </row>
    <row r="344" spans="1:26" ht="15" customHeight="1">
      <c r="A344" s="310"/>
      <c r="B344" s="343">
        <v>312</v>
      </c>
      <c r="C344" s="344">
        <f t="shared" si="4"/>
        <v>73.49818836701894</v>
      </c>
      <c r="D344" s="344">
        <f t="shared" si="0"/>
        <v>242.53582337946295</v>
      </c>
      <c r="E344" s="344">
        <f t="shared" si="1"/>
        <v>316.03401174648189</v>
      </c>
      <c r="F344" s="345">
        <f t="shared" si="2"/>
        <v>0.23256417232072529</v>
      </c>
      <c r="G344" s="345">
        <f t="shared" si="3"/>
        <v>0.76743582767927465</v>
      </c>
      <c r="H344" s="310"/>
      <c r="I344" s="310"/>
      <c r="J344" s="310"/>
      <c r="K344" s="310"/>
      <c r="L344" s="310"/>
      <c r="M344" s="310"/>
      <c r="N344" s="310"/>
      <c r="O344" s="310"/>
      <c r="P344" s="310"/>
      <c r="Q344" s="310"/>
      <c r="R344" s="310"/>
      <c r="S344" s="310"/>
      <c r="T344" s="310"/>
      <c r="U344" s="310"/>
      <c r="V344" s="310"/>
      <c r="W344" s="310"/>
      <c r="X344" s="310"/>
      <c r="Y344" s="310"/>
      <c r="Z344" s="310"/>
    </row>
    <row r="345" spans="1:26" ht="15" customHeight="1">
      <c r="A345" s="310"/>
      <c r="B345" s="343">
        <v>313</v>
      </c>
      <c r="C345" s="344">
        <f t="shared" si="4"/>
        <v>72.184452657046819</v>
      </c>
      <c r="D345" s="344">
        <f t="shared" si="0"/>
        <v>243.84955908943508</v>
      </c>
      <c r="E345" s="344">
        <f t="shared" si="1"/>
        <v>316.03401174648189</v>
      </c>
      <c r="F345" s="345">
        <f t="shared" si="2"/>
        <v>0.22840722825412912</v>
      </c>
      <c r="G345" s="345">
        <f t="shared" si="3"/>
        <v>0.77159277174587082</v>
      </c>
      <c r="H345" s="310"/>
      <c r="I345" s="310"/>
      <c r="J345" s="310"/>
      <c r="K345" s="310"/>
      <c r="L345" s="310"/>
      <c r="M345" s="310"/>
      <c r="N345" s="310"/>
      <c r="O345" s="310"/>
      <c r="P345" s="310"/>
      <c r="Q345" s="310"/>
      <c r="R345" s="310"/>
      <c r="S345" s="310"/>
      <c r="T345" s="310"/>
      <c r="U345" s="310"/>
      <c r="V345" s="310"/>
      <c r="W345" s="310"/>
      <c r="X345" s="310"/>
      <c r="Y345" s="310"/>
      <c r="Z345" s="310"/>
    </row>
    <row r="346" spans="1:26" ht="15" customHeight="1">
      <c r="A346" s="310"/>
      <c r="B346" s="343">
        <v>314</v>
      </c>
      <c r="C346" s="344">
        <f t="shared" si="4"/>
        <v>70.863600878645684</v>
      </c>
      <c r="D346" s="344">
        <f t="shared" si="0"/>
        <v>245.17041086783621</v>
      </c>
      <c r="E346" s="344">
        <f t="shared" si="1"/>
        <v>316.03401174648189</v>
      </c>
      <c r="F346" s="345">
        <f t="shared" si="2"/>
        <v>0.22422776740717223</v>
      </c>
      <c r="G346" s="345">
        <f t="shared" si="3"/>
        <v>0.77577223259282779</v>
      </c>
      <c r="H346" s="310"/>
      <c r="I346" s="310"/>
      <c r="J346" s="310"/>
      <c r="K346" s="310"/>
      <c r="L346" s="310"/>
      <c r="M346" s="310"/>
      <c r="N346" s="310"/>
      <c r="O346" s="310"/>
      <c r="P346" s="310"/>
      <c r="Q346" s="310"/>
      <c r="R346" s="310"/>
      <c r="S346" s="310"/>
      <c r="T346" s="310"/>
      <c r="U346" s="310"/>
      <c r="V346" s="310"/>
      <c r="W346" s="310"/>
      <c r="X346" s="310"/>
      <c r="Y346" s="310"/>
      <c r="Z346" s="310"/>
    </row>
    <row r="347" spans="1:26" ht="15" customHeight="1">
      <c r="A347" s="310"/>
      <c r="B347" s="343">
        <v>315</v>
      </c>
      <c r="C347" s="344">
        <f t="shared" si="4"/>
        <v>69.535594486444978</v>
      </c>
      <c r="D347" s="344">
        <f t="shared" si="0"/>
        <v>246.49841726003692</v>
      </c>
      <c r="E347" s="344">
        <f t="shared" si="1"/>
        <v>316.03401174648189</v>
      </c>
      <c r="F347" s="345">
        <f t="shared" si="2"/>
        <v>0.22002566781396132</v>
      </c>
      <c r="G347" s="345">
        <f t="shared" si="3"/>
        <v>0.77997433218603862</v>
      </c>
      <c r="H347" s="310"/>
      <c r="I347" s="310"/>
      <c r="J347" s="310"/>
      <c r="K347" s="310"/>
      <c r="L347" s="310"/>
      <c r="M347" s="310"/>
      <c r="N347" s="310"/>
      <c r="O347" s="310"/>
      <c r="P347" s="310"/>
      <c r="Q347" s="310"/>
      <c r="R347" s="310"/>
      <c r="S347" s="310"/>
      <c r="T347" s="310"/>
      <c r="U347" s="310"/>
      <c r="V347" s="310"/>
      <c r="W347" s="310"/>
      <c r="X347" s="310"/>
      <c r="Y347" s="310"/>
      <c r="Z347" s="310"/>
    </row>
    <row r="348" spans="1:26" ht="15" customHeight="1">
      <c r="A348" s="310"/>
      <c r="B348" s="343">
        <v>316</v>
      </c>
      <c r="C348" s="344">
        <f t="shared" si="4"/>
        <v>68.200394726286362</v>
      </c>
      <c r="D348" s="344">
        <f t="shared" si="0"/>
        <v>247.83361702019553</v>
      </c>
      <c r="E348" s="344">
        <f t="shared" si="1"/>
        <v>316.03401174648189</v>
      </c>
      <c r="F348" s="345">
        <f t="shared" si="2"/>
        <v>0.21580080684795336</v>
      </c>
      <c r="G348" s="345">
        <f t="shared" si="3"/>
        <v>0.78419919315204667</v>
      </c>
      <c r="H348" s="310"/>
      <c r="I348" s="310"/>
      <c r="J348" s="310"/>
      <c r="K348" s="310"/>
      <c r="L348" s="310"/>
      <c r="M348" s="310"/>
      <c r="N348" s="310"/>
      <c r="O348" s="310"/>
      <c r="P348" s="310"/>
      <c r="Q348" s="310"/>
      <c r="R348" s="310"/>
      <c r="S348" s="310"/>
      <c r="T348" s="310"/>
      <c r="U348" s="310"/>
      <c r="V348" s="310"/>
      <c r="W348" s="310"/>
      <c r="X348" s="310"/>
      <c r="Y348" s="310"/>
      <c r="Z348" s="310"/>
    </row>
    <row r="349" spans="1:26" ht="15" customHeight="1">
      <c r="A349" s="310"/>
      <c r="B349" s="343">
        <v>317</v>
      </c>
      <c r="C349" s="344">
        <f t="shared" si="4"/>
        <v>66.857962634093667</v>
      </c>
      <c r="D349" s="344">
        <f t="shared" si="0"/>
        <v>249.17604911238823</v>
      </c>
      <c r="E349" s="344">
        <f t="shared" si="1"/>
        <v>316.03401174648189</v>
      </c>
      <c r="F349" s="345">
        <f t="shared" si="2"/>
        <v>0.21155306121837986</v>
      </c>
      <c r="G349" s="345">
        <f t="shared" si="3"/>
        <v>0.78844693878162009</v>
      </c>
      <c r="H349" s="310"/>
      <c r="I349" s="310"/>
      <c r="J349" s="310"/>
      <c r="K349" s="310"/>
      <c r="L349" s="310"/>
      <c r="M349" s="310"/>
      <c r="N349" s="310"/>
      <c r="O349" s="310"/>
      <c r="P349" s="310"/>
      <c r="Q349" s="310"/>
      <c r="R349" s="310"/>
      <c r="S349" s="310"/>
      <c r="T349" s="310"/>
      <c r="U349" s="310"/>
      <c r="V349" s="310"/>
      <c r="W349" s="310"/>
      <c r="X349" s="310"/>
      <c r="Y349" s="310"/>
      <c r="Z349" s="310"/>
    </row>
    <row r="350" spans="1:26" ht="15" customHeight="1">
      <c r="A350" s="310"/>
      <c r="B350" s="343">
        <v>318</v>
      </c>
      <c r="C350" s="344">
        <f t="shared" si="4"/>
        <v>65.508259034734948</v>
      </c>
      <c r="D350" s="344">
        <f t="shared" si="0"/>
        <v>250.52575271174695</v>
      </c>
      <c r="E350" s="344">
        <f t="shared" si="1"/>
        <v>316.03401174648189</v>
      </c>
      <c r="F350" s="345">
        <f t="shared" si="2"/>
        <v>0.20728230696664626</v>
      </c>
      <c r="G350" s="345">
        <f t="shared" si="3"/>
        <v>0.79271769303335371</v>
      </c>
      <c r="H350" s="310"/>
      <c r="I350" s="310"/>
      <c r="J350" s="310"/>
      <c r="K350" s="310"/>
      <c r="L350" s="310"/>
      <c r="M350" s="310"/>
      <c r="N350" s="310"/>
      <c r="O350" s="310"/>
      <c r="P350" s="310"/>
      <c r="Q350" s="310"/>
      <c r="R350" s="310"/>
      <c r="S350" s="310"/>
      <c r="T350" s="310"/>
      <c r="U350" s="310"/>
      <c r="V350" s="310"/>
      <c r="W350" s="310"/>
      <c r="X350" s="310"/>
      <c r="Y350" s="310"/>
      <c r="Z350" s="310"/>
    </row>
    <row r="351" spans="1:26" ht="15" customHeight="1">
      <c r="A351" s="310"/>
      <c r="B351" s="343">
        <v>319</v>
      </c>
      <c r="C351" s="344">
        <f t="shared" si="4"/>
        <v>64.151244540879645</v>
      </c>
      <c r="D351" s="344">
        <f t="shared" si="0"/>
        <v>251.88276720560225</v>
      </c>
      <c r="E351" s="344">
        <f t="shared" si="1"/>
        <v>316.03401174648189</v>
      </c>
      <c r="F351" s="345">
        <f t="shared" si="2"/>
        <v>0.20298841946271556</v>
      </c>
      <c r="G351" s="345">
        <f t="shared" si="3"/>
        <v>0.79701158053728438</v>
      </c>
      <c r="H351" s="310"/>
      <c r="I351" s="310"/>
      <c r="J351" s="310"/>
      <c r="K351" s="310"/>
      <c r="L351" s="310"/>
      <c r="M351" s="310"/>
      <c r="N351" s="310"/>
      <c r="O351" s="310"/>
      <c r="P351" s="310"/>
      <c r="Q351" s="310"/>
      <c r="R351" s="310"/>
      <c r="S351" s="310"/>
      <c r="T351" s="310"/>
      <c r="U351" s="310"/>
      <c r="V351" s="310"/>
      <c r="W351" s="310"/>
      <c r="X351" s="310"/>
      <c r="Y351" s="310"/>
      <c r="Z351" s="310"/>
    </row>
    <row r="352" spans="1:26" ht="15" customHeight="1">
      <c r="A352" s="310"/>
      <c r="B352" s="343">
        <v>320</v>
      </c>
      <c r="C352" s="344">
        <f t="shared" si="4"/>
        <v>62.786879551849268</v>
      </c>
      <c r="D352" s="344">
        <f t="shared" si="0"/>
        <v>253.24713219463263</v>
      </c>
      <c r="E352" s="344">
        <f t="shared" si="1"/>
        <v>316.03401174648189</v>
      </c>
      <c r="F352" s="345">
        <f t="shared" si="2"/>
        <v>0.19867127340147184</v>
      </c>
      <c r="G352" s="345">
        <f t="shared" si="3"/>
        <v>0.80132872659852816</v>
      </c>
      <c r="H352" s="310"/>
      <c r="I352" s="310"/>
      <c r="J352" s="310"/>
      <c r="K352" s="310"/>
      <c r="L352" s="310"/>
      <c r="M352" s="310"/>
      <c r="N352" s="310"/>
      <c r="O352" s="310"/>
      <c r="P352" s="310"/>
      <c r="Q352" s="310"/>
      <c r="R352" s="310"/>
      <c r="S352" s="310"/>
      <c r="T352" s="310"/>
      <c r="U352" s="310"/>
      <c r="V352" s="310"/>
      <c r="W352" s="310"/>
      <c r="X352" s="310"/>
      <c r="Y352" s="310"/>
      <c r="Z352" s="310"/>
    </row>
    <row r="353" spans="1:26" ht="15" customHeight="1">
      <c r="A353" s="310"/>
      <c r="B353" s="343">
        <v>321</v>
      </c>
      <c r="C353" s="344">
        <f t="shared" si="4"/>
        <v>61.415124252461652</v>
      </c>
      <c r="D353" s="344">
        <f t="shared" si="0"/>
        <v>254.61888749402024</v>
      </c>
      <c r="E353" s="344">
        <f t="shared" si="1"/>
        <v>316.03401174648189</v>
      </c>
      <c r="F353" s="345">
        <f t="shared" si="2"/>
        <v>0.19433074279906307</v>
      </c>
      <c r="G353" s="345">
        <f t="shared" si="3"/>
        <v>0.80566925720093696</v>
      </c>
      <c r="H353" s="310"/>
      <c r="I353" s="310"/>
      <c r="J353" s="310"/>
      <c r="K353" s="310"/>
      <c r="L353" s="310"/>
      <c r="M353" s="310"/>
      <c r="N353" s="310"/>
      <c r="O353" s="310"/>
      <c r="P353" s="310"/>
      <c r="Q353" s="310"/>
      <c r="R353" s="310"/>
      <c r="S353" s="310"/>
      <c r="T353" s="310"/>
      <c r="U353" s="310"/>
      <c r="V353" s="310"/>
      <c r="W353" s="310"/>
      <c r="X353" s="310"/>
      <c r="Y353" s="310"/>
      <c r="Z353" s="310"/>
    </row>
    <row r="354" spans="1:26" ht="15" customHeight="1">
      <c r="A354" s="310"/>
      <c r="B354" s="343">
        <v>322</v>
      </c>
      <c r="C354" s="344">
        <f t="shared" si="4"/>
        <v>60.035938611869085</v>
      </c>
      <c r="D354" s="344">
        <f t="shared" si="0"/>
        <v>255.99807313461281</v>
      </c>
      <c r="E354" s="344">
        <f t="shared" si="1"/>
        <v>316.03401174648189</v>
      </c>
      <c r="F354" s="345">
        <f t="shared" si="2"/>
        <v>0.1899667009892248</v>
      </c>
      <c r="G354" s="345">
        <f t="shared" si="3"/>
        <v>0.81003329901077514</v>
      </c>
      <c r="H354" s="310"/>
      <c r="I354" s="310"/>
      <c r="J354" s="310"/>
      <c r="K354" s="310"/>
      <c r="L354" s="310"/>
      <c r="M354" s="310"/>
      <c r="N354" s="310"/>
      <c r="O354" s="310"/>
      <c r="P354" s="310"/>
      <c r="Q354" s="310"/>
      <c r="R354" s="310"/>
      <c r="S354" s="310"/>
      <c r="T354" s="310"/>
      <c r="U354" s="310"/>
      <c r="V354" s="310"/>
      <c r="W354" s="310"/>
      <c r="X354" s="310"/>
      <c r="Y354" s="310"/>
      <c r="Z354" s="310"/>
    </row>
    <row r="355" spans="1:26" ht="15" customHeight="1">
      <c r="A355" s="310"/>
      <c r="B355" s="343">
        <v>323</v>
      </c>
      <c r="C355" s="344">
        <f t="shared" si="4"/>
        <v>58.649282382389913</v>
      </c>
      <c r="D355" s="344">
        <f t="shared" si="0"/>
        <v>257.38472936409198</v>
      </c>
      <c r="E355" s="344">
        <f t="shared" si="1"/>
        <v>316.03401174648189</v>
      </c>
      <c r="F355" s="345">
        <f t="shared" si="2"/>
        <v>0.18557902061958303</v>
      </c>
      <c r="G355" s="345">
        <f t="shared" si="3"/>
        <v>0.81442097938041691</v>
      </c>
      <c r="H355" s="310"/>
      <c r="I355" s="310"/>
      <c r="J355" s="310"/>
      <c r="K355" s="310"/>
      <c r="L355" s="310"/>
      <c r="M355" s="310"/>
      <c r="N355" s="310"/>
      <c r="O355" s="310"/>
      <c r="P355" s="310"/>
      <c r="Q355" s="310"/>
      <c r="R355" s="310"/>
      <c r="S355" s="310"/>
      <c r="T355" s="310"/>
      <c r="U355" s="310"/>
      <c r="V355" s="310"/>
      <c r="W355" s="310"/>
      <c r="X355" s="310"/>
      <c r="Y355" s="310"/>
      <c r="Z355" s="310"/>
    </row>
    <row r="356" spans="1:26" ht="15" customHeight="1">
      <c r="A356" s="310"/>
      <c r="B356" s="343">
        <v>324</v>
      </c>
      <c r="C356" s="344">
        <f t="shared" si="4"/>
        <v>57.255115098334443</v>
      </c>
      <c r="D356" s="344">
        <f t="shared" si="0"/>
        <v>258.77889664814745</v>
      </c>
      <c r="E356" s="344">
        <f t="shared" si="1"/>
        <v>316.03401174648189</v>
      </c>
      <c r="F356" s="345">
        <f t="shared" si="2"/>
        <v>0.1811675736479392</v>
      </c>
      <c r="G356" s="345">
        <f t="shared" si="3"/>
        <v>0.81883242635206077</v>
      </c>
      <c r="H356" s="310"/>
      <c r="I356" s="310"/>
      <c r="J356" s="310"/>
      <c r="K356" s="310"/>
      <c r="L356" s="310"/>
      <c r="M356" s="310"/>
      <c r="N356" s="310"/>
      <c r="O356" s="310"/>
      <c r="P356" s="310"/>
      <c r="Q356" s="310"/>
      <c r="R356" s="310"/>
      <c r="S356" s="310"/>
      <c r="T356" s="310"/>
      <c r="U356" s="310"/>
      <c r="V356" s="310"/>
      <c r="W356" s="310"/>
      <c r="X356" s="310"/>
      <c r="Y356" s="310"/>
      <c r="Z356" s="310"/>
    </row>
    <row r="357" spans="1:26" ht="15" customHeight="1">
      <c r="A357" s="310"/>
      <c r="B357" s="343">
        <v>325</v>
      </c>
      <c r="C357" s="344">
        <f t="shared" si="4"/>
        <v>55.853396074823593</v>
      </c>
      <c r="D357" s="344">
        <f t="shared" si="0"/>
        <v>260.1806156716583</v>
      </c>
      <c r="E357" s="344">
        <f t="shared" si="1"/>
        <v>316.03401174648189</v>
      </c>
      <c r="F357" s="345">
        <f t="shared" si="2"/>
        <v>0.17673223133853205</v>
      </c>
      <c r="G357" s="345">
        <f t="shared" si="3"/>
        <v>0.823267768661468</v>
      </c>
      <c r="H357" s="310"/>
      <c r="I357" s="310"/>
      <c r="J357" s="310"/>
      <c r="K357" s="310"/>
      <c r="L357" s="310"/>
      <c r="M357" s="310"/>
      <c r="N357" s="310"/>
      <c r="O357" s="310"/>
      <c r="P357" s="310"/>
      <c r="Q357" s="310"/>
      <c r="R357" s="310"/>
      <c r="S357" s="310"/>
      <c r="T357" s="310"/>
      <c r="U357" s="310"/>
      <c r="V357" s="310"/>
      <c r="W357" s="310"/>
      <c r="X357" s="310"/>
      <c r="Y357" s="310"/>
      <c r="Z357" s="310"/>
    </row>
    <row r="358" spans="1:26" ht="15" customHeight="1">
      <c r="A358" s="310"/>
      <c r="B358" s="343">
        <v>326</v>
      </c>
      <c r="C358" s="344">
        <f t="shared" si="4"/>
        <v>54.444084406602144</v>
      </c>
      <c r="D358" s="344">
        <f t="shared" si="0"/>
        <v>261.58992733987975</v>
      </c>
      <c r="E358" s="344">
        <f t="shared" si="1"/>
        <v>316.03401174648189</v>
      </c>
      <c r="F358" s="345">
        <f t="shared" si="2"/>
        <v>0.17227286425828253</v>
      </c>
      <c r="G358" s="345">
        <f t="shared" si="3"/>
        <v>0.82772713574171741</v>
      </c>
      <c r="H358" s="310"/>
      <c r="I358" s="310"/>
      <c r="J358" s="310"/>
      <c r="K358" s="310"/>
      <c r="L358" s="310"/>
      <c r="M358" s="310"/>
      <c r="N358" s="310"/>
      <c r="O358" s="310"/>
      <c r="P358" s="310"/>
      <c r="Q358" s="310"/>
      <c r="R358" s="310"/>
      <c r="S358" s="310"/>
      <c r="T358" s="310"/>
      <c r="U358" s="310"/>
      <c r="V358" s="310"/>
      <c r="W358" s="310"/>
      <c r="X358" s="310"/>
      <c r="Y358" s="310"/>
      <c r="Z358" s="310"/>
    </row>
    <row r="359" spans="1:26" ht="15" customHeight="1">
      <c r="A359" s="310"/>
      <c r="B359" s="343">
        <v>327</v>
      </c>
      <c r="C359" s="344">
        <f t="shared" si="4"/>
        <v>53.027138966844461</v>
      </c>
      <c r="D359" s="344">
        <f t="shared" si="0"/>
        <v>263.00687277963743</v>
      </c>
      <c r="E359" s="344">
        <f t="shared" si="1"/>
        <v>316.03401174648189</v>
      </c>
      <c r="F359" s="345">
        <f t="shared" si="2"/>
        <v>0.1677893422730149</v>
      </c>
      <c r="G359" s="345">
        <f t="shared" si="3"/>
        <v>0.8322106577269851</v>
      </c>
      <c r="H359" s="310"/>
      <c r="I359" s="310"/>
      <c r="J359" s="310"/>
      <c r="K359" s="310"/>
      <c r="L359" s="310"/>
      <c r="M359" s="310"/>
      <c r="N359" s="310"/>
      <c r="O359" s="310"/>
      <c r="P359" s="310"/>
      <c r="Q359" s="310"/>
      <c r="R359" s="310"/>
      <c r="S359" s="310"/>
      <c r="T359" s="310"/>
      <c r="U359" s="310"/>
      <c r="V359" s="310"/>
      <c r="W359" s="310"/>
      <c r="X359" s="310"/>
      <c r="Y359" s="310"/>
      <c r="Z359" s="310"/>
    </row>
    <row r="360" spans="1:26" ht="15" customHeight="1">
      <c r="A360" s="310"/>
      <c r="B360" s="343">
        <v>328</v>
      </c>
      <c r="C360" s="344">
        <f t="shared" si="4"/>
        <v>51.602518405954754</v>
      </c>
      <c r="D360" s="344">
        <f t="shared" si="0"/>
        <v>264.43149334052714</v>
      </c>
      <c r="E360" s="344">
        <f t="shared" si="1"/>
        <v>316.03401174648189</v>
      </c>
      <c r="F360" s="345">
        <f t="shared" si="2"/>
        <v>0.16328153454366037</v>
      </c>
      <c r="G360" s="345">
        <f t="shared" si="3"/>
        <v>0.83671846545633966</v>
      </c>
      <c r="H360" s="310"/>
      <c r="I360" s="310"/>
      <c r="J360" s="310"/>
      <c r="K360" s="310"/>
      <c r="L360" s="310"/>
      <c r="M360" s="310"/>
      <c r="N360" s="310"/>
      <c r="O360" s="310"/>
      <c r="P360" s="310"/>
      <c r="Q360" s="310"/>
      <c r="R360" s="310"/>
      <c r="S360" s="310"/>
      <c r="T360" s="310"/>
      <c r="U360" s="310"/>
      <c r="V360" s="310"/>
      <c r="W360" s="310"/>
      <c r="X360" s="310"/>
      <c r="Y360" s="310"/>
      <c r="Z360" s="310"/>
    </row>
    <row r="361" spans="1:26" ht="15" customHeight="1">
      <c r="A361" s="310"/>
      <c r="B361" s="343">
        <v>329</v>
      </c>
      <c r="C361" s="344">
        <f t="shared" si="4"/>
        <v>50.170181150360179</v>
      </c>
      <c r="D361" s="344">
        <f t="shared" si="0"/>
        <v>265.86383059612172</v>
      </c>
      <c r="E361" s="344">
        <f t="shared" si="1"/>
        <v>316.03401174648189</v>
      </c>
      <c r="F361" s="345">
        <f t="shared" si="2"/>
        <v>0.15874930952243838</v>
      </c>
      <c r="G361" s="345">
        <f t="shared" si="3"/>
        <v>0.84125069047756162</v>
      </c>
      <c r="H361" s="310"/>
      <c r="I361" s="310"/>
      <c r="J361" s="310"/>
      <c r="K361" s="310"/>
      <c r="L361" s="310"/>
      <c r="M361" s="310"/>
      <c r="N361" s="310"/>
      <c r="O361" s="310"/>
      <c r="P361" s="310"/>
      <c r="Q361" s="310"/>
      <c r="R361" s="310"/>
      <c r="S361" s="310"/>
      <c r="T361" s="310"/>
      <c r="U361" s="310"/>
      <c r="V361" s="310"/>
      <c r="W361" s="310"/>
      <c r="X361" s="310"/>
      <c r="Y361" s="310"/>
      <c r="Z361" s="310"/>
    </row>
    <row r="362" spans="1:26" ht="15" customHeight="1">
      <c r="A362" s="310"/>
      <c r="B362" s="343">
        <v>330</v>
      </c>
      <c r="C362" s="344">
        <f t="shared" si="4"/>
        <v>48.730085401297856</v>
      </c>
      <c r="D362" s="344">
        <f t="shared" si="0"/>
        <v>267.30392634518404</v>
      </c>
      <c r="E362" s="344">
        <f t="shared" si="1"/>
        <v>316.03401174648189</v>
      </c>
      <c r="F362" s="345">
        <f t="shared" si="2"/>
        <v>0.15419253494901825</v>
      </c>
      <c r="G362" s="345">
        <f t="shared" si="3"/>
        <v>0.8458074650509817</v>
      </c>
      <c r="H362" s="310"/>
      <c r="I362" s="310"/>
      <c r="J362" s="310"/>
      <c r="K362" s="310"/>
      <c r="L362" s="310"/>
      <c r="M362" s="310"/>
      <c r="N362" s="310"/>
      <c r="O362" s="310"/>
      <c r="P362" s="310"/>
      <c r="Q362" s="310"/>
      <c r="R362" s="310"/>
      <c r="S362" s="310"/>
      <c r="T362" s="310"/>
      <c r="U362" s="310"/>
      <c r="V362" s="310"/>
      <c r="W362" s="310"/>
      <c r="X362" s="310"/>
      <c r="Y362" s="310"/>
      <c r="Z362" s="310"/>
    </row>
    <row r="363" spans="1:26" ht="15" customHeight="1">
      <c r="A363" s="310"/>
      <c r="B363" s="343">
        <v>331</v>
      </c>
      <c r="C363" s="344">
        <f t="shared" si="4"/>
        <v>47.282189133594784</v>
      </c>
      <c r="D363" s="344">
        <f t="shared" si="0"/>
        <v>268.75182261288711</v>
      </c>
      <c r="E363" s="344">
        <f t="shared" si="1"/>
        <v>316.03401174648189</v>
      </c>
      <c r="F363" s="345">
        <f t="shared" si="2"/>
        <v>0.14961107784665881</v>
      </c>
      <c r="G363" s="345">
        <f t="shared" si="3"/>
        <v>0.85038892215334116</v>
      </c>
      <c r="H363" s="310"/>
      <c r="I363" s="310"/>
      <c r="J363" s="310"/>
      <c r="K363" s="310"/>
      <c r="L363" s="310"/>
      <c r="M363" s="310"/>
      <c r="N363" s="310"/>
      <c r="O363" s="310"/>
      <c r="P363" s="310"/>
      <c r="Q363" s="310"/>
      <c r="R363" s="310"/>
      <c r="S363" s="310"/>
      <c r="T363" s="310"/>
      <c r="U363" s="310"/>
      <c r="V363" s="310"/>
      <c r="W363" s="310"/>
      <c r="X363" s="310"/>
      <c r="Y363" s="310"/>
      <c r="Z363" s="310"/>
    </row>
    <row r="364" spans="1:26" ht="15" customHeight="1">
      <c r="A364" s="310"/>
      <c r="B364" s="343">
        <v>332</v>
      </c>
      <c r="C364" s="344">
        <f t="shared" si="4"/>
        <v>45.826450094441668</v>
      </c>
      <c r="D364" s="344">
        <f t="shared" si="0"/>
        <v>270.20756165204023</v>
      </c>
      <c r="E364" s="344">
        <f t="shared" si="1"/>
        <v>316.03401174648189</v>
      </c>
      <c r="F364" s="345">
        <f t="shared" si="2"/>
        <v>0.14500480451832828</v>
      </c>
      <c r="G364" s="345">
        <f t="shared" si="3"/>
        <v>0.85499519548167169</v>
      </c>
      <c r="H364" s="310"/>
      <c r="I364" s="310"/>
      <c r="J364" s="310"/>
      <c r="K364" s="310"/>
      <c r="L364" s="310"/>
      <c r="M364" s="310"/>
      <c r="N364" s="310"/>
      <c r="O364" s="310"/>
      <c r="P364" s="310"/>
      <c r="Q364" s="310"/>
      <c r="R364" s="310"/>
      <c r="S364" s="310"/>
      <c r="T364" s="310"/>
      <c r="U364" s="310"/>
      <c r="V364" s="310"/>
      <c r="W364" s="310"/>
      <c r="X364" s="310"/>
      <c r="Y364" s="310"/>
      <c r="Z364" s="310"/>
    </row>
    <row r="365" spans="1:26" ht="15" customHeight="1">
      <c r="A365" s="310"/>
      <c r="B365" s="343">
        <v>333</v>
      </c>
      <c r="C365" s="344">
        <f t="shared" si="4"/>
        <v>44.362825802159819</v>
      </c>
      <c r="D365" s="344">
        <f t="shared" si="0"/>
        <v>271.67118594432208</v>
      </c>
      <c r="E365" s="344">
        <f t="shared" si="1"/>
        <v>316.03401174648189</v>
      </c>
      <c r="F365" s="345">
        <f t="shared" si="2"/>
        <v>0.14037358054280266</v>
      </c>
      <c r="G365" s="345">
        <f t="shared" si="3"/>
        <v>0.85962641945719731</v>
      </c>
      <c r="H365" s="310"/>
      <c r="I365" s="310"/>
      <c r="J365" s="310"/>
      <c r="K365" s="310"/>
      <c r="L365" s="310"/>
      <c r="M365" s="310"/>
      <c r="N365" s="310"/>
      <c r="O365" s="310"/>
      <c r="P365" s="310"/>
      <c r="Q365" s="310"/>
      <c r="R365" s="310"/>
      <c r="S365" s="310"/>
      <c r="T365" s="310"/>
      <c r="U365" s="310"/>
      <c r="V365" s="310"/>
      <c r="W365" s="310"/>
      <c r="X365" s="310"/>
      <c r="Y365" s="310"/>
      <c r="Z365" s="310"/>
    </row>
    <row r="366" spans="1:26" ht="15" customHeight="1">
      <c r="A366" s="310"/>
      <c r="B366" s="343">
        <v>334</v>
      </c>
      <c r="C366" s="344">
        <f t="shared" si="4"/>
        <v>42.891273544961336</v>
      </c>
      <c r="D366" s="344">
        <f t="shared" si="0"/>
        <v>273.14273820152056</v>
      </c>
      <c r="E366" s="344">
        <f t="shared" si="1"/>
        <v>316.03401174648189</v>
      </c>
      <c r="F366" s="345">
        <f t="shared" si="2"/>
        <v>0.13571727077074261</v>
      </c>
      <c r="G366" s="345">
        <f t="shared" si="3"/>
        <v>0.86428272922925742</v>
      </c>
      <c r="H366" s="310"/>
      <c r="I366" s="310"/>
      <c r="J366" s="310"/>
      <c r="K366" s="310"/>
      <c r="L366" s="310"/>
      <c r="M366" s="310"/>
      <c r="N366" s="310"/>
      <c r="O366" s="310"/>
      <c r="P366" s="310"/>
      <c r="Q366" s="310"/>
      <c r="R366" s="310"/>
      <c r="S366" s="310"/>
      <c r="T366" s="310"/>
      <c r="U366" s="310"/>
      <c r="V366" s="310"/>
      <c r="W366" s="310"/>
      <c r="X366" s="310"/>
      <c r="Y366" s="310"/>
      <c r="Z366" s="310"/>
    </row>
    <row r="367" spans="1:26" ht="15" customHeight="1">
      <c r="A367" s="310"/>
      <c r="B367" s="343">
        <v>335</v>
      </c>
      <c r="C367" s="344">
        <f t="shared" si="4"/>
        <v>41.411750379703165</v>
      </c>
      <c r="D367" s="344">
        <f t="shared" si="0"/>
        <v>274.62226136677873</v>
      </c>
      <c r="E367" s="344">
        <f t="shared" si="1"/>
        <v>316.03401174648189</v>
      </c>
      <c r="F367" s="345">
        <f t="shared" si="2"/>
        <v>0.13103573932075102</v>
      </c>
      <c r="G367" s="345">
        <f t="shared" si="3"/>
        <v>0.86896426067924903</v>
      </c>
      <c r="H367" s="310"/>
      <c r="I367" s="310"/>
      <c r="J367" s="310"/>
      <c r="K367" s="310"/>
      <c r="L367" s="310"/>
      <c r="M367" s="310"/>
      <c r="N367" s="310"/>
      <c r="O367" s="310"/>
      <c r="P367" s="310"/>
      <c r="Q367" s="310"/>
      <c r="R367" s="310"/>
      <c r="S367" s="310"/>
      <c r="T367" s="310"/>
      <c r="U367" s="310"/>
      <c r="V367" s="310"/>
      <c r="W367" s="310"/>
      <c r="X367" s="310"/>
      <c r="Y367" s="310"/>
      <c r="Z367" s="310"/>
    </row>
    <row r="368" spans="1:26" ht="15" customHeight="1">
      <c r="A368" s="310"/>
      <c r="B368" s="343">
        <v>336</v>
      </c>
      <c r="C368" s="344">
        <f t="shared" si="4"/>
        <v>39.924213130633063</v>
      </c>
      <c r="D368" s="344">
        <f t="shared" si="0"/>
        <v>276.10979861584883</v>
      </c>
      <c r="E368" s="344">
        <f t="shared" si="1"/>
        <v>316.03401174648189</v>
      </c>
      <c r="F368" s="345">
        <f t="shared" si="2"/>
        <v>0.12632884957540491</v>
      </c>
      <c r="G368" s="345">
        <f t="shared" si="3"/>
        <v>0.87367115042459509</v>
      </c>
      <c r="H368" s="310"/>
      <c r="I368" s="310"/>
      <c r="J368" s="310"/>
      <c r="K368" s="310"/>
      <c r="L368" s="310"/>
      <c r="M368" s="310"/>
      <c r="N368" s="310"/>
      <c r="O368" s="310"/>
      <c r="P368" s="310"/>
      <c r="Q368" s="310"/>
      <c r="R368" s="310"/>
      <c r="S368" s="310"/>
      <c r="T368" s="310"/>
      <c r="U368" s="310"/>
      <c r="V368" s="310"/>
      <c r="W368" s="310"/>
      <c r="X368" s="310"/>
      <c r="Y368" s="310"/>
      <c r="Z368" s="310"/>
    </row>
    <row r="369" spans="1:26" ht="15" customHeight="1">
      <c r="A369" s="310"/>
      <c r="B369" s="343">
        <v>337</v>
      </c>
      <c r="C369" s="344">
        <f t="shared" si="4"/>
        <v>38.428618388130587</v>
      </c>
      <c r="D369" s="344">
        <f t="shared" si="0"/>
        <v>277.60539335835131</v>
      </c>
      <c r="E369" s="344">
        <f t="shared" si="1"/>
        <v>316.03401174648189</v>
      </c>
      <c r="F369" s="345">
        <f t="shared" si="2"/>
        <v>0.12159646417727182</v>
      </c>
      <c r="G369" s="345">
        <f t="shared" si="3"/>
        <v>0.87840353582272823</v>
      </c>
      <c r="H369" s="310"/>
      <c r="I369" s="310"/>
      <c r="J369" s="310"/>
      <c r="K369" s="310"/>
      <c r="L369" s="310"/>
      <c r="M369" s="310"/>
      <c r="N369" s="310"/>
      <c r="O369" s="310"/>
      <c r="P369" s="310"/>
      <c r="Q369" s="310"/>
      <c r="R369" s="310"/>
      <c r="S369" s="310"/>
      <c r="T369" s="310"/>
      <c r="U369" s="310"/>
      <c r="V369" s="310"/>
      <c r="W369" s="310"/>
      <c r="X369" s="310"/>
      <c r="Y369" s="310"/>
      <c r="Z369" s="310"/>
    </row>
    <row r="370" spans="1:26" ht="15" customHeight="1">
      <c r="A370" s="310"/>
      <c r="B370" s="343">
        <v>338</v>
      </c>
      <c r="C370" s="344">
        <f t="shared" si="4"/>
        <v>36.924922507439533</v>
      </c>
      <c r="D370" s="344">
        <f t="shared" si="0"/>
        <v>279.10908923904236</v>
      </c>
      <c r="E370" s="344">
        <f t="shared" si="1"/>
        <v>316.03401174648189</v>
      </c>
      <c r="F370" s="345">
        <f t="shared" si="2"/>
        <v>0.11683844502489876</v>
      </c>
      <c r="G370" s="345">
        <f t="shared" si="3"/>
        <v>0.88316155497510129</v>
      </c>
      <c r="H370" s="310"/>
      <c r="I370" s="310"/>
      <c r="J370" s="310"/>
      <c r="K370" s="310"/>
      <c r="L370" s="310"/>
      <c r="M370" s="310"/>
      <c r="N370" s="310"/>
      <c r="O370" s="310"/>
      <c r="P370" s="310"/>
      <c r="Q370" s="310"/>
      <c r="R370" s="310"/>
      <c r="S370" s="310"/>
      <c r="T370" s="310"/>
      <c r="U370" s="310"/>
      <c r="V370" s="310"/>
      <c r="W370" s="310"/>
      <c r="X370" s="310"/>
      <c r="Y370" s="310"/>
      <c r="Z370" s="310"/>
    </row>
    <row r="371" spans="1:26" ht="15" customHeight="1">
      <c r="A371" s="310"/>
      <c r="B371" s="343">
        <v>339</v>
      </c>
      <c r="C371" s="344">
        <f t="shared" si="4"/>
        <v>35.413081607394759</v>
      </c>
      <c r="D371" s="344">
        <f t="shared" si="0"/>
        <v>280.62093013908714</v>
      </c>
      <c r="E371" s="344">
        <f t="shared" si="1"/>
        <v>316.03401174648189</v>
      </c>
      <c r="F371" s="345">
        <f t="shared" si="2"/>
        <v>0.11205465326878375</v>
      </c>
      <c r="G371" s="345">
        <f t="shared" si="3"/>
        <v>0.88794534673121628</v>
      </c>
      <c r="H371" s="310"/>
      <c r="I371" s="310"/>
      <c r="J371" s="310"/>
      <c r="K371" s="310"/>
      <c r="L371" s="310"/>
      <c r="M371" s="310"/>
      <c r="N371" s="310"/>
      <c r="O371" s="310"/>
      <c r="P371" s="310"/>
      <c r="Q371" s="310"/>
      <c r="R371" s="310"/>
      <c r="S371" s="310"/>
      <c r="T371" s="310"/>
      <c r="U371" s="310"/>
      <c r="V371" s="310"/>
      <c r="W371" s="310"/>
      <c r="X371" s="310"/>
      <c r="Y371" s="310"/>
      <c r="Z371" s="310"/>
    </row>
    <row r="372" spans="1:26" ht="15" customHeight="1">
      <c r="A372" s="310"/>
      <c r="B372" s="343">
        <v>340</v>
      </c>
      <c r="C372" s="344">
        <f t="shared" si="4"/>
        <v>33.893051569141278</v>
      </c>
      <c r="D372" s="344">
        <f t="shared" si="0"/>
        <v>282.14096017734062</v>
      </c>
      <c r="E372" s="344">
        <f t="shared" si="1"/>
        <v>316.03401174648189</v>
      </c>
      <c r="F372" s="345">
        <f t="shared" si="2"/>
        <v>0.1072449493073227</v>
      </c>
      <c r="G372" s="345">
        <f t="shared" si="3"/>
        <v>0.89275505069267724</v>
      </c>
      <c r="H372" s="310"/>
      <c r="I372" s="310"/>
      <c r="J372" s="310"/>
      <c r="K372" s="310"/>
      <c r="L372" s="310"/>
      <c r="M372" s="310"/>
      <c r="N372" s="310"/>
      <c r="O372" s="310"/>
      <c r="P372" s="310"/>
      <c r="Q372" s="310"/>
      <c r="R372" s="310"/>
      <c r="S372" s="310"/>
      <c r="T372" s="310"/>
      <c r="U372" s="310"/>
      <c r="V372" s="310"/>
      <c r="W372" s="310"/>
      <c r="X372" s="310"/>
      <c r="Y372" s="310"/>
      <c r="Z372" s="310"/>
    </row>
    <row r="373" spans="1:26" ht="15" customHeight="1">
      <c r="A373" s="310"/>
      <c r="B373" s="343">
        <v>341</v>
      </c>
      <c r="C373" s="344">
        <f t="shared" si="4"/>
        <v>32.364788034847379</v>
      </c>
      <c r="D373" s="344">
        <f t="shared" si="0"/>
        <v>283.66922371163452</v>
      </c>
      <c r="E373" s="344">
        <f t="shared" si="1"/>
        <v>316.03401174648189</v>
      </c>
      <c r="F373" s="345">
        <f t="shared" si="2"/>
        <v>0.10240919278273745</v>
      </c>
      <c r="G373" s="345">
        <f t="shared" si="3"/>
        <v>0.89759080721726259</v>
      </c>
      <c r="H373" s="310"/>
      <c r="I373" s="310"/>
      <c r="J373" s="310"/>
      <c r="K373" s="310"/>
      <c r="L373" s="310"/>
      <c r="M373" s="310"/>
      <c r="N373" s="310"/>
      <c r="O373" s="310"/>
      <c r="P373" s="310"/>
      <c r="Q373" s="310"/>
      <c r="R373" s="310"/>
      <c r="S373" s="310"/>
      <c r="T373" s="310"/>
      <c r="U373" s="310"/>
      <c r="V373" s="310"/>
      <c r="W373" s="310"/>
      <c r="X373" s="310"/>
      <c r="Y373" s="310"/>
      <c r="Z373" s="310"/>
    </row>
    <row r="374" spans="1:26" ht="15" customHeight="1">
      <c r="A374" s="310"/>
      <c r="B374" s="343">
        <v>342</v>
      </c>
      <c r="C374" s="344">
        <f t="shared" si="4"/>
        <v>30.828246406409392</v>
      </c>
      <c r="D374" s="344">
        <f t="shared" si="0"/>
        <v>285.2057653400725</v>
      </c>
      <c r="E374" s="344">
        <f t="shared" si="1"/>
        <v>316.03401174648189</v>
      </c>
      <c r="F374" s="345">
        <f t="shared" si="2"/>
        <v>9.7547242576977389E-2</v>
      </c>
      <c r="G374" s="345">
        <f t="shared" si="3"/>
        <v>0.90245275742302256</v>
      </c>
      <c r="H374" s="310"/>
      <c r="I374" s="310"/>
      <c r="J374" s="310"/>
      <c r="K374" s="310"/>
      <c r="L374" s="310"/>
      <c r="M374" s="310"/>
      <c r="N374" s="310"/>
      <c r="O374" s="310"/>
      <c r="P374" s="310"/>
      <c r="Q374" s="310"/>
      <c r="R374" s="310"/>
      <c r="S374" s="310"/>
      <c r="T374" s="310"/>
      <c r="U374" s="310"/>
      <c r="V374" s="310"/>
      <c r="W374" s="310"/>
      <c r="X374" s="310"/>
      <c r="Y374" s="310"/>
      <c r="Z374" s="310"/>
    </row>
    <row r="375" spans="1:26" ht="15" customHeight="1">
      <c r="A375" s="310"/>
      <c r="B375" s="343">
        <v>343</v>
      </c>
      <c r="C375" s="344">
        <f t="shared" si="4"/>
        <v>29.283381844150654</v>
      </c>
      <c r="D375" s="344">
        <f t="shared" si="0"/>
        <v>286.75062990233124</v>
      </c>
      <c r="E375" s="344">
        <f t="shared" si="1"/>
        <v>316.03401174648189</v>
      </c>
      <c r="F375" s="345">
        <f t="shared" si="2"/>
        <v>9.2658956807602652E-2</v>
      </c>
      <c r="G375" s="345">
        <f t="shared" si="3"/>
        <v>0.90734104319239739</v>
      </c>
      <c r="H375" s="310"/>
      <c r="I375" s="310"/>
      <c r="J375" s="310"/>
      <c r="K375" s="310"/>
      <c r="L375" s="310"/>
      <c r="M375" s="310"/>
      <c r="N375" s="310"/>
      <c r="O375" s="310"/>
      <c r="P375" s="310"/>
      <c r="Q375" s="310"/>
      <c r="R375" s="310"/>
      <c r="S375" s="310"/>
      <c r="T375" s="310"/>
      <c r="U375" s="310"/>
      <c r="V375" s="310"/>
      <c r="W375" s="310"/>
      <c r="X375" s="310"/>
      <c r="Y375" s="310"/>
      <c r="Z375" s="310"/>
    </row>
    <row r="376" spans="1:26" ht="15" customHeight="1">
      <c r="A376" s="310"/>
      <c r="B376" s="343">
        <v>344</v>
      </c>
      <c r="C376" s="344">
        <f t="shared" si="4"/>
        <v>27.730149265512978</v>
      </c>
      <c r="D376" s="344">
        <f t="shared" si="0"/>
        <v>288.30386248096892</v>
      </c>
      <c r="E376" s="344">
        <f t="shared" si="1"/>
        <v>316.03401174648189</v>
      </c>
      <c r="F376" s="345">
        <f t="shared" si="2"/>
        <v>8.774419282364368E-2</v>
      </c>
      <c r="G376" s="345">
        <f t="shared" si="3"/>
        <v>0.91225580717635635</v>
      </c>
      <c r="H376" s="310"/>
      <c r="I376" s="310"/>
      <c r="J376" s="310"/>
      <c r="K376" s="310"/>
      <c r="L376" s="310"/>
      <c r="M376" s="310"/>
      <c r="N376" s="310"/>
      <c r="O376" s="310"/>
      <c r="P376" s="310"/>
      <c r="Q376" s="310"/>
      <c r="R376" s="310"/>
      <c r="S376" s="310"/>
      <c r="T376" s="310"/>
      <c r="U376" s="310"/>
      <c r="V376" s="310"/>
      <c r="W376" s="310"/>
      <c r="X376" s="310"/>
      <c r="Y376" s="310"/>
      <c r="Z376" s="310"/>
    </row>
    <row r="377" spans="1:26" ht="15" customHeight="1">
      <c r="A377" s="310"/>
      <c r="B377" s="343">
        <v>345</v>
      </c>
      <c r="C377" s="344">
        <f t="shared" si="4"/>
        <v>26.168503343741065</v>
      </c>
      <c r="D377" s="344">
        <f t="shared" si="0"/>
        <v>289.86550840274083</v>
      </c>
      <c r="E377" s="344">
        <f t="shared" si="1"/>
        <v>316.03401174648189</v>
      </c>
      <c r="F377" s="345">
        <f t="shared" si="2"/>
        <v>8.2802807201438414E-2</v>
      </c>
      <c r="G377" s="345">
        <f t="shared" si="3"/>
        <v>0.9171971927985616</v>
      </c>
      <c r="H377" s="310"/>
      <c r="I377" s="310"/>
      <c r="J377" s="310"/>
      <c r="K377" s="310"/>
      <c r="L377" s="310"/>
      <c r="M377" s="310"/>
      <c r="N377" s="310"/>
      <c r="O377" s="310"/>
      <c r="P377" s="310"/>
      <c r="Q377" s="310"/>
      <c r="R377" s="310"/>
      <c r="S377" s="310"/>
      <c r="T377" s="310"/>
      <c r="U377" s="310"/>
      <c r="V377" s="310"/>
      <c r="W377" s="310"/>
      <c r="X377" s="310"/>
      <c r="Y377" s="310"/>
      <c r="Z377" s="310"/>
    </row>
    <row r="378" spans="1:26" ht="15" customHeight="1">
      <c r="A378" s="310"/>
      <c r="B378" s="343">
        <v>346</v>
      </c>
      <c r="C378" s="344">
        <f t="shared" si="4"/>
        <v>24.59839850655959</v>
      </c>
      <c r="D378" s="344">
        <f t="shared" si="0"/>
        <v>291.4356132399223</v>
      </c>
      <c r="E378" s="344">
        <f t="shared" si="1"/>
        <v>316.03401174648189</v>
      </c>
      <c r="F378" s="345">
        <f t="shared" si="2"/>
        <v>7.7834655740446332E-2</v>
      </c>
      <c r="G378" s="345">
        <f t="shared" si="3"/>
        <v>0.92216534425955365</v>
      </c>
      <c r="H378" s="310"/>
      <c r="I378" s="310"/>
      <c r="J378" s="310"/>
      <c r="K378" s="310"/>
      <c r="L378" s="310"/>
      <c r="M378" s="310"/>
      <c r="N378" s="310"/>
      <c r="O378" s="310"/>
      <c r="P378" s="310"/>
      <c r="Q378" s="310"/>
      <c r="R378" s="310"/>
      <c r="S378" s="310"/>
      <c r="T378" s="310"/>
      <c r="U378" s="310"/>
      <c r="V378" s="310"/>
      <c r="W378" s="310"/>
      <c r="X378" s="310"/>
      <c r="Y378" s="310"/>
      <c r="Z378" s="310"/>
    </row>
    <row r="379" spans="1:26" ht="15" customHeight="1">
      <c r="A379" s="310"/>
      <c r="B379" s="343">
        <v>347</v>
      </c>
      <c r="C379" s="344">
        <f t="shared" si="4"/>
        <v>23.019788934843291</v>
      </c>
      <c r="D379" s="344">
        <f t="shared" si="0"/>
        <v>293.0142228116386</v>
      </c>
      <c r="E379" s="344">
        <f t="shared" si="1"/>
        <v>316.03401174648189</v>
      </c>
      <c r="F379" s="345">
        <f t="shared" si="2"/>
        <v>7.2839593459040244E-2</v>
      </c>
      <c r="G379" s="345">
        <f t="shared" si="3"/>
        <v>0.92716040654095977</v>
      </c>
      <c r="H379" s="310"/>
      <c r="I379" s="310"/>
      <c r="J379" s="310"/>
      <c r="K379" s="310"/>
      <c r="L379" s="310"/>
      <c r="M379" s="310"/>
      <c r="N379" s="310"/>
      <c r="O379" s="310"/>
      <c r="P379" s="310"/>
      <c r="Q379" s="310"/>
      <c r="R379" s="310"/>
      <c r="S379" s="310"/>
      <c r="T379" s="310"/>
      <c r="U379" s="310"/>
      <c r="V379" s="310"/>
      <c r="W379" s="310"/>
      <c r="X379" s="310"/>
      <c r="Y379" s="310"/>
      <c r="Z379" s="310"/>
    </row>
    <row r="380" spans="1:26" ht="15" customHeight="1">
      <c r="A380" s="310"/>
      <c r="B380" s="343">
        <v>348</v>
      </c>
      <c r="C380" s="344">
        <f t="shared" si="4"/>
        <v>21.432628561280296</v>
      </c>
      <c r="D380" s="344">
        <f t="shared" si="0"/>
        <v>294.6013831852016</v>
      </c>
      <c r="E380" s="344">
        <f t="shared" si="1"/>
        <v>316.03401174648189</v>
      </c>
      <c r="F380" s="345">
        <f t="shared" si="2"/>
        <v>6.7817474590276872E-2</v>
      </c>
      <c r="G380" s="345">
        <f t="shared" si="3"/>
        <v>0.93218252540972313</v>
      </c>
      <c r="H380" s="310"/>
      <c r="I380" s="310"/>
      <c r="J380" s="310"/>
      <c r="K380" s="310"/>
      <c r="L380" s="310"/>
      <c r="M380" s="310"/>
      <c r="N380" s="310"/>
      <c r="O380" s="310"/>
      <c r="P380" s="310"/>
      <c r="Q380" s="310"/>
      <c r="R380" s="310"/>
      <c r="S380" s="310"/>
      <c r="T380" s="310"/>
      <c r="U380" s="310"/>
      <c r="V380" s="310"/>
      <c r="W380" s="310"/>
      <c r="X380" s="310"/>
      <c r="Y380" s="310"/>
      <c r="Z380" s="310"/>
    </row>
    <row r="381" spans="1:26" ht="15" customHeight="1">
      <c r="A381" s="310"/>
      <c r="B381" s="343">
        <v>349</v>
      </c>
      <c r="C381" s="344">
        <f t="shared" si="4"/>
        <v>19.836871069027097</v>
      </c>
      <c r="D381" s="344">
        <f t="shared" si="0"/>
        <v>296.1971406774548</v>
      </c>
      <c r="E381" s="344">
        <f t="shared" si="1"/>
        <v>316.03401174648189</v>
      </c>
      <c r="F381" s="345">
        <f t="shared" si="2"/>
        <v>6.276815257764079E-2</v>
      </c>
      <c r="G381" s="345">
        <f t="shared" si="3"/>
        <v>0.93723184742235921</v>
      </c>
      <c r="H381" s="310"/>
      <c r="I381" s="310"/>
      <c r="J381" s="310"/>
      <c r="K381" s="310"/>
      <c r="L381" s="310"/>
      <c r="M381" s="310"/>
      <c r="N381" s="310"/>
      <c r="O381" s="310"/>
      <c r="P381" s="310"/>
      <c r="Q381" s="310"/>
      <c r="R381" s="310"/>
      <c r="S381" s="310"/>
      <c r="T381" s="310"/>
      <c r="U381" s="310"/>
      <c r="V381" s="310"/>
      <c r="W381" s="310"/>
      <c r="X381" s="310"/>
      <c r="Y381" s="310"/>
      <c r="Z381" s="310"/>
    </row>
    <row r="382" spans="1:26" ht="15" customHeight="1">
      <c r="A382" s="310"/>
      <c r="B382" s="343">
        <v>350</v>
      </c>
      <c r="C382" s="344">
        <f t="shared" si="4"/>
        <v>18.23246989035755</v>
      </c>
      <c r="D382" s="344">
        <f t="shared" si="0"/>
        <v>297.80154185612435</v>
      </c>
      <c r="E382" s="344">
        <f t="shared" si="1"/>
        <v>316.03401174648189</v>
      </c>
      <c r="F382" s="345">
        <f t="shared" si="2"/>
        <v>5.7691480070769678E-2</v>
      </c>
      <c r="G382" s="345">
        <f t="shared" si="3"/>
        <v>0.94230851992923037</v>
      </c>
      <c r="H382" s="310"/>
      <c r="I382" s="310"/>
      <c r="J382" s="310"/>
      <c r="K382" s="310"/>
      <c r="L382" s="310"/>
      <c r="M382" s="310"/>
      <c r="N382" s="310"/>
      <c r="O382" s="310"/>
      <c r="P382" s="310"/>
      <c r="Q382" s="310"/>
      <c r="R382" s="310"/>
      <c r="S382" s="310"/>
      <c r="T382" s="310"/>
      <c r="U382" s="310"/>
      <c r="V382" s="310"/>
      <c r="W382" s="310"/>
      <c r="X382" s="310"/>
      <c r="Y382" s="310"/>
      <c r="Z382" s="310"/>
    </row>
    <row r="383" spans="1:26" ht="15" customHeight="1">
      <c r="A383" s="310"/>
      <c r="B383" s="343">
        <v>351</v>
      </c>
      <c r="C383" s="344">
        <f t="shared" si="4"/>
        <v>16.619378205303576</v>
      </c>
      <c r="D383" s="344">
        <f t="shared" si="0"/>
        <v>299.41463354117832</v>
      </c>
      <c r="E383" s="344">
        <f t="shared" si="1"/>
        <v>316.03401174648189</v>
      </c>
      <c r="F383" s="345">
        <f t="shared" si="2"/>
        <v>5.2587308921153118E-2</v>
      </c>
      <c r="G383" s="345">
        <f t="shared" si="3"/>
        <v>0.94741269107884685</v>
      </c>
      <c r="H383" s="310"/>
      <c r="I383" s="310"/>
      <c r="J383" s="310"/>
      <c r="K383" s="310"/>
      <c r="L383" s="310"/>
      <c r="M383" s="310"/>
      <c r="N383" s="310"/>
      <c r="O383" s="310"/>
      <c r="P383" s="310"/>
      <c r="Q383" s="310"/>
      <c r="R383" s="310"/>
      <c r="S383" s="310"/>
      <c r="T383" s="310"/>
      <c r="U383" s="310"/>
      <c r="V383" s="310"/>
      <c r="W383" s="310"/>
      <c r="X383" s="310"/>
      <c r="Y383" s="310"/>
      <c r="Z383" s="310"/>
    </row>
    <row r="384" spans="1:26" ht="15" customHeight="1">
      <c r="A384" s="310"/>
      <c r="B384" s="343">
        <v>352</v>
      </c>
      <c r="C384" s="344">
        <f t="shared" si="4"/>
        <v>14.99754894028888</v>
      </c>
      <c r="D384" s="344">
        <f t="shared" si="0"/>
        <v>301.03646280619301</v>
      </c>
      <c r="E384" s="344">
        <f t="shared" si="1"/>
        <v>316.03401174648189</v>
      </c>
      <c r="F384" s="345">
        <f t="shared" si="2"/>
        <v>4.7455490177809423E-2</v>
      </c>
      <c r="G384" s="345">
        <f t="shared" si="3"/>
        <v>0.95254450982219052</v>
      </c>
      <c r="H384" s="310"/>
      <c r="I384" s="310"/>
      <c r="J384" s="310"/>
      <c r="K384" s="310"/>
      <c r="L384" s="310"/>
      <c r="M384" s="310"/>
      <c r="N384" s="310"/>
      <c r="O384" s="310"/>
      <c r="P384" s="310"/>
      <c r="Q384" s="310"/>
      <c r="R384" s="310"/>
      <c r="S384" s="310"/>
      <c r="T384" s="310"/>
      <c r="U384" s="310"/>
      <c r="V384" s="310"/>
      <c r="W384" s="310"/>
      <c r="X384" s="310"/>
      <c r="Y384" s="310"/>
      <c r="Z384" s="310"/>
    </row>
    <row r="385" spans="1:26" ht="15" customHeight="1">
      <c r="A385" s="310"/>
      <c r="B385" s="343">
        <v>353</v>
      </c>
      <c r="C385" s="344">
        <f t="shared" si="4"/>
        <v>13.366934766755264</v>
      </c>
      <c r="D385" s="344">
        <f t="shared" si="0"/>
        <v>302.66707697972663</v>
      </c>
      <c r="E385" s="344">
        <f t="shared" si="1"/>
        <v>316.03401174648189</v>
      </c>
      <c r="F385" s="345">
        <f t="shared" si="2"/>
        <v>4.2295874082939007E-2</v>
      </c>
      <c r="G385" s="345">
        <f t="shared" si="3"/>
        <v>0.957704125917061</v>
      </c>
      <c r="H385" s="310"/>
      <c r="I385" s="310"/>
      <c r="J385" s="310"/>
      <c r="K385" s="310"/>
      <c r="L385" s="310"/>
      <c r="M385" s="310"/>
      <c r="N385" s="310"/>
      <c r="O385" s="310"/>
      <c r="P385" s="310"/>
      <c r="Q385" s="310"/>
      <c r="R385" s="310"/>
      <c r="S385" s="310"/>
      <c r="T385" s="310"/>
      <c r="U385" s="310"/>
      <c r="V385" s="310"/>
      <c r="W385" s="310"/>
      <c r="X385" s="310"/>
      <c r="Y385" s="310"/>
      <c r="Z385" s="310"/>
    </row>
    <row r="386" spans="1:26" ht="15" customHeight="1">
      <c r="A386" s="310"/>
      <c r="B386" s="343">
        <v>354</v>
      </c>
      <c r="C386" s="344">
        <f t="shared" si="4"/>
        <v>11.727488099781795</v>
      </c>
      <c r="D386" s="344">
        <f t="shared" si="0"/>
        <v>304.3065236467001</v>
      </c>
      <c r="E386" s="344">
        <f t="shared" si="1"/>
        <v>316.03401174648189</v>
      </c>
      <c r="F386" s="345">
        <f t="shared" si="2"/>
        <v>3.7108310067555078E-2</v>
      </c>
      <c r="G386" s="345">
        <f t="shared" si="3"/>
        <v>0.96289168993244489</v>
      </c>
      <c r="H386" s="310"/>
      <c r="I386" s="310"/>
      <c r="J386" s="310"/>
      <c r="K386" s="310"/>
      <c r="L386" s="310"/>
      <c r="M386" s="310"/>
      <c r="N386" s="310"/>
      <c r="O386" s="310"/>
      <c r="P386" s="310"/>
      <c r="Q386" s="310"/>
      <c r="R386" s="310"/>
      <c r="S386" s="310"/>
      <c r="T386" s="310"/>
      <c r="U386" s="310"/>
      <c r="V386" s="310"/>
      <c r="W386" s="310"/>
      <c r="X386" s="310"/>
      <c r="Y386" s="310"/>
      <c r="Z386" s="310"/>
    </row>
    <row r="387" spans="1:26" ht="15" customHeight="1">
      <c r="A387" s="310"/>
      <c r="B387" s="343">
        <v>355</v>
      </c>
      <c r="C387" s="344">
        <f t="shared" si="4"/>
        <v>10.079161096695429</v>
      </c>
      <c r="D387" s="344">
        <f t="shared" si="0"/>
        <v>305.95485064978647</v>
      </c>
      <c r="E387" s="344">
        <f t="shared" si="1"/>
        <v>316.03401174648189</v>
      </c>
      <c r="F387" s="345">
        <f t="shared" si="2"/>
        <v>3.1892646747087437E-2</v>
      </c>
      <c r="G387" s="345">
        <f t="shared" si="3"/>
        <v>0.96810735325291253</v>
      </c>
      <c r="H387" s="310"/>
      <c r="I387" s="310"/>
      <c r="J387" s="310"/>
      <c r="K387" s="310"/>
      <c r="L387" s="310"/>
      <c r="M387" s="310"/>
      <c r="N387" s="310"/>
      <c r="O387" s="310"/>
      <c r="P387" s="310"/>
      <c r="Q387" s="310"/>
      <c r="R387" s="310"/>
      <c r="S387" s="310"/>
      <c r="T387" s="310"/>
      <c r="U387" s="310"/>
      <c r="V387" s="310"/>
      <c r="W387" s="310"/>
      <c r="X387" s="310"/>
      <c r="Y387" s="310"/>
      <c r="Z387" s="310"/>
    </row>
    <row r="388" spans="1:26" ht="15" customHeight="1">
      <c r="A388" s="310"/>
      <c r="B388" s="343">
        <v>356</v>
      </c>
      <c r="C388" s="344">
        <f t="shared" si="4"/>
        <v>8.4219056556758005</v>
      </c>
      <c r="D388" s="344">
        <f t="shared" si="0"/>
        <v>307.61210609080609</v>
      </c>
      <c r="E388" s="344">
        <f t="shared" si="1"/>
        <v>316.03401174648189</v>
      </c>
      <c r="F388" s="345">
        <f t="shared" si="2"/>
        <v>2.6648731916967646E-2</v>
      </c>
      <c r="G388" s="345">
        <f t="shared" si="3"/>
        <v>0.97335126808303241</v>
      </c>
      <c r="H388" s="310"/>
      <c r="I388" s="310"/>
      <c r="J388" s="310"/>
      <c r="K388" s="310"/>
      <c r="L388" s="310"/>
      <c r="M388" s="310"/>
      <c r="N388" s="310"/>
      <c r="O388" s="310"/>
      <c r="P388" s="310"/>
      <c r="Q388" s="310"/>
      <c r="R388" s="310"/>
      <c r="S388" s="310"/>
      <c r="T388" s="310"/>
      <c r="U388" s="310"/>
      <c r="V388" s="310"/>
      <c r="W388" s="310"/>
      <c r="X388" s="310"/>
      <c r="Y388" s="310"/>
      <c r="Z388" s="310"/>
    </row>
    <row r="389" spans="1:26" ht="15" customHeight="1">
      <c r="A389" s="310"/>
      <c r="B389" s="343">
        <v>357</v>
      </c>
      <c r="C389" s="344">
        <f t="shared" si="4"/>
        <v>6.7556734143505537</v>
      </c>
      <c r="D389" s="344">
        <f t="shared" si="0"/>
        <v>309.27833833213134</v>
      </c>
      <c r="E389" s="344">
        <f t="shared" si="1"/>
        <v>316.03401174648189</v>
      </c>
      <c r="F389" s="345">
        <f t="shared" si="2"/>
        <v>2.1376412548184405E-2</v>
      </c>
      <c r="G389" s="345">
        <f t="shared" si="3"/>
        <v>0.97862358745181555</v>
      </c>
      <c r="H389" s="310"/>
      <c r="I389" s="310"/>
      <c r="J389" s="310"/>
      <c r="K389" s="310"/>
      <c r="L389" s="310"/>
      <c r="M389" s="310"/>
      <c r="N389" s="310"/>
      <c r="O389" s="310"/>
      <c r="P389" s="310"/>
      <c r="Q389" s="310"/>
      <c r="R389" s="310"/>
      <c r="S389" s="310"/>
      <c r="T389" s="310"/>
      <c r="U389" s="310"/>
      <c r="V389" s="310"/>
      <c r="W389" s="310"/>
      <c r="X389" s="310"/>
      <c r="Y389" s="310"/>
      <c r="Z389" s="310"/>
    </row>
    <row r="390" spans="1:26" ht="15" customHeight="1">
      <c r="A390" s="310"/>
      <c r="B390" s="343">
        <v>358</v>
      </c>
      <c r="C390" s="344">
        <f t="shared" si="4"/>
        <v>5.080415748384894</v>
      </c>
      <c r="D390" s="344">
        <f t="shared" si="0"/>
        <v>310.953595998097</v>
      </c>
      <c r="E390" s="344">
        <f t="shared" si="1"/>
        <v>316.03401174648189</v>
      </c>
      <c r="F390" s="345">
        <f t="shared" si="2"/>
        <v>1.6075534782820568E-2</v>
      </c>
      <c r="G390" s="345">
        <f t="shared" si="3"/>
        <v>0.98392446521717947</v>
      </c>
      <c r="H390" s="310"/>
      <c r="I390" s="310"/>
      <c r="J390" s="310"/>
      <c r="K390" s="310"/>
      <c r="L390" s="310"/>
      <c r="M390" s="310"/>
      <c r="N390" s="310"/>
      <c r="O390" s="310"/>
      <c r="P390" s="310"/>
      <c r="Q390" s="310"/>
      <c r="R390" s="310"/>
      <c r="S390" s="310"/>
      <c r="T390" s="310"/>
      <c r="U390" s="310"/>
      <c r="V390" s="310"/>
      <c r="W390" s="310"/>
      <c r="X390" s="310"/>
      <c r="Y390" s="310"/>
      <c r="Z390" s="310"/>
    </row>
    <row r="391" spans="1:26" ht="15" customHeight="1">
      <c r="A391" s="310"/>
      <c r="B391" s="343">
        <v>359</v>
      </c>
      <c r="C391" s="344">
        <f t="shared" si="4"/>
        <v>3.3960837700618072</v>
      </c>
      <c r="D391" s="344">
        <f t="shared" si="0"/>
        <v>312.63792797642009</v>
      </c>
      <c r="E391" s="344">
        <f t="shared" si="1"/>
        <v>316.03401174648189</v>
      </c>
      <c r="F391" s="345">
        <f t="shared" si="2"/>
        <v>1.0745943929560653E-2</v>
      </c>
      <c r="G391" s="345">
        <f t="shared" si="3"/>
        <v>0.98925405607043937</v>
      </c>
      <c r="H391" s="310"/>
      <c r="I391" s="310"/>
      <c r="J391" s="310"/>
      <c r="K391" s="310"/>
      <c r="L391" s="310"/>
      <c r="M391" s="310"/>
      <c r="N391" s="310"/>
      <c r="O391" s="310"/>
      <c r="P391" s="310"/>
      <c r="Q391" s="310"/>
      <c r="R391" s="310"/>
      <c r="S391" s="310"/>
      <c r="T391" s="310"/>
      <c r="U391" s="310"/>
      <c r="V391" s="310"/>
      <c r="W391" s="310"/>
      <c r="X391" s="310"/>
      <c r="Y391" s="310"/>
      <c r="Z391" s="310"/>
    </row>
    <row r="392" spans="1:26" ht="15" customHeight="1">
      <c r="A392" s="310"/>
      <c r="B392" s="343">
        <v>360</v>
      </c>
      <c r="C392" s="344">
        <f t="shared" si="4"/>
        <v>1.7026283268562565</v>
      </c>
      <c r="D392" s="344">
        <f t="shared" si="0"/>
        <v>314.33138341962564</v>
      </c>
      <c r="E392" s="344">
        <f t="shared" si="1"/>
        <v>316.03401174648189</v>
      </c>
      <c r="F392" s="345">
        <f t="shared" si="2"/>
        <v>5.3874844591792906E-3</v>
      </c>
      <c r="G392" s="345">
        <f t="shared" si="3"/>
        <v>0.99461251554082075</v>
      </c>
      <c r="H392" s="310"/>
      <c r="I392" s="310"/>
      <c r="J392" s="310"/>
      <c r="K392" s="310"/>
      <c r="L392" s="310"/>
      <c r="M392" s="310"/>
      <c r="N392" s="310"/>
      <c r="O392" s="310"/>
      <c r="P392" s="310"/>
      <c r="Q392" s="310"/>
      <c r="R392" s="310"/>
      <c r="S392" s="310"/>
      <c r="T392" s="310"/>
      <c r="U392" s="310"/>
      <c r="V392" s="310"/>
      <c r="W392" s="310"/>
      <c r="X392" s="310"/>
      <c r="Y392" s="310"/>
      <c r="Z392" s="310"/>
    </row>
    <row r="393" spans="1:26" ht="15" customHeight="1">
      <c r="A393" s="310"/>
      <c r="B393" s="343" t="s">
        <v>655</v>
      </c>
      <c r="C393" s="344">
        <f t="shared" ref="C393:D393" si="5">SUM(C33:C392)</f>
        <v>63772.244228733492</v>
      </c>
      <c r="D393" s="344">
        <f t="shared" si="5"/>
        <v>50000.000000000022</v>
      </c>
      <c r="E393" s="344"/>
      <c r="F393" s="310"/>
      <c r="G393" s="310"/>
      <c r="H393" s="310"/>
      <c r="I393" s="310"/>
      <c r="J393" s="310"/>
      <c r="K393" s="310"/>
      <c r="L393" s="310"/>
      <c r="M393" s="310"/>
      <c r="N393" s="310"/>
      <c r="O393" s="310"/>
      <c r="P393" s="310"/>
      <c r="Q393" s="310"/>
      <c r="R393" s="310"/>
      <c r="S393" s="310"/>
      <c r="T393" s="310"/>
      <c r="U393" s="310"/>
      <c r="V393" s="310"/>
      <c r="W393" s="310"/>
      <c r="X393" s="310"/>
      <c r="Y393" s="310"/>
      <c r="Z393" s="310"/>
    </row>
    <row r="394" spans="1:26" ht="15.75">
      <c r="A394" s="310"/>
      <c r="B394" s="310"/>
      <c r="C394" s="310"/>
      <c r="D394" s="310"/>
      <c r="E394" s="310"/>
      <c r="F394" s="310"/>
      <c r="G394" s="310"/>
      <c r="H394" s="310"/>
      <c r="I394" s="310"/>
      <c r="J394" s="310"/>
      <c r="K394" s="310"/>
      <c r="L394" s="310"/>
      <c r="M394" s="310"/>
      <c r="N394" s="310"/>
      <c r="O394" s="310"/>
      <c r="P394" s="310"/>
      <c r="Q394" s="310"/>
      <c r="R394" s="310"/>
      <c r="S394" s="310"/>
      <c r="T394" s="310"/>
      <c r="U394" s="310"/>
      <c r="V394" s="310"/>
      <c r="W394" s="310"/>
      <c r="X394" s="310"/>
      <c r="Y394" s="310"/>
      <c r="Z394" s="310"/>
    </row>
    <row r="395" spans="1:26" ht="15.75">
      <c r="A395" s="310"/>
      <c r="B395" s="310"/>
      <c r="C395" s="310"/>
      <c r="D395" s="310"/>
      <c r="E395" s="310"/>
      <c r="F395" s="310"/>
      <c r="G395" s="310"/>
      <c r="H395" s="310"/>
      <c r="I395" s="310"/>
      <c r="J395" s="310"/>
      <c r="K395" s="310"/>
      <c r="L395" s="310"/>
      <c r="M395" s="310"/>
      <c r="N395" s="310"/>
      <c r="O395" s="310"/>
      <c r="P395" s="310"/>
      <c r="Q395" s="310"/>
      <c r="R395" s="310"/>
      <c r="S395" s="310"/>
      <c r="T395" s="310"/>
      <c r="U395" s="310"/>
      <c r="V395" s="310"/>
      <c r="W395" s="310"/>
      <c r="X395" s="310"/>
      <c r="Y395" s="310"/>
      <c r="Z395" s="310"/>
    </row>
    <row r="396" spans="1:26" ht="15.75">
      <c r="A396" s="310"/>
      <c r="B396" s="310"/>
      <c r="C396" s="310"/>
      <c r="D396" s="310"/>
      <c r="E396" s="310"/>
      <c r="F396" s="310"/>
      <c r="G396" s="310"/>
      <c r="H396" s="310"/>
      <c r="I396" s="310"/>
      <c r="J396" s="310"/>
      <c r="K396" s="310"/>
      <c r="L396" s="310"/>
      <c r="M396" s="310"/>
      <c r="N396" s="310"/>
      <c r="O396" s="310"/>
      <c r="P396" s="310"/>
      <c r="Q396" s="310"/>
      <c r="R396" s="310"/>
      <c r="S396" s="310"/>
      <c r="T396" s="310"/>
      <c r="U396" s="310"/>
      <c r="V396" s="310"/>
      <c r="W396" s="310"/>
      <c r="X396" s="310"/>
      <c r="Y396" s="310"/>
      <c r="Z396" s="310"/>
    </row>
    <row r="397" spans="1:26" ht="15.75">
      <c r="A397" s="310"/>
      <c r="B397" s="310"/>
      <c r="C397" s="310"/>
      <c r="D397" s="310"/>
      <c r="E397" s="310"/>
      <c r="F397" s="310"/>
      <c r="G397" s="310"/>
      <c r="H397" s="310"/>
      <c r="I397" s="310"/>
      <c r="J397" s="310"/>
      <c r="K397" s="310"/>
      <c r="L397" s="310"/>
      <c r="M397" s="310"/>
      <c r="N397" s="310"/>
      <c r="O397" s="310"/>
      <c r="P397" s="310"/>
      <c r="Q397" s="310"/>
      <c r="R397" s="310"/>
      <c r="S397" s="310"/>
      <c r="T397" s="310"/>
      <c r="U397" s="310"/>
      <c r="V397" s="310"/>
      <c r="W397" s="310"/>
      <c r="X397" s="310"/>
      <c r="Y397" s="310"/>
      <c r="Z397" s="310"/>
    </row>
    <row r="398" spans="1:26" ht="15.75">
      <c r="A398" s="310"/>
      <c r="B398" s="310"/>
      <c r="C398" s="310"/>
      <c r="D398" s="310"/>
      <c r="E398" s="310"/>
      <c r="F398" s="310"/>
      <c r="G398" s="310"/>
      <c r="H398" s="310"/>
      <c r="I398" s="310"/>
      <c r="J398" s="310"/>
      <c r="K398" s="310"/>
      <c r="L398" s="310"/>
      <c r="M398" s="310"/>
      <c r="N398" s="310"/>
      <c r="O398" s="310"/>
      <c r="P398" s="310"/>
      <c r="Q398" s="310"/>
      <c r="R398" s="310"/>
      <c r="S398" s="310"/>
      <c r="T398" s="310"/>
      <c r="U398" s="310"/>
      <c r="V398" s="310"/>
      <c r="W398" s="310"/>
      <c r="X398" s="310"/>
      <c r="Y398" s="310"/>
      <c r="Z398" s="310"/>
    </row>
    <row r="399" spans="1:26" ht="15.75">
      <c r="A399" s="310"/>
      <c r="B399" s="310"/>
      <c r="C399" s="310"/>
      <c r="D399" s="310"/>
      <c r="E399" s="310"/>
      <c r="F399" s="310"/>
      <c r="G399" s="310"/>
      <c r="H399" s="310"/>
      <c r="I399" s="310"/>
      <c r="J399" s="310"/>
      <c r="K399" s="310"/>
      <c r="L399" s="310"/>
      <c r="M399" s="310"/>
      <c r="N399" s="310"/>
      <c r="O399" s="310"/>
      <c r="P399" s="310"/>
      <c r="Q399" s="310"/>
      <c r="R399" s="310"/>
      <c r="S399" s="310"/>
      <c r="T399" s="310"/>
      <c r="U399" s="310"/>
      <c r="V399" s="310"/>
      <c r="W399" s="310"/>
      <c r="X399" s="310"/>
      <c r="Y399" s="310"/>
      <c r="Z399" s="310"/>
    </row>
    <row r="400" spans="1:26" ht="15.75">
      <c r="A400" s="310"/>
      <c r="B400" s="310"/>
      <c r="C400" s="310"/>
      <c r="D400" s="310"/>
      <c r="E400" s="310"/>
      <c r="F400" s="310"/>
      <c r="G400" s="310"/>
      <c r="H400" s="310"/>
      <c r="I400" s="310"/>
      <c r="J400" s="310"/>
      <c r="K400" s="310"/>
      <c r="L400" s="310"/>
      <c r="M400" s="310"/>
      <c r="N400" s="310"/>
      <c r="O400" s="310"/>
      <c r="P400" s="310"/>
      <c r="Q400" s="310"/>
      <c r="R400" s="310"/>
      <c r="S400" s="310"/>
      <c r="T400" s="310"/>
      <c r="U400" s="310"/>
      <c r="V400" s="310"/>
      <c r="W400" s="310"/>
      <c r="X400" s="310"/>
      <c r="Y400" s="310"/>
      <c r="Z400" s="310"/>
    </row>
    <row r="401" spans="1:26" ht="15.75">
      <c r="A401" s="310"/>
      <c r="B401" s="310"/>
      <c r="C401" s="310"/>
      <c r="D401" s="310"/>
      <c r="E401" s="310"/>
      <c r="F401" s="310"/>
      <c r="G401" s="310"/>
      <c r="H401" s="310"/>
      <c r="I401" s="310"/>
      <c r="J401" s="310"/>
      <c r="K401" s="310"/>
      <c r="L401" s="310"/>
      <c r="M401" s="310"/>
      <c r="N401" s="310"/>
      <c r="O401" s="310"/>
      <c r="P401" s="310"/>
      <c r="Q401" s="310"/>
      <c r="R401" s="310"/>
      <c r="S401" s="310"/>
      <c r="T401" s="310"/>
      <c r="U401" s="310"/>
      <c r="V401" s="310"/>
      <c r="W401" s="310"/>
      <c r="X401" s="310"/>
      <c r="Y401" s="310"/>
      <c r="Z401" s="310"/>
    </row>
    <row r="402" spans="1:26" ht="15.75">
      <c r="A402" s="310"/>
      <c r="B402" s="310"/>
      <c r="C402" s="310"/>
      <c r="D402" s="310"/>
      <c r="E402" s="310"/>
      <c r="F402" s="310"/>
      <c r="G402" s="310"/>
      <c r="H402" s="310"/>
      <c r="I402" s="310"/>
      <c r="J402" s="310"/>
      <c r="K402" s="310"/>
      <c r="L402" s="310"/>
      <c r="M402" s="310"/>
      <c r="N402" s="310"/>
      <c r="O402" s="310"/>
      <c r="P402" s="310"/>
      <c r="Q402" s="310"/>
      <c r="R402" s="310"/>
      <c r="S402" s="310"/>
      <c r="T402" s="310"/>
      <c r="U402" s="310"/>
      <c r="V402" s="310"/>
      <c r="W402" s="310"/>
      <c r="X402" s="310"/>
      <c r="Y402" s="310"/>
      <c r="Z402" s="310"/>
    </row>
    <row r="403" spans="1:26" ht="15.75">
      <c r="A403" s="310"/>
      <c r="B403" s="310"/>
      <c r="C403" s="310"/>
      <c r="D403" s="310"/>
      <c r="E403" s="310"/>
      <c r="F403" s="310"/>
      <c r="G403" s="310"/>
      <c r="H403" s="310"/>
      <c r="I403" s="310"/>
      <c r="J403" s="310"/>
      <c r="K403" s="310"/>
      <c r="L403" s="310"/>
      <c r="M403" s="310"/>
      <c r="N403" s="310"/>
      <c r="O403" s="310"/>
      <c r="P403" s="310"/>
      <c r="Q403" s="310"/>
      <c r="R403" s="310"/>
      <c r="S403" s="310"/>
      <c r="T403" s="310"/>
      <c r="U403" s="310"/>
      <c r="V403" s="310"/>
      <c r="W403" s="310"/>
      <c r="X403" s="310"/>
      <c r="Y403" s="310"/>
      <c r="Z403" s="310"/>
    </row>
    <row r="404" spans="1:26" ht="15.75">
      <c r="A404" s="310"/>
      <c r="B404" s="310"/>
      <c r="C404" s="310"/>
      <c r="D404" s="310"/>
      <c r="E404" s="310"/>
      <c r="F404" s="310"/>
      <c r="G404" s="310"/>
      <c r="H404" s="310"/>
      <c r="I404" s="310"/>
      <c r="J404" s="310"/>
      <c r="K404" s="310"/>
      <c r="L404" s="310"/>
      <c r="M404" s="310"/>
      <c r="N404" s="310"/>
      <c r="O404" s="310"/>
      <c r="P404" s="310"/>
      <c r="Q404" s="310"/>
      <c r="R404" s="310"/>
      <c r="S404" s="310"/>
      <c r="T404" s="310"/>
      <c r="U404" s="310"/>
      <c r="V404" s="310"/>
      <c r="W404" s="310"/>
      <c r="X404" s="310"/>
      <c r="Y404" s="310"/>
      <c r="Z404" s="310"/>
    </row>
    <row r="405" spans="1:26" ht="15.75">
      <c r="A405" s="310"/>
      <c r="B405" s="310"/>
      <c r="C405" s="310"/>
      <c r="D405" s="310"/>
      <c r="E405" s="310"/>
      <c r="F405" s="310"/>
      <c r="G405" s="310"/>
      <c r="H405" s="310"/>
      <c r="I405" s="310"/>
      <c r="J405" s="310"/>
      <c r="K405" s="310"/>
      <c r="L405" s="310"/>
      <c r="M405" s="310"/>
      <c r="N405" s="310"/>
      <c r="O405" s="310"/>
      <c r="P405" s="310"/>
      <c r="Q405" s="310"/>
      <c r="R405" s="310"/>
      <c r="S405" s="310"/>
      <c r="T405" s="310"/>
      <c r="U405" s="310"/>
      <c r="V405" s="310"/>
      <c r="W405" s="310"/>
      <c r="X405" s="310"/>
      <c r="Y405" s="310"/>
      <c r="Z405" s="310"/>
    </row>
    <row r="406" spans="1:26" ht="15.75">
      <c r="A406" s="310"/>
      <c r="B406" s="310"/>
      <c r="C406" s="310"/>
      <c r="D406" s="310"/>
      <c r="E406" s="310"/>
      <c r="F406" s="310"/>
      <c r="G406" s="310"/>
      <c r="H406" s="310"/>
      <c r="I406" s="310"/>
      <c r="J406" s="310"/>
      <c r="K406" s="310"/>
      <c r="L406" s="310"/>
      <c r="M406" s="310"/>
      <c r="N406" s="310"/>
      <c r="O406" s="310"/>
      <c r="P406" s="310"/>
      <c r="Q406" s="310"/>
      <c r="R406" s="310"/>
      <c r="S406" s="310"/>
      <c r="T406" s="310"/>
      <c r="U406" s="310"/>
      <c r="V406" s="310"/>
      <c r="W406" s="310"/>
      <c r="X406" s="310"/>
      <c r="Y406" s="310"/>
      <c r="Z406" s="310"/>
    </row>
    <row r="407" spans="1:26" ht="15.75">
      <c r="A407" s="310"/>
      <c r="B407" s="310"/>
      <c r="C407" s="310"/>
      <c r="D407" s="310"/>
      <c r="E407" s="310"/>
      <c r="F407" s="310"/>
      <c r="G407" s="310"/>
      <c r="H407" s="310"/>
      <c r="I407" s="310"/>
      <c r="J407" s="310"/>
      <c r="K407" s="310"/>
      <c r="L407" s="310"/>
      <c r="M407" s="310"/>
      <c r="N407" s="310"/>
      <c r="O407" s="310"/>
      <c r="P407" s="310"/>
      <c r="Q407" s="310"/>
      <c r="R407" s="310"/>
      <c r="S407" s="310"/>
      <c r="T407" s="310"/>
      <c r="U407" s="310"/>
      <c r="V407" s="310"/>
      <c r="W407" s="310"/>
      <c r="X407" s="310"/>
      <c r="Y407" s="310"/>
      <c r="Z407" s="310"/>
    </row>
    <row r="408" spans="1:26" ht="15.75">
      <c r="A408" s="310"/>
      <c r="B408" s="310"/>
      <c r="C408" s="310"/>
      <c r="D408" s="310"/>
      <c r="E408" s="310"/>
      <c r="F408" s="310"/>
      <c r="G408" s="310"/>
      <c r="H408" s="310"/>
      <c r="I408" s="310"/>
      <c r="J408" s="310"/>
      <c r="K408" s="310"/>
      <c r="L408" s="310"/>
      <c r="M408" s="310"/>
      <c r="N408" s="310"/>
      <c r="O408" s="310"/>
      <c r="P408" s="310"/>
      <c r="Q408" s="310"/>
      <c r="R408" s="310"/>
      <c r="S408" s="310"/>
      <c r="T408" s="310"/>
      <c r="U408" s="310"/>
      <c r="V408" s="310"/>
      <c r="W408" s="310"/>
      <c r="X408" s="310"/>
      <c r="Y408" s="310"/>
      <c r="Z408" s="310"/>
    </row>
    <row r="409" spans="1:26" ht="15.75">
      <c r="A409" s="310"/>
      <c r="B409" s="310"/>
      <c r="C409" s="310"/>
      <c r="D409" s="310"/>
      <c r="E409" s="310"/>
      <c r="F409" s="310"/>
      <c r="G409" s="310"/>
      <c r="H409" s="310"/>
      <c r="I409" s="310"/>
      <c r="J409" s="310"/>
      <c r="K409" s="310"/>
      <c r="L409" s="310"/>
      <c r="M409" s="310"/>
      <c r="N409" s="310"/>
      <c r="O409" s="310"/>
      <c r="P409" s="310"/>
      <c r="Q409" s="310"/>
      <c r="R409" s="310"/>
      <c r="S409" s="310"/>
      <c r="T409" s="310"/>
      <c r="U409" s="310"/>
      <c r="V409" s="310"/>
      <c r="W409" s="310"/>
      <c r="X409" s="310"/>
      <c r="Y409" s="310"/>
      <c r="Z409" s="310"/>
    </row>
    <row r="410" spans="1:26" ht="15.75">
      <c r="A410" s="310"/>
      <c r="B410" s="310"/>
      <c r="C410" s="310"/>
      <c r="D410" s="310"/>
      <c r="E410" s="310"/>
      <c r="F410" s="310"/>
      <c r="G410" s="310"/>
      <c r="H410" s="310"/>
      <c r="I410" s="310"/>
      <c r="J410" s="310"/>
      <c r="K410" s="310"/>
      <c r="L410" s="310"/>
      <c r="M410" s="310"/>
      <c r="N410" s="310"/>
      <c r="O410" s="310"/>
      <c r="P410" s="310"/>
      <c r="Q410" s="310"/>
      <c r="R410" s="310"/>
      <c r="S410" s="310"/>
      <c r="T410" s="310"/>
      <c r="U410" s="310"/>
      <c r="V410" s="310"/>
      <c r="W410" s="310"/>
      <c r="X410" s="310"/>
      <c r="Y410" s="310"/>
      <c r="Z410" s="310"/>
    </row>
    <row r="411" spans="1:26" ht="15.75">
      <c r="A411" s="310"/>
      <c r="B411" s="310"/>
      <c r="C411" s="310"/>
      <c r="D411" s="310"/>
      <c r="E411" s="310"/>
      <c r="F411" s="310"/>
      <c r="G411" s="310"/>
      <c r="H411" s="310"/>
      <c r="I411" s="310"/>
      <c r="J411" s="310"/>
      <c r="K411" s="310"/>
      <c r="L411" s="310"/>
      <c r="M411" s="310"/>
      <c r="N411" s="310"/>
      <c r="O411" s="310"/>
      <c r="P411" s="310"/>
      <c r="Q411" s="310"/>
      <c r="R411" s="310"/>
      <c r="S411" s="310"/>
      <c r="T411" s="310"/>
      <c r="U411" s="310"/>
      <c r="V411" s="310"/>
      <c r="W411" s="310"/>
      <c r="X411" s="310"/>
      <c r="Y411" s="310"/>
      <c r="Z411" s="310"/>
    </row>
    <row r="412" spans="1:26" ht="15.75">
      <c r="A412" s="310"/>
      <c r="B412" s="310"/>
      <c r="C412" s="310"/>
      <c r="D412" s="310"/>
      <c r="E412" s="310"/>
      <c r="F412" s="310"/>
      <c r="G412" s="310"/>
      <c r="H412" s="310"/>
      <c r="I412" s="310"/>
      <c r="J412" s="310"/>
      <c r="K412" s="310"/>
      <c r="L412" s="310"/>
      <c r="M412" s="310"/>
      <c r="N412" s="310"/>
      <c r="O412" s="310"/>
      <c r="P412" s="310"/>
      <c r="Q412" s="310"/>
      <c r="R412" s="310"/>
      <c r="S412" s="310"/>
      <c r="T412" s="310"/>
      <c r="U412" s="310"/>
      <c r="V412" s="310"/>
      <c r="W412" s="310"/>
      <c r="X412" s="310"/>
      <c r="Y412" s="310"/>
      <c r="Z412" s="310"/>
    </row>
    <row r="413" spans="1:26" ht="15.75">
      <c r="A413" s="310"/>
      <c r="B413" s="310"/>
      <c r="C413" s="310"/>
      <c r="D413" s="310"/>
      <c r="E413" s="310"/>
      <c r="F413" s="310"/>
      <c r="G413" s="310"/>
      <c r="H413" s="310"/>
      <c r="I413" s="310"/>
      <c r="J413" s="310"/>
      <c r="K413" s="310"/>
      <c r="L413" s="310"/>
      <c r="M413" s="310"/>
      <c r="N413" s="310"/>
      <c r="O413" s="310"/>
      <c r="P413" s="310"/>
      <c r="Q413" s="310"/>
      <c r="R413" s="310"/>
      <c r="S413" s="310"/>
      <c r="T413" s="310"/>
      <c r="U413" s="310"/>
      <c r="V413" s="310"/>
      <c r="W413" s="310"/>
      <c r="X413" s="310"/>
      <c r="Y413" s="310"/>
      <c r="Z413" s="310"/>
    </row>
    <row r="414" spans="1:26" ht="15.75">
      <c r="A414" s="310"/>
      <c r="B414" s="310"/>
      <c r="C414" s="310"/>
      <c r="D414" s="310"/>
      <c r="E414" s="310"/>
      <c r="F414" s="310"/>
      <c r="G414" s="310"/>
      <c r="H414" s="310"/>
      <c r="I414" s="310"/>
      <c r="J414" s="310"/>
      <c r="K414" s="310"/>
      <c r="L414" s="310"/>
      <c r="M414" s="310"/>
      <c r="N414" s="310"/>
      <c r="O414" s="310"/>
      <c r="P414" s="310"/>
      <c r="Q414" s="310"/>
      <c r="R414" s="310"/>
      <c r="S414" s="310"/>
      <c r="T414" s="310"/>
      <c r="U414" s="310"/>
      <c r="V414" s="310"/>
      <c r="W414" s="310"/>
      <c r="X414" s="310"/>
      <c r="Y414" s="310"/>
      <c r="Z414" s="310"/>
    </row>
    <row r="415" spans="1:26" ht="15.75">
      <c r="A415" s="310"/>
      <c r="B415" s="310"/>
      <c r="C415" s="310"/>
      <c r="D415" s="310"/>
      <c r="E415" s="310"/>
      <c r="F415" s="310"/>
      <c r="G415" s="310"/>
      <c r="H415" s="310"/>
      <c r="I415" s="310"/>
      <c r="J415" s="310"/>
      <c r="K415" s="310"/>
      <c r="L415" s="310"/>
      <c r="M415" s="310"/>
      <c r="N415" s="310"/>
      <c r="O415" s="310"/>
      <c r="P415" s="310"/>
      <c r="Q415" s="310"/>
      <c r="R415" s="310"/>
      <c r="S415" s="310"/>
      <c r="T415" s="310"/>
      <c r="U415" s="310"/>
      <c r="V415" s="310"/>
      <c r="W415" s="310"/>
      <c r="X415" s="310"/>
      <c r="Y415" s="310"/>
      <c r="Z415" s="310"/>
    </row>
    <row r="416" spans="1:26" ht="15.75">
      <c r="A416" s="310"/>
      <c r="B416" s="310"/>
      <c r="C416" s="310"/>
      <c r="D416" s="310"/>
      <c r="E416" s="310"/>
      <c r="F416" s="310"/>
      <c r="G416" s="310"/>
      <c r="H416" s="310"/>
      <c r="I416" s="310"/>
      <c r="J416" s="310"/>
      <c r="K416" s="310"/>
      <c r="L416" s="310"/>
      <c r="M416" s="310"/>
      <c r="N416" s="310"/>
      <c r="O416" s="310"/>
      <c r="P416" s="310"/>
      <c r="Q416" s="310"/>
      <c r="R416" s="310"/>
      <c r="S416" s="310"/>
      <c r="T416" s="310"/>
      <c r="U416" s="310"/>
      <c r="V416" s="310"/>
      <c r="W416" s="310"/>
      <c r="X416" s="310"/>
      <c r="Y416" s="310"/>
      <c r="Z416" s="310"/>
    </row>
    <row r="417" spans="1:26" ht="15.75">
      <c r="A417" s="310"/>
      <c r="B417" s="310"/>
      <c r="C417" s="310"/>
      <c r="D417" s="310"/>
      <c r="E417" s="310"/>
      <c r="F417" s="310"/>
      <c r="G417" s="310"/>
      <c r="H417" s="310"/>
      <c r="I417" s="310"/>
      <c r="J417" s="310"/>
      <c r="K417" s="310"/>
      <c r="L417" s="310"/>
      <c r="M417" s="310"/>
      <c r="N417" s="310"/>
      <c r="O417" s="310"/>
      <c r="P417" s="310"/>
      <c r="Q417" s="310"/>
      <c r="R417" s="310"/>
      <c r="S417" s="310"/>
      <c r="T417" s="310"/>
      <c r="U417" s="310"/>
      <c r="V417" s="310"/>
      <c r="W417" s="310"/>
      <c r="X417" s="310"/>
      <c r="Y417" s="310"/>
      <c r="Z417" s="310"/>
    </row>
    <row r="418" spans="1:26" ht="15.75">
      <c r="A418" s="310"/>
      <c r="B418" s="310"/>
      <c r="C418" s="310"/>
      <c r="D418" s="310"/>
      <c r="E418" s="310"/>
      <c r="F418" s="310"/>
      <c r="G418" s="310"/>
      <c r="H418" s="310"/>
      <c r="I418" s="310"/>
      <c r="J418" s="310"/>
      <c r="K418" s="310"/>
      <c r="L418" s="310"/>
      <c r="M418" s="310"/>
      <c r="N418" s="310"/>
      <c r="O418" s="310"/>
      <c r="P418" s="310"/>
      <c r="Q418" s="310"/>
      <c r="R418" s="310"/>
      <c r="S418" s="310"/>
      <c r="T418" s="310"/>
      <c r="U418" s="310"/>
      <c r="V418" s="310"/>
      <c r="W418" s="310"/>
      <c r="X418" s="310"/>
      <c r="Y418" s="310"/>
      <c r="Z418" s="310"/>
    </row>
    <row r="419" spans="1:26" ht="15.75">
      <c r="A419" s="310"/>
      <c r="B419" s="310"/>
      <c r="C419" s="310"/>
      <c r="D419" s="310"/>
      <c r="E419" s="310"/>
      <c r="F419" s="310"/>
      <c r="G419" s="310"/>
      <c r="H419" s="310"/>
      <c r="I419" s="310"/>
      <c r="J419" s="310"/>
      <c r="K419" s="310"/>
      <c r="L419" s="310"/>
      <c r="M419" s="310"/>
      <c r="N419" s="310"/>
      <c r="O419" s="310"/>
      <c r="P419" s="310"/>
      <c r="Q419" s="310"/>
      <c r="R419" s="310"/>
      <c r="S419" s="310"/>
      <c r="T419" s="310"/>
      <c r="U419" s="310"/>
      <c r="V419" s="310"/>
      <c r="W419" s="310"/>
      <c r="X419" s="310"/>
      <c r="Y419" s="310"/>
      <c r="Z419" s="310"/>
    </row>
    <row r="420" spans="1:26" ht="15.75">
      <c r="A420" s="310"/>
      <c r="B420" s="310"/>
      <c r="C420" s="310"/>
      <c r="D420" s="310"/>
      <c r="E420" s="310"/>
      <c r="F420" s="310"/>
      <c r="G420" s="310"/>
      <c r="H420" s="310"/>
      <c r="I420" s="310"/>
      <c r="J420" s="310"/>
      <c r="K420" s="310"/>
      <c r="L420" s="310"/>
      <c r="M420" s="310"/>
      <c r="N420" s="310"/>
      <c r="O420" s="310"/>
      <c r="P420" s="310"/>
      <c r="Q420" s="310"/>
      <c r="R420" s="310"/>
      <c r="S420" s="310"/>
      <c r="T420" s="310"/>
      <c r="U420" s="310"/>
      <c r="V420" s="310"/>
      <c r="W420" s="310"/>
      <c r="X420" s="310"/>
      <c r="Y420" s="310"/>
      <c r="Z420" s="310"/>
    </row>
    <row r="421" spans="1:26" ht="15.75">
      <c r="A421" s="310"/>
      <c r="B421" s="310"/>
      <c r="C421" s="310"/>
      <c r="D421" s="310"/>
      <c r="E421" s="310"/>
      <c r="F421" s="310"/>
      <c r="G421" s="310"/>
      <c r="H421" s="310"/>
      <c r="I421" s="310"/>
      <c r="J421" s="310"/>
      <c r="K421" s="310"/>
      <c r="L421" s="310"/>
      <c r="M421" s="310"/>
      <c r="N421" s="310"/>
      <c r="O421" s="310"/>
      <c r="P421" s="310"/>
      <c r="Q421" s="310"/>
      <c r="R421" s="310"/>
      <c r="S421" s="310"/>
      <c r="T421" s="310"/>
      <c r="U421" s="310"/>
      <c r="V421" s="310"/>
      <c r="W421" s="310"/>
      <c r="X421" s="310"/>
      <c r="Y421" s="310"/>
      <c r="Z421" s="310"/>
    </row>
    <row r="422" spans="1:26" ht="15.75">
      <c r="A422" s="310"/>
      <c r="B422" s="310"/>
      <c r="C422" s="310"/>
      <c r="D422" s="310"/>
      <c r="E422" s="310"/>
      <c r="F422" s="310"/>
      <c r="G422" s="310"/>
      <c r="H422" s="310"/>
      <c r="I422" s="310"/>
      <c r="J422" s="310"/>
      <c r="K422" s="310"/>
      <c r="L422" s="310"/>
      <c r="M422" s="310"/>
      <c r="N422" s="310"/>
      <c r="O422" s="310"/>
      <c r="P422" s="310"/>
      <c r="Q422" s="310"/>
      <c r="R422" s="310"/>
      <c r="S422" s="310"/>
      <c r="T422" s="310"/>
      <c r="U422" s="310"/>
      <c r="V422" s="310"/>
      <c r="W422" s="310"/>
      <c r="X422" s="310"/>
      <c r="Y422" s="310"/>
      <c r="Z422" s="310"/>
    </row>
    <row r="423" spans="1:26" ht="15.75">
      <c r="A423" s="310"/>
      <c r="B423" s="310"/>
      <c r="C423" s="310"/>
      <c r="D423" s="310"/>
      <c r="E423" s="310"/>
      <c r="F423" s="310"/>
      <c r="G423" s="310"/>
      <c r="H423" s="310"/>
      <c r="I423" s="310"/>
      <c r="J423" s="310"/>
      <c r="K423" s="310"/>
      <c r="L423" s="310"/>
      <c r="M423" s="310"/>
      <c r="N423" s="310"/>
      <c r="O423" s="310"/>
      <c r="P423" s="310"/>
      <c r="Q423" s="310"/>
      <c r="R423" s="310"/>
      <c r="S423" s="310"/>
      <c r="T423" s="310"/>
      <c r="U423" s="310"/>
      <c r="V423" s="310"/>
      <c r="W423" s="310"/>
      <c r="X423" s="310"/>
      <c r="Y423" s="310"/>
      <c r="Z423" s="310"/>
    </row>
    <row r="424" spans="1:26" ht="15.75">
      <c r="A424" s="310"/>
      <c r="B424" s="310"/>
      <c r="C424" s="310"/>
      <c r="D424" s="310"/>
      <c r="E424" s="310"/>
      <c r="F424" s="310"/>
      <c r="G424" s="310"/>
      <c r="H424" s="310"/>
      <c r="I424" s="310"/>
      <c r="J424" s="310"/>
      <c r="K424" s="310"/>
      <c r="L424" s="310"/>
      <c r="M424" s="310"/>
      <c r="N424" s="310"/>
      <c r="O424" s="310"/>
      <c r="P424" s="310"/>
      <c r="Q424" s="310"/>
      <c r="R424" s="310"/>
      <c r="S424" s="310"/>
      <c r="T424" s="310"/>
      <c r="U424" s="310"/>
      <c r="V424" s="310"/>
      <c r="W424" s="310"/>
      <c r="X424" s="310"/>
      <c r="Y424" s="310"/>
      <c r="Z424" s="310"/>
    </row>
    <row r="425" spans="1:26" ht="15.75">
      <c r="A425" s="310"/>
      <c r="B425" s="310"/>
      <c r="C425" s="310"/>
      <c r="D425" s="310"/>
      <c r="E425" s="310"/>
      <c r="F425" s="310"/>
      <c r="G425" s="310"/>
      <c r="H425" s="310"/>
      <c r="I425" s="310"/>
      <c r="J425" s="310"/>
      <c r="K425" s="310"/>
      <c r="L425" s="310"/>
      <c r="M425" s="310"/>
      <c r="N425" s="310"/>
      <c r="O425" s="310"/>
      <c r="P425" s="310"/>
      <c r="Q425" s="310"/>
      <c r="R425" s="310"/>
      <c r="S425" s="310"/>
      <c r="T425" s="310"/>
      <c r="U425" s="310"/>
      <c r="V425" s="310"/>
      <c r="W425" s="310"/>
      <c r="X425" s="310"/>
      <c r="Y425" s="310"/>
      <c r="Z425" s="310"/>
    </row>
    <row r="426" spans="1:26" ht="15.75">
      <c r="A426" s="310"/>
      <c r="B426" s="310"/>
      <c r="C426" s="310"/>
      <c r="D426" s="310"/>
      <c r="E426" s="310"/>
      <c r="F426" s="310"/>
      <c r="G426" s="310"/>
      <c r="H426" s="310"/>
      <c r="I426" s="310"/>
      <c r="J426" s="310"/>
      <c r="K426" s="310"/>
      <c r="L426" s="310"/>
      <c r="M426" s="310"/>
      <c r="N426" s="310"/>
      <c r="O426" s="310"/>
      <c r="P426" s="310"/>
      <c r="Q426" s="310"/>
      <c r="R426" s="310"/>
      <c r="S426" s="310"/>
      <c r="T426" s="310"/>
      <c r="U426" s="310"/>
      <c r="V426" s="310"/>
      <c r="W426" s="310"/>
      <c r="X426" s="310"/>
      <c r="Y426" s="310"/>
      <c r="Z426" s="310"/>
    </row>
    <row r="427" spans="1:26" ht="15.75">
      <c r="A427" s="310"/>
      <c r="B427" s="310"/>
      <c r="C427" s="310"/>
      <c r="D427" s="310"/>
      <c r="E427" s="310"/>
      <c r="F427" s="310"/>
      <c r="G427" s="310"/>
      <c r="H427" s="310"/>
      <c r="I427" s="310"/>
      <c r="J427" s="310"/>
      <c r="K427" s="310"/>
      <c r="L427" s="310"/>
      <c r="M427" s="310"/>
      <c r="N427" s="310"/>
      <c r="O427" s="310"/>
      <c r="P427" s="310"/>
      <c r="Q427" s="310"/>
      <c r="R427" s="310"/>
      <c r="S427" s="310"/>
      <c r="T427" s="310"/>
      <c r="U427" s="310"/>
      <c r="V427" s="310"/>
      <c r="W427" s="310"/>
      <c r="X427" s="310"/>
      <c r="Y427" s="310"/>
      <c r="Z427" s="310"/>
    </row>
    <row r="428" spans="1:26" ht="15.75">
      <c r="A428" s="310"/>
      <c r="B428" s="310"/>
      <c r="C428" s="310"/>
      <c r="D428" s="310"/>
      <c r="E428" s="310"/>
      <c r="F428" s="310"/>
      <c r="G428" s="310"/>
      <c r="H428" s="310"/>
      <c r="I428" s="310"/>
      <c r="J428" s="310"/>
      <c r="K428" s="310"/>
      <c r="L428" s="310"/>
      <c r="M428" s="310"/>
      <c r="N428" s="310"/>
      <c r="O428" s="310"/>
      <c r="P428" s="310"/>
      <c r="Q428" s="310"/>
      <c r="R428" s="310"/>
      <c r="S428" s="310"/>
      <c r="T428" s="310"/>
      <c r="U428" s="310"/>
      <c r="V428" s="310"/>
      <c r="W428" s="310"/>
      <c r="X428" s="310"/>
      <c r="Y428" s="310"/>
      <c r="Z428" s="310"/>
    </row>
    <row r="429" spans="1:26" ht="15.75">
      <c r="A429" s="310"/>
      <c r="B429" s="310"/>
      <c r="C429" s="310"/>
      <c r="D429" s="310"/>
      <c r="E429" s="310"/>
      <c r="F429" s="310"/>
      <c r="G429" s="310"/>
      <c r="H429" s="310"/>
      <c r="I429" s="310"/>
      <c r="J429" s="310"/>
      <c r="K429" s="310"/>
      <c r="L429" s="310"/>
      <c r="M429" s="310"/>
      <c r="N429" s="310"/>
      <c r="O429" s="310"/>
      <c r="P429" s="310"/>
      <c r="Q429" s="310"/>
      <c r="R429" s="310"/>
      <c r="S429" s="310"/>
      <c r="T429" s="310"/>
      <c r="U429" s="310"/>
      <c r="V429" s="310"/>
      <c r="W429" s="310"/>
      <c r="X429" s="310"/>
      <c r="Y429" s="310"/>
      <c r="Z429" s="310"/>
    </row>
    <row r="430" spans="1:26" ht="15.75">
      <c r="A430" s="310"/>
      <c r="B430" s="310"/>
      <c r="C430" s="310"/>
      <c r="D430" s="310"/>
      <c r="E430" s="310"/>
      <c r="F430" s="310"/>
      <c r="G430" s="310"/>
      <c r="H430" s="310"/>
      <c r="I430" s="310"/>
      <c r="J430" s="310"/>
      <c r="K430" s="310"/>
      <c r="L430" s="310"/>
      <c r="M430" s="310"/>
      <c r="N430" s="310"/>
      <c r="O430" s="310"/>
      <c r="P430" s="310"/>
      <c r="Q430" s="310"/>
      <c r="R430" s="310"/>
      <c r="S430" s="310"/>
      <c r="T430" s="310"/>
      <c r="U430" s="310"/>
      <c r="V430" s="310"/>
      <c r="W430" s="310"/>
      <c r="X430" s="310"/>
      <c r="Y430" s="310"/>
      <c r="Z430" s="310"/>
    </row>
    <row r="431" spans="1:26" ht="15.75">
      <c r="A431" s="310"/>
      <c r="B431" s="310"/>
      <c r="C431" s="310"/>
      <c r="D431" s="310"/>
      <c r="E431" s="310"/>
      <c r="F431" s="310"/>
      <c r="G431" s="310"/>
      <c r="H431" s="310"/>
      <c r="I431" s="310"/>
      <c r="J431" s="310"/>
      <c r="K431" s="310"/>
      <c r="L431" s="310"/>
      <c r="M431" s="310"/>
      <c r="N431" s="310"/>
      <c r="O431" s="310"/>
      <c r="P431" s="310"/>
      <c r="Q431" s="310"/>
      <c r="R431" s="310"/>
      <c r="S431" s="310"/>
      <c r="T431" s="310"/>
      <c r="U431" s="310"/>
      <c r="V431" s="310"/>
      <c r="W431" s="310"/>
      <c r="X431" s="310"/>
      <c r="Y431" s="310"/>
      <c r="Z431" s="310"/>
    </row>
    <row r="432" spans="1:26" ht="15.75">
      <c r="A432" s="310"/>
      <c r="B432" s="310"/>
      <c r="C432" s="310"/>
      <c r="D432" s="310"/>
      <c r="E432" s="310"/>
      <c r="F432" s="310"/>
      <c r="G432" s="310"/>
      <c r="H432" s="310"/>
      <c r="I432" s="310"/>
      <c r="J432" s="310"/>
      <c r="K432" s="310"/>
      <c r="L432" s="310"/>
      <c r="M432" s="310"/>
      <c r="N432" s="310"/>
      <c r="O432" s="310"/>
      <c r="P432" s="310"/>
      <c r="Q432" s="310"/>
      <c r="R432" s="310"/>
      <c r="S432" s="310"/>
      <c r="T432" s="310"/>
      <c r="U432" s="310"/>
      <c r="V432" s="310"/>
      <c r="W432" s="310"/>
      <c r="X432" s="310"/>
      <c r="Y432" s="310"/>
      <c r="Z432" s="310"/>
    </row>
    <row r="433" spans="1:26" ht="15.75">
      <c r="A433" s="310"/>
      <c r="B433" s="310"/>
      <c r="C433" s="310"/>
      <c r="D433" s="310"/>
      <c r="E433" s="310"/>
      <c r="F433" s="310"/>
      <c r="G433" s="310"/>
      <c r="H433" s="310"/>
      <c r="I433" s="310"/>
      <c r="J433" s="310"/>
      <c r="K433" s="310"/>
      <c r="L433" s="310"/>
      <c r="M433" s="310"/>
      <c r="N433" s="310"/>
      <c r="O433" s="310"/>
      <c r="P433" s="310"/>
      <c r="Q433" s="310"/>
      <c r="R433" s="310"/>
      <c r="S433" s="310"/>
      <c r="T433" s="310"/>
      <c r="U433" s="310"/>
      <c r="V433" s="310"/>
      <c r="W433" s="310"/>
      <c r="X433" s="310"/>
      <c r="Y433" s="310"/>
      <c r="Z433" s="310"/>
    </row>
    <row r="434" spans="1:26" ht="15.75">
      <c r="A434" s="310"/>
      <c r="B434" s="310"/>
      <c r="C434" s="310"/>
      <c r="D434" s="310"/>
      <c r="E434" s="310"/>
      <c r="F434" s="310"/>
      <c r="G434" s="310"/>
      <c r="H434" s="310"/>
      <c r="I434" s="310"/>
      <c r="J434" s="310"/>
      <c r="K434" s="310"/>
      <c r="L434" s="310"/>
      <c r="M434" s="310"/>
      <c r="N434" s="310"/>
      <c r="O434" s="310"/>
      <c r="P434" s="310"/>
      <c r="Q434" s="310"/>
      <c r="R434" s="310"/>
      <c r="S434" s="310"/>
      <c r="T434" s="310"/>
      <c r="U434" s="310"/>
      <c r="V434" s="310"/>
      <c r="W434" s="310"/>
      <c r="X434" s="310"/>
      <c r="Y434" s="310"/>
      <c r="Z434" s="310"/>
    </row>
    <row r="435" spans="1:26" ht="15.75">
      <c r="A435" s="310"/>
      <c r="B435" s="310"/>
      <c r="C435" s="310"/>
      <c r="D435" s="310"/>
      <c r="E435" s="310"/>
      <c r="F435" s="310"/>
      <c r="G435" s="310"/>
      <c r="H435" s="310"/>
      <c r="I435" s="310"/>
      <c r="J435" s="310"/>
      <c r="K435" s="310"/>
      <c r="L435" s="310"/>
      <c r="M435" s="310"/>
      <c r="N435" s="310"/>
      <c r="O435" s="310"/>
      <c r="P435" s="310"/>
      <c r="Q435" s="310"/>
      <c r="R435" s="310"/>
      <c r="S435" s="310"/>
      <c r="T435" s="310"/>
      <c r="U435" s="310"/>
      <c r="V435" s="310"/>
      <c r="W435" s="310"/>
      <c r="X435" s="310"/>
      <c r="Y435" s="310"/>
      <c r="Z435" s="310"/>
    </row>
    <row r="436" spans="1:26" ht="15.75">
      <c r="A436" s="310"/>
      <c r="B436" s="310"/>
      <c r="C436" s="310"/>
      <c r="D436" s="310"/>
      <c r="E436" s="310"/>
      <c r="F436" s="310"/>
      <c r="G436" s="310"/>
      <c r="H436" s="310"/>
      <c r="I436" s="310"/>
      <c r="J436" s="310"/>
      <c r="K436" s="310"/>
      <c r="L436" s="310"/>
      <c r="M436" s="310"/>
      <c r="N436" s="310"/>
      <c r="O436" s="310"/>
      <c r="P436" s="310"/>
      <c r="Q436" s="310"/>
      <c r="R436" s="310"/>
      <c r="S436" s="310"/>
      <c r="T436" s="310"/>
      <c r="U436" s="310"/>
      <c r="V436" s="310"/>
      <c r="W436" s="310"/>
      <c r="X436" s="310"/>
      <c r="Y436" s="310"/>
      <c r="Z436" s="310"/>
    </row>
    <row r="437" spans="1:26" ht="15.75">
      <c r="A437" s="310"/>
      <c r="B437" s="310"/>
      <c r="C437" s="310"/>
      <c r="D437" s="310"/>
      <c r="E437" s="310"/>
      <c r="F437" s="310"/>
      <c r="G437" s="310"/>
      <c r="H437" s="310"/>
      <c r="I437" s="310"/>
      <c r="J437" s="310"/>
      <c r="K437" s="310"/>
      <c r="L437" s="310"/>
      <c r="M437" s="310"/>
      <c r="N437" s="310"/>
      <c r="O437" s="310"/>
      <c r="P437" s="310"/>
      <c r="Q437" s="310"/>
      <c r="R437" s="310"/>
      <c r="S437" s="310"/>
      <c r="T437" s="310"/>
      <c r="U437" s="310"/>
      <c r="V437" s="310"/>
      <c r="W437" s="310"/>
      <c r="X437" s="310"/>
      <c r="Y437" s="310"/>
      <c r="Z437" s="310"/>
    </row>
    <row r="438" spans="1:26" ht="15.75">
      <c r="A438" s="310"/>
      <c r="B438" s="310"/>
      <c r="C438" s="310"/>
      <c r="D438" s="310"/>
      <c r="E438" s="310"/>
      <c r="F438" s="310"/>
      <c r="G438" s="310"/>
      <c r="H438" s="310"/>
      <c r="I438" s="310"/>
      <c r="J438" s="310"/>
      <c r="K438" s="310"/>
      <c r="L438" s="310"/>
      <c r="M438" s="310"/>
      <c r="N438" s="310"/>
      <c r="O438" s="310"/>
      <c r="P438" s="310"/>
      <c r="Q438" s="310"/>
      <c r="R438" s="310"/>
      <c r="S438" s="310"/>
      <c r="T438" s="310"/>
      <c r="U438" s="310"/>
      <c r="V438" s="310"/>
      <c r="W438" s="310"/>
      <c r="X438" s="310"/>
      <c r="Y438" s="310"/>
      <c r="Z438" s="310"/>
    </row>
    <row r="439" spans="1:26" ht="15.75">
      <c r="A439" s="310"/>
      <c r="B439" s="310"/>
      <c r="C439" s="310"/>
      <c r="D439" s="310"/>
      <c r="E439" s="310"/>
      <c r="F439" s="310"/>
      <c r="G439" s="310"/>
      <c r="H439" s="310"/>
      <c r="I439" s="310"/>
      <c r="J439" s="310"/>
      <c r="K439" s="310"/>
      <c r="L439" s="310"/>
      <c r="M439" s="310"/>
      <c r="N439" s="310"/>
      <c r="O439" s="310"/>
      <c r="P439" s="310"/>
      <c r="Q439" s="310"/>
      <c r="R439" s="310"/>
      <c r="S439" s="310"/>
      <c r="T439" s="310"/>
      <c r="U439" s="310"/>
      <c r="V439" s="310"/>
      <c r="W439" s="310"/>
      <c r="X439" s="310"/>
      <c r="Y439" s="310"/>
      <c r="Z439" s="310"/>
    </row>
    <row r="440" spans="1:26" ht="15.75">
      <c r="A440" s="310"/>
      <c r="B440" s="310"/>
      <c r="C440" s="310"/>
      <c r="D440" s="310"/>
      <c r="E440" s="310"/>
      <c r="F440" s="310"/>
      <c r="G440" s="310"/>
      <c r="H440" s="310"/>
      <c r="I440" s="310"/>
      <c r="J440" s="310"/>
      <c r="K440" s="310"/>
      <c r="L440" s="310"/>
      <c r="M440" s="310"/>
      <c r="N440" s="310"/>
      <c r="O440" s="310"/>
      <c r="P440" s="310"/>
      <c r="Q440" s="310"/>
      <c r="R440" s="310"/>
      <c r="S440" s="310"/>
      <c r="T440" s="310"/>
      <c r="U440" s="310"/>
      <c r="V440" s="310"/>
      <c r="W440" s="310"/>
      <c r="X440" s="310"/>
      <c r="Y440" s="310"/>
      <c r="Z440" s="310"/>
    </row>
    <row r="441" spans="1:26" ht="15.75">
      <c r="A441" s="310"/>
      <c r="B441" s="310"/>
      <c r="C441" s="310"/>
      <c r="D441" s="310"/>
      <c r="E441" s="310"/>
      <c r="F441" s="310"/>
      <c r="G441" s="310"/>
      <c r="H441" s="310"/>
      <c r="I441" s="310"/>
      <c r="J441" s="310"/>
      <c r="K441" s="310"/>
      <c r="L441" s="310"/>
      <c r="M441" s="310"/>
      <c r="N441" s="310"/>
      <c r="O441" s="310"/>
      <c r="P441" s="310"/>
      <c r="Q441" s="310"/>
      <c r="R441" s="310"/>
      <c r="S441" s="310"/>
      <c r="T441" s="310"/>
      <c r="U441" s="310"/>
      <c r="V441" s="310"/>
      <c r="W441" s="310"/>
      <c r="X441" s="310"/>
      <c r="Y441" s="310"/>
      <c r="Z441" s="310"/>
    </row>
    <row r="442" spans="1:26" ht="15.75">
      <c r="A442" s="310"/>
      <c r="B442" s="310"/>
      <c r="C442" s="310"/>
      <c r="D442" s="310"/>
      <c r="E442" s="310"/>
      <c r="F442" s="310"/>
      <c r="G442" s="310"/>
      <c r="H442" s="310"/>
      <c r="I442" s="310"/>
      <c r="J442" s="310"/>
      <c r="K442" s="310"/>
      <c r="L442" s="310"/>
      <c r="M442" s="310"/>
      <c r="N442" s="310"/>
      <c r="O442" s="310"/>
      <c r="P442" s="310"/>
      <c r="Q442" s="310"/>
      <c r="R442" s="310"/>
      <c r="S442" s="310"/>
      <c r="T442" s="310"/>
      <c r="U442" s="310"/>
      <c r="V442" s="310"/>
      <c r="W442" s="310"/>
      <c r="X442" s="310"/>
      <c r="Y442" s="310"/>
      <c r="Z442" s="310"/>
    </row>
    <row r="443" spans="1:26" ht="15.75">
      <c r="A443" s="310"/>
      <c r="B443" s="310"/>
      <c r="C443" s="310"/>
      <c r="D443" s="310"/>
      <c r="E443" s="310"/>
      <c r="F443" s="310"/>
      <c r="G443" s="310"/>
      <c r="H443" s="310"/>
      <c r="I443" s="310"/>
      <c r="J443" s="310"/>
      <c r="K443" s="310"/>
      <c r="L443" s="310"/>
      <c r="M443" s="310"/>
      <c r="N443" s="310"/>
      <c r="O443" s="310"/>
      <c r="P443" s="310"/>
      <c r="Q443" s="310"/>
      <c r="R443" s="310"/>
      <c r="S443" s="310"/>
      <c r="T443" s="310"/>
      <c r="U443" s="310"/>
      <c r="V443" s="310"/>
      <c r="W443" s="310"/>
      <c r="X443" s="310"/>
      <c r="Y443" s="310"/>
      <c r="Z443" s="310"/>
    </row>
    <row r="444" spans="1:26" ht="15.75">
      <c r="A444" s="310"/>
      <c r="B444" s="310"/>
      <c r="C444" s="310"/>
      <c r="D444" s="310"/>
      <c r="E444" s="310"/>
      <c r="F444" s="310"/>
      <c r="G444" s="310"/>
      <c r="H444" s="310"/>
      <c r="I444" s="310"/>
      <c r="J444" s="310"/>
      <c r="K444" s="310"/>
      <c r="L444" s="310"/>
      <c r="M444" s="310"/>
      <c r="N444" s="310"/>
      <c r="O444" s="310"/>
      <c r="P444" s="310"/>
      <c r="Q444" s="310"/>
      <c r="R444" s="310"/>
      <c r="S444" s="310"/>
      <c r="T444" s="310"/>
      <c r="U444" s="310"/>
      <c r="V444" s="310"/>
      <c r="W444" s="310"/>
      <c r="X444" s="310"/>
      <c r="Y444" s="310"/>
      <c r="Z444" s="310"/>
    </row>
    <row r="445" spans="1:26" ht="15.75">
      <c r="A445" s="310"/>
      <c r="B445" s="310"/>
      <c r="C445" s="310"/>
      <c r="D445" s="310"/>
      <c r="E445" s="310"/>
      <c r="F445" s="310"/>
      <c r="G445" s="310"/>
      <c r="H445" s="310"/>
      <c r="I445" s="310"/>
      <c r="J445" s="310"/>
      <c r="K445" s="310"/>
      <c r="L445" s="310"/>
      <c r="M445" s="310"/>
      <c r="N445" s="310"/>
      <c r="O445" s="310"/>
      <c r="P445" s="310"/>
      <c r="Q445" s="310"/>
      <c r="R445" s="310"/>
      <c r="S445" s="310"/>
      <c r="T445" s="310"/>
      <c r="U445" s="310"/>
      <c r="V445" s="310"/>
      <c r="W445" s="310"/>
      <c r="X445" s="310"/>
      <c r="Y445" s="310"/>
      <c r="Z445" s="310"/>
    </row>
    <row r="446" spans="1:26" ht="15.75">
      <c r="A446" s="310"/>
      <c r="B446" s="310"/>
      <c r="C446" s="310"/>
      <c r="D446" s="310"/>
      <c r="E446" s="310"/>
      <c r="F446" s="310"/>
      <c r="G446" s="310"/>
      <c r="H446" s="310"/>
      <c r="I446" s="310"/>
      <c r="J446" s="310"/>
      <c r="K446" s="310"/>
      <c r="L446" s="310"/>
      <c r="M446" s="310"/>
      <c r="N446" s="310"/>
      <c r="O446" s="310"/>
      <c r="P446" s="310"/>
      <c r="Q446" s="310"/>
      <c r="R446" s="310"/>
      <c r="S446" s="310"/>
      <c r="T446" s="310"/>
      <c r="U446" s="310"/>
      <c r="V446" s="310"/>
      <c r="W446" s="310"/>
      <c r="X446" s="310"/>
      <c r="Y446" s="310"/>
      <c r="Z446" s="310"/>
    </row>
    <row r="447" spans="1:26" ht="15.75">
      <c r="A447" s="310"/>
      <c r="B447" s="310"/>
      <c r="C447" s="310"/>
      <c r="D447" s="310"/>
      <c r="E447" s="310"/>
      <c r="F447" s="310"/>
      <c r="G447" s="310"/>
      <c r="H447" s="310"/>
      <c r="I447" s="310"/>
      <c r="J447" s="310"/>
      <c r="K447" s="310"/>
      <c r="L447" s="310"/>
      <c r="M447" s="310"/>
      <c r="N447" s="310"/>
      <c r="O447" s="310"/>
      <c r="P447" s="310"/>
      <c r="Q447" s="310"/>
      <c r="R447" s="310"/>
      <c r="S447" s="310"/>
      <c r="T447" s="310"/>
      <c r="U447" s="310"/>
      <c r="V447" s="310"/>
      <c r="W447" s="310"/>
      <c r="X447" s="310"/>
      <c r="Y447" s="310"/>
      <c r="Z447" s="310"/>
    </row>
    <row r="448" spans="1:26" ht="15.75">
      <c r="A448" s="310"/>
      <c r="B448" s="310"/>
      <c r="C448" s="310"/>
      <c r="D448" s="310"/>
      <c r="E448" s="310"/>
      <c r="F448" s="310"/>
      <c r="G448" s="310"/>
      <c r="H448" s="310"/>
      <c r="I448" s="310"/>
      <c r="J448" s="310"/>
      <c r="K448" s="310"/>
      <c r="L448" s="310"/>
      <c r="M448" s="310"/>
      <c r="N448" s="310"/>
      <c r="O448" s="310"/>
      <c r="P448" s="310"/>
      <c r="Q448" s="310"/>
      <c r="R448" s="310"/>
      <c r="S448" s="310"/>
      <c r="T448" s="310"/>
      <c r="U448" s="310"/>
      <c r="V448" s="310"/>
      <c r="W448" s="310"/>
      <c r="X448" s="310"/>
      <c r="Y448" s="310"/>
      <c r="Z448" s="310"/>
    </row>
    <row r="449" spans="1:26" ht="15.75">
      <c r="A449" s="310"/>
      <c r="B449" s="310"/>
      <c r="C449" s="310"/>
      <c r="D449" s="310"/>
      <c r="E449" s="310"/>
      <c r="F449" s="310"/>
      <c r="G449" s="310"/>
      <c r="H449" s="310"/>
      <c r="I449" s="310"/>
      <c r="J449" s="310"/>
      <c r="K449" s="310"/>
      <c r="L449" s="310"/>
      <c r="M449" s="310"/>
      <c r="N449" s="310"/>
      <c r="O449" s="310"/>
      <c r="P449" s="310"/>
      <c r="Q449" s="310"/>
      <c r="R449" s="310"/>
      <c r="S449" s="310"/>
      <c r="T449" s="310"/>
      <c r="U449" s="310"/>
      <c r="V449" s="310"/>
      <c r="W449" s="310"/>
      <c r="X449" s="310"/>
      <c r="Y449" s="310"/>
      <c r="Z449" s="310"/>
    </row>
    <row r="450" spans="1:26" ht="15.75">
      <c r="A450" s="310"/>
      <c r="B450" s="310"/>
      <c r="C450" s="310"/>
      <c r="D450" s="310"/>
      <c r="E450" s="310"/>
      <c r="F450" s="310"/>
      <c r="G450" s="310"/>
      <c r="H450" s="310"/>
      <c r="I450" s="310"/>
      <c r="J450" s="310"/>
      <c r="K450" s="310"/>
      <c r="L450" s="310"/>
      <c r="M450" s="310"/>
      <c r="N450" s="310"/>
      <c r="O450" s="310"/>
      <c r="P450" s="310"/>
      <c r="Q450" s="310"/>
      <c r="R450" s="310"/>
      <c r="S450" s="310"/>
      <c r="T450" s="310"/>
      <c r="U450" s="310"/>
      <c r="V450" s="310"/>
      <c r="W450" s="310"/>
      <c r="X450" s="310"/>
      <c r="Y450" s="310"/>
      <c r="Z450" s="310"/>
    </row>
    <row r="451" spans="1:26" ht="15.75">
      <c r="A451" s="310"/>
      <c r="B451" s="310"/>
      <c r="C451" s="310"/>
      <c r="D451" s="310"/>
      <c r="E451" s="310"/>
      <c r="F451" s="310"/>
      <c r="G451" s="310"/>
      <c r="H451" s="310"/>
      <c r="I451" s="310"/>
      <c r="J451" s="310"/>
      <c r="K451" s="310"/>
      <c r="L451" s="310"/>
      <c r="M451" s="310"/>
      <c r="N451" s="310"/>
      <c r="O451" s="310"/>
      <c r="P451" s="310"/>
      <c r="Q451" s="310"/>
      <c r="R451" s="310"/>
      <c r="S451" s="310"/>
      <c r="T451" s="310"/>
      <c r="U451" s="310"/>
      <c r="V451" s="310"/>
      <c r="W451" s="310"/>
      <c r="X451" s="310"/>
      <c r="Y451" s="310"/>
      <c r="Z451" s="310"/>
    </row>
    <row r="452" spans="1:26" ht="15.75">
      <c r="A452" s="310"/>
      <c r="B452" s="310"/>
      <c r="C452" s="310"/>
      <c r="D452" s="310"/>
      <c r="E452" s="310"/>
      <c r="F452" s="310"/>
      <c r="G452" s="310"/>
      <c r="H452" s="310"/>
      <c r="I452" s="310"/>
      <c r="J452" s="310"/>
      <c r="K452" s="310"/>
      <c r="L452" s="310"/>
      <c r="M452" s="310"/>
      <c r="N452" s="310"/>
      <c r="O452" s="310"/>
      <c r="P452" s="310"/>
      <c r="Q452" s="310"/>
      <c r="R452" s="310"/>
      <c r="S452" s="310"/>
      <c r="T452" s="310"/>
      <c r="U452" s="310"/>
      <c r="V452" s="310"/>
      <c r="W452" s="310"/>
      <c r="X452" s="310"/>
      <c r="Y452" s="310"/>
      <c r="Z452" s="310"/>
    </row>
    <row r="453" spans="1:26" ht="15.75">
      <c r="A453" s="310"/>
      <c r="B453" s="310"/>
      <c r="C453" s="310"/>
      <c r="D453" s="310"/>
      <c r="E453" s="310"/>
      <c r="F453" s="310"/>
      <c r="G453" s="310"/>
      <c r="H453" s="310"/>
      <c r="I453" s="310"/>
      <c r="J453" s="310"/>
      <c r="K453" s="310"/>
      <c r="L453" s="310"/>
      <c r="M453" s="310"/>
      <c r="N453" s="310"/>
      <c r="O453" s="310"/>
      <c r="P453" s="310"/>
      <c r="Q453" s="310"/>
      <c r="R453" s="310"/>
      <c r="S453" s="310"/>
      <c r="T453" s="310"/>
      <c r="U453" s="310"/>
      <c r="V453" s="310"/>
      <c r="W453" s="310"/>
      <c r="X453" s="310"/>
      <c r="Y453" s="310"/>
      <c r="Z453" s="310"/>
    </row>
    <row r="454" spans="1:26" ht="15.75">
      <c r="A454" s="310"/>
      <c r="B454" s="310"/>
      <c r="C454" s="310"/>
      <c r="D454" s="310"/>
      <c r="E454" s="310"/>
      <c r="F454" s="310"/>
      <c r="G454" s="310"/>
      <c r="H454" s="310"/>
      <c r="I454" s="310"/>
      <c r="J454" s="310"/>
      <c r="K454" s="310"/>
      <c r="L454" s="310"/>
      <c r="M454" s="310"/>
      <c r="N454" s="310"/>
      <c r="O454" s="310"/>
      <c r="P454" s="310"/>
      <c r="Q454" s="310"/>
      <c r="R454" s="310"/>
      <c r="S454" s="310"/>
      <c r="T454" s="310"/>
      <c r="U454" s="310"/>
      <c r="V454" s="310"/>
      <c r="W454" s="310"/>
      <c r="X454" s="310"/>
      <c r="Y454" s="310"/>
      <c r="Z454" s="310"/>
    </row>
    <row r="455" spans="1:26" ht="15.75">
      <c r="A455" s="310"/>
      <c r="B455" s="310"/>
      <c r="C455" s="310"/>
      <c r="D455" s="310"/>
      <c r="E455" s="310"/>
      <c r="F455" s="310"/>
      <c r="G455" s="310"/>
      <c r="H455" s="310"/>
      <c r="I455" s="310"/>
      <c r="J455" s="310"/>
      <c r="K455" s="310"/>
      <c r="L455" s="310"/>
      <c r="M455" s="310"/>
      <c r="N455" s="310"/>
      <c r="O455" s="310"/>
      <c r="P455" s="310"/>
      <c r="Q455" s="310"/>
      <c r="R455" s="310"/>
      <c r="S455" s="310"/>
      <c r="T455" s="310"/>
      <c r="U455" s="310"/>
      <c r="V455" s="310"/>
      <c r="W455" s="310"/>
      <c r="X455" s="310"/>
      <c r="Y455" s="310"/>
      <c r="Z455" s="310"/>
    </row>
    <row r="456" spans="1:26" ht="15.75">
      <c r="A456" s="310"/>
      <c r="B456" s="310"/>
      <c r="C456" s="310"/>
      <c r="D456" s="310"/>
      <c r="E456" s="310"/>
      <c r="F456" s="310"/>
      <c r="G456" s="310"/>
      <c r="H456" s="310"/>
      <c r="I456" s="310"/>
      <c r="J456" s="310"/>
      <c r="K456" s="310"/>
      <c r="L456" s="310"/>
      <c r="M456" s="310"/>
      <c r="N456" s="310"/>
      <c r="O456" s="310"/>
      <c r="P456" s="310"/>
      <c r="Q456" s="310"/>
      <c r="R456" s="310"/>
      <c r="S456" s="310"/>
      <c r="T456" s="310"/>
      <c r="U456" s="310"/>
      <c r="V456" s="310"/>
      <c r="W456" s="310"/>
      <c r="X456" s="310"/>
      <c r="Y456" s="310"/>
      <c r="Z456" s="310"/>
    </row>
    <row r="457" spans="1:26" ht="15.75">
      <c r="A457" s="310"/>
      <c r="B457" s="310"/>
      <c r="C457" s="310"/>
      <c r="D457" s="310"/>
      <c r="E457" s="310"/>
      <c r="F457" s="310"/>
      <c r="G457" s="310"/>
      <c r="H457" s="310"/>
      <c r="I457" s="310"/>
      <c r="J457" s="310"/>
      <c r="K457" s="310"/>
      <c r="L457" s="310"/>
      <c r="M457" s="310"/>
      <c r="N457" s="310"/>
      <c r="O457" s="310"/>
      <c r="P457" s="310"/>
      <c r="Q457" s="310"/>
      <c r="R457" s="310"/>
      <c r="S457" s="310"/>
      <c r="T457" s="310"/>
      <c r="U457" s="310"/>
      <c r="V457" s="310"/>
      <c r="W457" s="310"/>
      <c r="X457" s="310"/>
      <c r="Y457" s="310"/>
      <c r="Z457" s="310"/>
    </row>
    <row r="458" spans="1:26" ht="15.75">
      <c r="A458" s="310"/>
      <c r="B458" s="310"/>
      <c r="C458" s="310"/>
      <c r="D458" s="310"/>
      <c r="E458" s="310"/>
      <c r="F458" s="310"/>
      <c r="G458" s="310"/>
      <c r="H458" s="310"/>
      <c r="I458" s="310"/>
      <c r="J458" s="310"/>
      <c r="K458" s="310"/>
      <c r="L458" s="310"/>
      <c r="M458" s="310"/>
      <c r="N458" s="310"/>
      <c r="O458" s="310"/>
      <c r="P458" s="310"/>
      <c r="Q458" s="310"/>
      <c r="R458" s="310"/>
      <c r="S458" s="310"/>
      <c r="T458" s="310"/>
      <c r="U458" s="310"/>
      <c r="V458" s="310"/>
      <c r="W458" s="310"/>
      <c r="X458" s="310"/>
      <c r="Y458" s="310"/>
      <c r="Z458" s="310"/>
    </row>
    <row r="459" spans="1:26" ht="15.75">
      <c r="A459" s="310"/>
      <c r="B459" s="310"/>
      <c r="C459" s="310"/>
      <c r="D459" s="310"/>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row>
    <row r="460" spans="1:26" ht="15.75">
      <c r="A460" s="310"/>
      <c r="B460" s="310"/>
      <c r="C460" s="310"/>
      <c r="D460" s="310"/>
      <c r="E460" s="310"/>
      <c r="F460" s="310"/>
      <c r="G460" s="310"/>
      <c r="H460" s="310"/>
      <c r="I460" s="310"/>
      <c r="J460" s="310"/>
      <c r="K460" s="310"/>
      <c r="L460" s="310"/>
      <c r="M460" s="310"/>
      <c r="N460" s="310"/>
      <c r="O460" s="310"/>
      <c r="P460" s="310"/>
      <c r="Q460" s="310"/>
      <c r="R460" s="310"/>
      <c r="S460" s="310"/>
      <c r="T460" s="310"/>
      <c r="U460" s="310"/>
      <c r="V460" s="310"/>
      <c r="W460" s="310"/>
      <c r="X460" s="310"/>
      <c r="Y460" s="310"/>
      <c r="Z460" s="310"/>
    </row>
    <row r="461" spans="1:26" ht="15.75">
      <c r="A461" s="310"/>
      <c r="B461" s="310"/>
      <c r="C461" s="310"/>
      <c r="D461" s="310"/>
      <c r="E461" s="310"/>
      <c r="F461" s="310"/>
      <c r="G461" s="310"/>
      <c r="H461" s="310"/>
      <c r="I461" s="310"/>
      <c r="J461" s="310"/>
      <c r="K461" s="310"/>
      <c r="L461" s="310"/>
      <c r="M461" s="310"/>
      <c r="N461" s="310"/>
      <c r="O461" s="310"/>
      <c r="P461" s="310"/>
      <c r="Q461" s="310"/>
      <c r="R461" s="310"/>
      <c r="S461" s="310"/>
      <c r="T461" s="310"/>
      <c r="U461" s="310"/>
      <c r="V461" s="310"/>
      <c r="W461" s="310"/>
      <c r="X461" s="310"/>
      <c r="Y461" s="310"/>
      <c r="Z461" s="310"/>
    </row>
    <row r="462" spans="1:26" ht="15.75">
      <c r="A462" s="310"/>
      <c r="B462" s="310"/>
      <c r="C462" s="310"/>
      <c r="D462" s="310"/>
      <c r="E462" s="310"/>
      <c r="F462" s="310"/>
      <c r="G462" s="310"/>
      <c r="H462" s="310"/>
      <c r="I462" s="310"/>
      <c r="J462" s="310"/>
      <c r="K462" s="310"/>
      <c r="L462" s="310"/>
      <c r="M462" s="310"/>
      <c r="N462" s="310"/>
      <c r="O462" s="310"/>
      <c r="P462" s="310"/>
      <c r="Q462" s="310"/>
      <c r="R462" s="310"/>
      <c r="S462" s="310"/>
      <c r="T462" s="310"/>
      <c r="U462" s="310"/>
      <c r="V462" s="310"/>
      <c r="W462" s="310"/>
      <c r="X462" s="310"/>
      <c r="Y462" s="310"/>
      <c r="Z462" s="310"/>
    </row>
    <row r="463" spans="1:26" ht="15.75">
      <c r="A463" s="310"/>
      <c r="B463" s="310"/>
      <c r="C463" s="310"/>
      <c r="D463" s="310"/>
      <c r="E463" s="310"/>
      <c r="F463" s="310"/>
      <c r="G463" s="310"/>
      <c r="H463" s="310"/>
      <c r="I463" s="310"/>
      <c r="J463" s="310"/>
      <c r="K463" s="310"/>
      <c r="L463" s="310"/>
      <c r="M463" s="310"/>
      <c r="N463" s="310"/>
      <c r="O463" s="310"/>
      <c r="P463" s="310"/>
      <c r="Q463" s="310"/>
      <c r="R463" s="310"/>
      <c r="S463" s="310"/>
      <c r="T463" s="310"/>
      <c r="U463" s="310"/>
      <c r="V463" s="310"/>
      <c r="W463" s="310"/>
      <c r="X463" s="310"/>
      <c r="Y463" s="310"/>
      <c r="Z463" s="310"/>
    </row>
    <row r="464" spans="1:26" ht="15.75">
      <c r="A464" s="310"/>
      <c r="B464" s="310"/>
      <c r="C464" s="310"/>
      <c r="D464" s="310"/>
      <c r="E464" s="310"/>
      <c r="F464" s="310"/>
      <c r="G464" s="310"/>
      <c r="H464" s="310"/>
      <c r="I464" s="310"/>
      <c r="J464" s="310"/>
      <c r="K464" s="310"/>
      <c r="L464" s="310"/>
      <c r="M464" s="310"/>
      <c r="N464" s="310"/>
      <c r="O464" s="310"/>
      <c r="P464" s="310"/>
      <c r="Q464" s="310"/>
      <c r="R464" s="310"/>
      <c r="S464" s="310"/>
      <c r="T464" s="310"/>
      <c r="U464" s="310"/>
      <c r="V464" s="310"/>
      <c r="W464" s="310"/>
      <c r="X464" s="310"/>
      <c r="Y464" s="310"/>
      <c r="Z464" s="310"/>
    </row>
    <row r="465" spans="1:26" ht="15.75">
      <c r="A465" s="310"/>
      <c r="B465" s="310"/>
      <c r="C465" s="310"/>
      <c r="D465" s="310"/>
      <c r="E465" s="310"/>
      <c r="F465" s="310"/>
      <c r="G465" s="310"/>
      <c r="H465" s="310"/>
      <c r="I465" s="310"/>
      <c r="J465" s="310"/>
      <c r="K465" s="310"/>
      <c r="L465" s="310"/>
      <c r="M465" s="310"/>
      <c r="N465" s="310"/>
      <c r="O465" s="310"/>
      <c r="P465" s="310"/>
      <c r="Q465" s="310"/>
      <c r="R465" s="310"/>
      <c r="S465" s="310"/>
      <c r="T465" s="310"/>
      <c r="U465" s="310"/>
      <c r="V465" s="310"/>
      <c r="W465" s="310"/>
      <c r="X465" s="310"/>
      <c r="Y465" s="310"/>
      <c r="Z465" s="310"/>
    </row>
    <row r="466" spans="1:26" ht="15.75">
      <c r="A466" s="310"/>
      <c r="B466" s="310"/>
      <c r="C466" s="310"/>
      <c r="D466" s="310"/>
      <c r="E466" s="310"/>
      <c r="F466" s="310"/>
      <c r="G466" s="310"/>
      <c r="H466" s="310"/>
      <c r="I466" s="310"/>
      <c r="J466" s="310"/>
      <c r="K466" s="310"/>
      <c r="L466" s="310"/>
      <c r="M466" s="310"/>
      <c r="N466" s="310"/>
      <c r="O466" s="310"/>
      <c r="P466" s="310"/>
      <c r="Q466" s="310"/>
      <c r="R466" s="310"/>
      <c r="S466" s="310"/>
      <c r="T466" s="310"/>
      <c r="U466" s="310"/>
      <c r="V466" s="310"/>
      <c r="W466" s="310"/>
      <c r="X466" s="310"/>
      <c r="Y466" s="310"/>
      <c r="Z466" s="310"/>
    </row>
    <row r="467" spans="1:26" ht="15.75">
      <c r="A467" s="310"/>
      <c r="B467" s="310"/>
      <c r="C467" s="310"/>
      <c r="D467" s="310"/>
      <c r="E467" s="310"/>
      <c r="F467" s="310"/>
      <c r="G467" s="310"/>
      <c r="H467" s="310"/>
      <c r="I467" s="310"/>
      <c r="J467" s="310"/>
      <c r="K467" s="310"/>
      <c r="L467" s="310"/>
      <c r="M467" s="310"/>
      <c r="N467" s="310"/>
      <c r="O467" s="310"/>
      <c r="P467" s="310"/>
      <c r="Q467" s="310"/>
      <c r="R467" s="310"/>
      <c r="S467" s="310"/>
      <c r="T467" s="310"/>
      <c r="U467" s="310"/>
      <c r="V467" s="310"/>
      <c r="W467" s="310"/>
      <c r="X467" s="310"/>
      <c r="Y467" s="310"/>
      <c r="Z467" s="310"/>
    </row>
    <row r="468" spans="1:26" ht="15.75">
      <c r="A468" s="310"/>
      <c r="B468" s="310"/>
      <c r="C468" s="310"/>
      <c r="D468" s="310"/>
      <c r="E468" s="310"/>
      <c r="F468" s="310"/>
      <c r="G468" s="310"/>
      <c r="H468" s="310"/>
      <c r="I468" s="310"/>
      <c r="J468" s="310"/>
      <c r="K468" s="310"/>
      <c r="L468" s="310"/>
      <c r="M468" s="310"/>
      <c r="N468" s="310"/>
      <c r="O468" s="310"/>
      <c r="P468" s="310"/>
      <c r="Q468" s="310"/>
      <c r="R468" s="310"/>
      <c r="S468" s="310"/>
      <c r="T468" s="310"/>
      <c r="U468" s="310"/>
      <c r="V468" s="310"/>
      <c r="W468" s="310"/>
      <c r="X468" s="310"/>
      <c r="Y468" s="310"/>
      <c r="Z468" s="310"/>
    </row>
    <row r="469" spans="1:26" ht="15.75">
      <c r="A469" s="310"/>
      <c r="B469" s="310"/>
      <c r="C469" s="310"/>
      <c r="D469" s="310"/>
      <c r="E469" s="310"/>
      <c r="F469" s="310"/>
      <c r="G469" s="310"/>
      <c r="H469" s="310"/>
      <c r="I469" s="310"/>
      <c r="J469" s="310"/>
      <c r="K469" s="310"/>
      <c r="L469" s="310"/>
      <c r="M469" s="310"/>
      <c r="N469" s="310"/>
      <c r="O469" s="310"/>
      <c r="P469" s="310"/>
      <c r="Q469" s="310"/>
      <c r="R469" s="310"/>
      <c r="S469" s="310"/>
      <c r="T469" s="310"/>
      <c r="U469" s="310"/>
      <c r="V469" s="310"/>
      <c r="W469" s="310"/>
      <c r="X469" s="310"/>
      <c r="Y469" s="310"/>
      <c r="Z469" s="310"/>
    </row>
    <row r="470" spans="1:26" ht="15.75">
      <c r="A470" s="310"/>
      <c r="B470" s="310"/>
      <c r="C470" s="310"/>
      <c r="D470" s="310"/>
      <c r="E470" s="310"/>
      <c r="F470" s="310"/>
      <c r="G470" s="310"/>
      <c r="H470" s="310"/>
      <c r="I470" s="310"/>
      <c r="J470" s="310"/>
      <c r="K470" s="310"/>
      <c r="L470" s="310"/>
      <c r="M470" s="310"/>
      <c r="N470" s="310"/>
      <c r="O470" s="310"/>
      <c r="P470" s="310"/>
      <c r="Q470" s="310"/>
      <c r="R470" s="310"/>
      <c r="S470" s="310"/>
      <c r="T470" s="310"/>
      <c r="U470" s="310"/>
      <c r="V470" s="310"/>
      <c r="W470" s="310"/>
      <c r="X470" s="310"/>
      <c r="Y470" s="310"/>
      <c r="Z470" s="310"/>
    </row>
    <row r="471" spans="1:26" ht="15.75">
      <c r="A471" s="310"/>
      <c r="B471" s="310"/>
      <c r="C471" s="310"/>
      <c r="D471" s="310"/>
      <c r="E471" s="310"/>
      <c r="F471" s="310"/>
      <c r="G471" s="310"/>
      <c r="H471" s="310"/>
      <c r="I471" s="310"/>
      <c r="J471" s="310"/>
      <c r="K471" s="310"/>
      <c r="L471" s="310"/>
      <c r="M471" s="310"/>
      <c r="N471" s="310"/>
      <c r="O471" s="310"/>
      <c r="P471" s="310"/>
      <c r="Q471" s="310"/>
      <c r="R471" s="310"/>
      <c r="S471" s="310"/>
      <c r="T471" s="310"/>
      <c r="U471" s="310"/>
      <c r="V471" s="310"/>
      <c r="W471" s="310"/>
      <c r="X471" s="310"/>
      <c r="Y471" s="310"/>
      <c r="Z471" s="310"/>
    </row>
    <row r="472" spans="1:26" ht="15.75">
      <c r="A472" s="310"/>
      <c r="B472" s="310"/>
      <c r="C472" s="310"/>
      <c r="D472" s="310"/>
      <c r="E472" s="310"/>
      <c r="F472" s="310"/>
      <c r="G472" s="310"/>
      <c r="H472" s="310"/>
      <c r="I472" s="310"/>
      <c r="J472" s="310"/>
      <c r="K472" s="310"/>
      <c r="L472" s="310"/>
      <c r="M472" s="310"/>
      <c r="N472" s="310"/>
      <c r="O472" s="310"/>
      <c r="P472" s="310"/>
      <c r="Q472" s="310"/>
      <c r="R472" s="310"/>
      <c r="S472" s="310"/>
      <c r="T472" s="310"/>
      <c r="U472" s="310"/>
      <c r="V472" s="310"/>
      <c r="W472" s="310"/>
      <c r="X472" s="310"/>
      <c r="Y472" s="310"/>
      <c r="Z472" s="310"/>
    </row>
    <row r="473" spans="1:26" ht="15.75">
      <c r="A473" s="310"/>
      <c r="B473" s="310"/>
      <c r="C473" s="310"/>
      <c r="D473" s="310"/>
      <c r="E473" s="310"/>
      <c r="F473" s="310"/>
      <c r="G473" s="310"/>
      <c r="H473" s="310"/>
      <c r="I473" s="310"/>
      <c r="J473" s="310"/>
      <c r="K473" s="310"/>
      <c r="L473" s="310"/>
      <c r="M473" s="310"/>
      <c r="N473" s="310"/>
      <c r="O473" s="310"/>
      <c r="P473" s="310"/>
      <c r="Q473" s="310"/>
      <c r="R473" s="310"/>
      <c r="S473" s="310"/>
      <c r="T473" s="310"/>
      <c r="U473" s="310"/>
      <c r="V473" s="310"/>
      <c r="W473" s="310"/>
      <c r="X473" s="310"/>
      <c r="Y473" s="310"/>
      <c r="Z473" s="310"/>
    </row>
    <row r="474" spans="1:26" ht="15.75">
      <c r="A474" s="310"/>
      <c r="B474" s="310"/>
      <c r="C474" s="310"/>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row>
    <row r="475" spans="1:26" ht="15.75">
      <c r="A475" s="310"/>
      <c r="B475" s="310"/>
      <c r="C475" s="310"/>
      <c r="D475" s="310"/>
      <c r="E475" s="310"/>
      <c r="F475" s="310"/>
      <c r="G475" s="310"/>
      <c r="H475" s="310"/>
      <c r="I475" s="310"/>
      <c r="J475" s="310"/>
      <c r="K475" s="310"/>
      <c r="L475" s="310"/>
      <c r="M475" s="310"/>
      <c r="N475" s="310"/>
      <c r="O475" s="310"/>
      <c r="P475" s="310"/>
      <c r="Q475" s="310"/>
      <c r="R475" s="310"/>
      <c r="S475" s="310"/>
      <c r="T475" s="310"/>
      <c r="U475" s="310"/>
      <c r="V475" s="310"/>
      <c r="W475" s="310"/>
      <c r="X475" s="310"/>
      <c r="Y475" s="310"/>
      <c r="Z475" s="310"/>
    </row>
    <row r="476" spans="1:26" ht="15.75">
      <c r="A476" s="310"/>
      <c r="B476" s="310"/>
      <c r="C476" s="310"/>
      <c r="D476" s="310"/>
      <c r="E476" s="310"/>
      <c r="F476" s="310"/>
      <c r="G476" s="310"/>
      <c r="H476" s="310"/>
      <c r="I476" s="310"/>
      <c r="J476" s="310"/>
      <c r="K476" s="310"/>
      <c r="L476" s="310"/>
      <c r="M476" s="310"/>
      <c r="N476" s="310"/>
      <c r="O476" s="310"/>
      <c r="P476" s="310"/>
      <c r="Q476" s="310"/>
      <c r="R476" s="310"/>
      <c r="S476" s="310"/>
      <c r="T476" s="310"/>
      <c r="U476" s="310"/>
      <c r="V476" s="310"/>
      <c r="W476" s="310"/>
      <c r="X476" s="310"/>
      <c r="Y476" s="310"/>
      <c r="Z476" s="310"/>
    </row>
    <row r="477" spans="1:26" ht="15.75">
      <c r="A477" s="310"/>
      <c r="B477" s="310"/>
      <c r="C477" s="310"/>
      <c r="D477" s="310"/>
      <c r="E477" s="310"/>
      <c r="F477" s="310"/>
      <c r="G477" s="310"/>
      <c r="H477" s="310"/>
      <c r="I477" s="310"/>
      <c r="J477" s="310"/>
      <c r="K477" s="310"/>
      <c r="L477" s="310"/>
      <c r="M477" s="310"/>
      <c r="N477" s="310"/>
      <c r="O477" s="310"/>
      <c r="P477" s="310"/>
      <c r="Q477" s="310"/>
      <c r="R477" s="310"/>
      <c r="S477" s="310"/>
      <c r="T477" s="310"/>
      <c r="U477" s="310"/>
      <c r="V477" s="310"/>
      <c r="W477" s="310"/>
      <c r="X477" s="310"/>
      <c r="Y477" s="310"/>
      <c r="Z477" s="310"/>
    </row>
    <row r="478" spans="1:26" ht="15.75">
      <c r="A478" s="310"/>
      <c r="B478" s="310"/>
      <c r="C478" s="310"/>
      <c r="D478" s="310"/>
      <c r="E478" s="310"/>
      <c r="F478" s="310"/>
      <c r="G478" s="310"/>
      <c r="H478" s="310"/>
      <c r="I478" s="310"/>
      <c r="J478" s="310"/>
      <c r="K478" s="310"/>
      <c r="L478" s="310"/>
      <c r="M478" s="310"/>
      <c r="N478" s="310"/>
      <c r="O478" s="310"/>
      <c r="P478" s="310"/>
      <c r="Q478" s="310"/>
      <c r="R478" s="310"/>
      <c r="S478" s="310"/>
      <c r="T478" s="310"/>
      <c r="U478" s="310"/>
      <c r="V478" s="310"/>
      <c r="W478" s="310"/>
      <c r="X478" s="310"/>
      <c r="Y478" s="310"/>
      <c r="Z478" s="310"/>
    </row>
    <row r="479" spans="1:26" ht="15.75">
      <c r="A479" s="310"/>
      <c r="B479" s="310"/>
      <c r="C479" s="310"/>
      <c r="D479" s="310"/>
      <c r="E479" s="310"/>
      <c r="F479" s="310"/>
      <c r="G479" s="310"/>
      <c r="H479" s="310"/>
      <c r="I479" s="310"/>
      <c r="J479" s="310"/>
      <c r="K479" s="310"/>
      <c r="L479" s="310"/>
      <c r="M479" s="310"/>
      <c r="N479" s="310"/>
      <c r="O479" s="310"/>
      <c r="P479" s="310"/>
      <c r="Q479" s="310"/>
      <c r="R479" s="310"/>
      <c r="S479" s="310"/>
      <c r="T479" s="310"/>
      <c r="U479" s="310"/>
      <c r="V479" s="310"/>
      <c r="W479" s="310"/>
      <c r="X479" s="310"/>
      <c r="Y479" s="310"/>
      <c r="Z479" s="310"/>
    </row>
    <row r="480" spans="1:26" ht="15.75">
      <c r="A480" s="310"/>
      <c r="B480" s="310"/>
      <c r="C480" s="310"/>
      <c r="D480" s="310"/>
      <c r="E480" s="310"/>
      <c r="F480" s="310"/>
      <c r="G480" s="310"/>
      <c r="H480" s="310"/>
      <c r="I480" s="310"/>
      <c r="J480" s="310"/>
      <c r="K480" s="310"/>
      <c r="L480" s="310"/>
      <c r="M480" s="310"/>
      <c r="N480" s="310"/>
      <c r="O480" s="310"/>
      <c r="P480" s="310"/>
      <c r="Q480" s="310"/>
      <c r="R480" s="310"/>
      <c r="S480" s="310"/>
      <c r="T480" s="310"/>
      <c r="U480" s="310"/>
      <c r="V480" s="310"/>
      <c r="W480" s="310"/>
      <c r="X480" s="310"/>
      <c r="Y480" s="310"/>
      <c r="Z480" s="310"/>
    </row>
    <row r="481" spans="1:26" ht="15.75">
      <c r="A481" s="310"/>
      <c r="B481" s="310"/>
      <c r="C481" s="310"/>
      <c r="D481" s="310"/>
      <c r="E481" s="310"/>
      <c r="F481" s="310"/>
      <c r="G481" s="310"/>
      <c r="H481" s="310"/>
      <c r="I481" s="310"/>
      <c r="J481" s="310"/>
      <c r="K481" s="310"/>
      <c r="L481" s="310"/>
      <c r="M481" s="310"/>
      <c r="N481" s="310"/>
      <c r="O481" s="310"/>
      <c r="P481" s="310"/>
      <c r="Q481" s="310"/>
      <c r="R481" s="310"/>
      <c r="S481" s="310"/>
      <c r="T481" s="310"/>
      <c r="U481" s="310"/>
      <c r="V481" s="310"/>
      <c r="W481" s="310"/>
      <c r="X481" s="310"/>
      <c r="Y481" s="310"/>
      <c r="Z481" s="310"/>
    </row>
    <row r="482" spans="1:26" ht="15.75">
      <c r="A482" s="310"/>
      <c r="B482" s="310"/>
      <c r="C482" s="310"/>
      <c r="D482" s="310"/>
      <c r="E482" s="310"/>
      <c r="F482" s="310"/>
      <c r="G482" s="310"/>
      <c r="H482" s="310"/>
      <c r="I482" s="310"/>
      <c r="J482" s="310"/>
      <c r="K482" s="310"/>
      <c r="L482" s="310"/>
      <c r="M482" s="310"/>
      <c r="N482" s="310"/>
      <c r="O482" s="310"/>
      <c r="P482" s="310"/>
      <c r="Q482" s="310"/>
      <c r="R482" s="310"/>
      <c r="S482" s="310"/>
      <c r="T482" s="310"/>
      <c r="U482" s="310"/>
      <c r="V482" s="310"/>
      <c r="W482" s="310"/>
      <c r="X482" s="310"/>
      <c r="Y482" s="310"/>
      <c r="Z482" s="310"/>
    </row>
    <row r="483" spans="1:26" ht="15.75">
      <c r="A483" s="310"/>
      <c r="B483" s="310"/>
      <c r="C483" s="310"/>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row>
    <row r="484" spans="1:26" ht="15.75">
      <c r="A484" s="310"/>
      <c r="B484" s="310"/>
      <c r="C484" s="310"/>
      <c r="D484" s="310"/>
      <c r="E484" s="310"/>
      <c r="F484" s="310"/>
      <c r="G484" s="310"/>
      <c r="H484" s="310"/>
      <c r="I484" s="310"/>
      <c r="J484" s="310"/>
      <c r="K484" s="310"/>
      <c r="L484" s="310"/>
      <c r="M484" s="310"/>
      <c r="N484" s="310"/>
      <c r="O484" s="310"/>
      <c r="P484" s="310"/>
      <c r="Q484" s="310"/>
      <c r="R484" s="310"/>
      <c r="S484" s="310"/>
      <c r="T484" s="310"/>
      <c r="U484" s="310"/>
      <c r="V484" s="310"/>
      <c r="W484" s="310"/>
      <c r="X484" s="310"/>
      <c r="Y484" s="310"/>
      <c r="Z484" s="310"/>
    </row>
    <row r="485" spans="1:26" ht="15.75">
      <c r="A485" s="310"/>
      <c r="B485" s="310"/>
      <c r="C485" s="310"/>
      <c r="D485" s="310"/>
      <c r="E485" s="310"/>
      <c r="F485" s="310"/>
      <c r="G485" s="310"/>
      <c r="H485" s="310"/>
      <c r="I485" s="310"/>
      <c r="J485" s="310"/>
      <c r="K485" s="310"/>
      <c r="L485" s="310"/>
      <c r="M485" s="310"/>
      <c r="N485" s="310"/>
      <c r="O485" s="310"/>
      <c r="P485" s="310"/>
      <c r="Q485" s="310"/>
      <c r="R485" s="310"/>
      <c r="S485" s="310"/>
      <c r="T485" s="310"/>
      <c r="U485" s="310"/>
      <c r="V485" s="310"/>
      <c r="W485" s="310"/>
      <c r="X485" s="310"/>
      <c r="Y485" s="310"/>
      <c r="Z485" s="310"/>
    </row>
    <row r="486" spans="1:26" ht="15.75">
      <c r="A486" s="310"/>
      <c r="B486" s="310"/>
      <c r="C486" s="310"/>
      <c r="D486" s="310"/>
      <c r="E486" s="310"/>
      <c r="F486" s="310"/>
      <c r="G486" s="310"/>
      <c r="H486" s="310"/>
      <c r="I486" s="310"/>
      <c r="J486" s="310"/>
      <c r="K486" s="310"/>
      <c r="L486" s="310"/>
      <c r="M486" s="310"/>
      <c r="N486" s="310"/>
      <c r="O486" s="310"/>
      <c r="P486" s="310"/>
      <c r="Q486" s="310"/>
      <c r="R486" s="310"/>
      <c r="S486" s="310"/>
      <c r="T486" s="310"/>
      <c r="U486" s="310"/>
      <c r="V486" s="310"/>
      <c r="W486" s="310"/>
      <c r="X486" s="310"/>
      <c r="Y486" s="310"/>
      <c r="Z486" s="310"/>
    </row>
    <row r="487" spans="1:26" ht="15.75">
      <c r="A487" s="310"/>
      <c r="B487" s="310"/>
      <c r="C487" s="310"/>
      <c r="D487" s="310"/>
      <c r="E487" s="310"/>
      <c r="F487" s="310"/>
      <c r="G487" s="310"/>
      <c r="H487" s="310"/>
      <c r="I487" s="310"/>
      <c r="J487" s="310"/>
      <c r="K487" s="310"/>
      <c r="L487" s="310"/>
      <c r="M487" s="310"/>
      <c r="N487" s="310"/>
      <c r="O487" s="310"/>
      <c r="P487" s="310"/>
      <c r="Q487" s="310"/>
      <c r="R487" s="310"/>
      <c r="S487" s="310"/>
      <c r="T487" s="310"/>
      <c r="U487" s="310"/>
      <c r="V487" s="310"/>
      <c r="W487" s="310"/>
      <c r="X487" s="310"/>
      <c r="Y487" s="310"/>
      <c r="Z487" s="310"/>
    </row>
    <row r="488" spans="1:26" ht="15.75">
      <c r="A488" s="310"/>
      <c r="B488" s="310"/>
      <c r="C488" s="310"/>
      <c r="D488" s="310"/>
      <c r="E488" s="310"/>
      <c r="F488" s="310"/>
      <c r="G488" s="310"/>
      <c r="H488" s="310"/>
      <c r="I488" s="310"/>
      <c r="J488" s="310"/>
      <c r="K488" s="310"/>
      <c r="L488" s="310"/>
      <c r="M488" s="310"/>
      <c r="N488" s="310"/>
      <c r="O488" s="310"/>
      <c r="P488" s="310"/>
      <c r="Q488" s="310"/>
      <c r="R488" s="310"/>
      <c r="S488" s="310"/>
      <c r="T488" s="310"/>
      <c r="U488" s="310"/>
      <c r="V488" s="310"/>
      <c r="W488" s="310"/>
      <c r="X488" s="310"/>
      <c r="Y488" s="310"/>
      <c r="Z488" s="310"/>
    </row>
    <row r="489" spans="1:26" ht="15.75">
      <c r="A489" s="310"/>
      <c r="B489" s="310"/>
      <c r="C489" s="310"/>
      <c r="D489" s="310"/>
      <c r="E489" s="310"/>
      <c r="F489" s="310"/>
      <c r="G489" s="310"/>
      <c r="H489" s="310"/>
      <c r="I489" s="310"/>
      <c r="J489" s="310"/>
      <c r="K489" s="310"/>
      <c r="L489" s="310"/>
      <c r="M489" s="310"/>
      <c r="N489" s="310"/>
      <c r="O489" s="310"/>
      <c r="P489" s="310"/>
      <c r="Q489" s="310"/>
      <c r="R489" s="310"/>
      <c r="S489" s="310"/>
      <c r="T489" s="310"/>
      <c r="U489" s="310"/>
      <c r="V489" s="310"/>
      <c r="W489" s="310"/>
      <c r="X489" s="310"/>
      <c r="Y489" s="310"/>
      <c r="Z489" s="310"/>
    </row>
    <row r="490" spans="1:26" ht="15.75">
      <c r="A490" s="310"/>
      <c r="B490" s="310"/>
      <c r="C490" s="310"/>
      <c r="D490" s="310"/>
      <c r="E490" s="310"/>
      <c r="F490" s="310"/>
      <c r="G490" s="310"/>
      <c r="H490" s="310"/>
      <c r="I490" s="310"/>
      <c r="J490" s="310"/>
      <c r="K490" s="310"/>
      <c r="L490" s="310"/>
      <c r="M490" s="310"/>
      <c r="N490" s="310"/>
      <c r="O490" s="310"/>
      <c r="P490" s="310"/>
      <c r="Q490" s="310"/>
      <c r="R490" s="310"/>
      <c r="S490" s="310"/>
      <c r="T490" s="310"/>
      <c r="U490" s="310"/>
      <c r="V490" s="310"/>
      <c r="W490" s="310"/>
      <c r="X490" s="310"/>
      <c r="Y490" s="310"/>
      <c r="Z490" s="310"/>
    </row>
    <row r="491" spans="1:26" ht="15.75">
      <c r="A491" s="310"/>
      <c r="B491" s="310"/>
      <c r="C491" s="310"/>
      <c r="D491" s="310"/>
      <c r="E491" s="310"/>
      <c r="F491" s="310"/>
      <c r="G491" s="310"/>
      <c r="H491" s="310"/>
      <c r="I491" s="310"/>
      <c r="J491" s="310"/>
      <c r="K491" s="310"/>
      <c r="L491" s="310"/>
      <c r="M491" s="310"/>
      <c r="N491" s="310"/>
      <c r="O491" s="310"/>
      <c r="P491" s="310"/>
      <c r="Q491" s="310"/>
      <c r="R491" s="310"/>
      <c r="S491" s="310"/>
      <c r="T491" s="310"/>
      <c r="U491" s="310"/>
      <c r="V491" s="310"/>
      <c r="W491" s="310"/>
      <c r="X491" s="310"/>
      <c r="Y491" s="310"/>
      <c r="Z491" s="310"/>
    </row>
    <row r="492" spans="1:26" ht="15.75">
      <c r="A492" s="310"/>
      <c r="B492" s="310"/>
      <c r="C492" s="310"/>
      <c r="D492" s="310"/>
      <c r="E492" s="310"/>
      <c r="F492" s="310"/>
      <c r="G492" s="310"/>
      <c r="H492" s="310"/>
      <c r="I492" s="310"/>
      <c r="J492" s="310"/>
      <c r="K492" s="310"/>
      <c r="L492" s="310"/>
      <c r="M492" s="310"/>
      <c r="N492" s="310"/>
      <c r="O492" s="310"/>
      <c r="P492" s="310"/>
      <c r="Q492" s="310"/>
      <c r="R492" s="310"/>
      <c r="S492" s="310"/>
      <c r="T492" s="310"/>
      <c r="U492" s="310"/>
      <c r="V492" s="310"/>
      <c r="W492" s="310"/>
      <c r="X492" s="310"/>
      <c r="Y492" s="310"/>
      <c r="Z492" s="310"/>
    </row>
    <row r="493" spans="1:26" ht="15.75">
      <c r="A493" s="310"/>
      <c r="B493" s="310"/>
      <c r="C493" s="310"/>
      <c r="D493" s="310"/>
      <c r="E493" s="310"/>
      <c r="F493" s="310"/>
      <c r="G493" s="310"/>
      <c r="H493" s="310"/>
      <c r="I493" s="310"/>
      <c r="J493" s="310"/>
      <c r="K493" s="310"/>
      <c r="L493" s="310"/>
      <c r="M493" s="310"/>
      <c r="N493" s="310"/>
      <c r="O493" s="310"/>
      <c r="P493" s="310"/>
      <c r="Q493" s="310"/>
      <c r="R493" s="310"/>
      <c r="S493" s="310"/>
      <c r="T493" s="310"/>
      <c r="U493" s="310"/>
      <c r="V493" s="310"/>
      <c r="W493" s="310"/>
      <c r="X493" s="310"/>
      <c r="Y493" s="310"/>
      <c r="Z493" s="310"/>
    </row>
    <row r="494" spans="1:26" ht="15.75">
      <c r="A494" s="310"/>
      <c r="B494" s="310"/>
      <c r="C494" s="310"/>
      <c r="D494" s="310"/>
      <c r="E494" s="310"/>
      <c r="F494" s="310"/>
      <c r="G494" s="310"/>
      <c r="H494" s="310"/>
      <c r="I494" s="310"/>
      <c r="J494" s="310"/>
      <c r="K494" s="310"/>
      <c r="L494" s="310"/>
      <c r="M494" s="310"/>
      <c r="N494" s="310"/>
      <c r="O494" s="310"/>
      <c r="P494" s="310"/>
      <c r="Q494" s="310"/>
      <c r="R494" s="310"/>
      <c r="S494" s="310"/>
      <c r="T494" s="310"/>
      <c r="U494" s="310"/>
      <c r="V494" s="310"/>
      <c r="W494" s="310"/>
      <c r="X494" s="310"/>
      <c r="Y494" s="310"/>
      <c r="Z494" s="310"/>
    </row>
    <row r="495" spans="1:26" ht="15.75">
      <c r="A495" s="310"/>
      <c r="B495" s="310"/>
      <c r="C495" s="310"/>
      <c r="D495" s="310"/>
      <c r="E495" s="310"/>
      <c r="F495" s="310"/>
      <c r="G495" s="310"/>
      <c r="H495" s="310"/>
      <c r="I495" s="310"/>
      <c r="J495" s="310"/>
      <c r="K495" s="310"/>
      <c r="L495" s="310"/>
      <c r="M495" s="310"/>
      <c r="N495" s="310"/>
      <c r="O495" s="310"/>
      <c r="P495" s="310"/>
      <c r="Q495" s="310"/>
      <c r="R495" s="310"/>
      <c r="S495" s="310"/>
      <c r="T495" s="310"/>
      <c r="U495" s="310"/>
      <c r="V495" s="310"/>
      <c r="W495" s="310"/>
      <c r="X495" s="310"/>
      <c r="Y495" s="310"/>
      <c r="Z495" s="310"/>
    </row>
    <row r="496" spans="1:26" ht="15.75">
      <c r="A496" s="310"/>
      <c r="B496" s="310"/>
      <c r="C496" s="310"/>
      <c r="D496" s="310"/>
      <c r="E496" s="310"/>
      <c r="F496" s="310"/>
      <c r="G496" s="310"/>
      <c r="H496" s="310"/>
      <c r="I496" s="310"/>
      <c r="J496" s="310"/>
      <c r="K496" s="310"/>
      <c r="L496" s="310"/>
      <c r="M496" s="310"/>
      <c r="N496" s="310"/>
      <c r="O496" s="310"/>
      <c r="P496" s="310"/>
      <c r="Q496" s="310"/>
      <c r="R496" s="310"/>
      <c r="S496" s="310"/>
      <c r="T496" s="310"/>
      <c r="U496" s="310"/>
      <c r="V496" s="310"/>
      <c r="W496" s="310"/>
      <c r="X496" s="310"/>
      <c r="Y496" s="310"/>
      <c r="Z496" s="310"/>
    </row>
    <row r="497" spans="1:26" ht="15.75">
      <c r="A497" s="310"/>
      <c r="B497" s="310"/>
      <c r="C497" s="310"/>
      <c r="D497" s="310"/>
      <c r="E497" s="310"/>
      <c r="F497" s="310"/>
      <c r="G497" s="310"/>
      <c r="H497" s="310"/>
      <c r="I497" s="310"/>
      <c r="J497" s="310"/>
      <c r="K497" s="310"/>
      <c r="L497" s="310"/>
      <c r="M497" s="310"/>
      <c r="N497" s="310"/>
      <c r="O497" s="310"/>
      <c r="P497" s="310"/>
      <c r="Q497" s="310"/>
      <c r="R497" s="310"/>
      <c r="S497" s="310"/>
      <c r="T497" s="310"/>
      <c r="U497" s="310"/>
      <c r="V497" s="310"/>
      <c r="W497" s="310"/>
      <c r="X497" s="310"/>
      <c r="Y497" s="310"/>
      <c r="Z497" s="310"/>
    </row>
    <row r="498" spans="1:26" ht="15.75">
      <c r="A498" s="310"/>
      <c r="B498" s="310"/>
      <c r="C498" s="310"/>
      <c r="D498" s="310"/>
      <c r="E498" s="310"/>
      <c r="F498" s="310"/>
      <c r="G498" s="310"/>
      <c r="H498" s="310"/>
      <c r="I498" s="310"/>
      <c r="J498" s="310"/>
      <c r="K498" s="310"/>
      <c r="L498" s="310"/>
      <c r="M498" s="310"/>
      <c r="N498" s="310"/>
      <c r="O498" s="310"/>
      <c r="P498" s="310"/>
      <c r="Q498" s="310"/>
      <c r="R498" s="310"/>
      <c r="S498" s="310"/>
      <c r="T498" s="310"/>
      <c r="U498" s="310"/>
      <c r="V498" s="310"/>
      <c r="W498" s="310"/>
      <c r="X498" s="310"/>
      <c r="Y498" s="310"/>
      <c r="Z498" s="310"/>
    </row>
    <row r="499" spans="1:26" ht="15.75">
      <c r="A499" s="310"/>
      <c r="B499" s="310"/>
      <c r="C499" s="310"/>
      <c r="D499" s="310"/>
      <c r="E499" s="310"/>
      <c r="F499" s="310"/>
      <c r="G499" s="310"/>
      <c r="H499" s="310"/>
      <c r="I499" s="310"/>
      <c r="J499" s="310"/>
      <c r="K499" s="310"/>
      <c r="L499" s="310"/>
      <c r="M499" s="310"/>
      <c r="N499" s="310"/>
      <c r="O499" s="310"/>
      <c r="P499" s="310"/>
      <c r="Q499" s="310"/>
      <c r="R499" s="310"/>
      <c r="S499" s="310"/>
      <c r="T499" s="310"/>
      <c r="U499" s="310"/>
      <c r="V499" s="310"/>
      <c r="W499" s="310"/>
      <c r="X499" s="310"/>
      <c r="Y499" s="310"/>
      <c r="Z499" s="310"/>
    </row>
    <row r="500" spans="1:26" ht="15.75">
      <c r="A500" s="310"/>
      <c r="B500" s="310"/>
      <c r="C500" s="310"/>
      <c r="D500" s="310"/>
      <c r="E500" s="310"/>
      <c r="F500" s="310"/>
      <c r="G500" s="310"/>
      <c r="H500" s="310"/>
      <c r="I500" s="310"/>
      <c r="J500" s="310"/>
      <c r="K500" s="310"/>
      <c r="L500" s="310"/>
      <c r="M500" s="310"/>
      <c r="N500" s="310"/>
      <c r="O500" s="310"/>
      <c r="P500" s="310"/>
      <c r="Q500" s="310"/>
      <c r="R500" s="310"/>
      <c r="S500" s="310"/>
      <c r="T500" s="310"/>
      <c r="U500" s="310"/>
      <c r="V500" s="310"/>
      <c r="W500" s="310"/>
      <c r="X500" s="310"/>
      <c r="Y500" s="310"/>
      <c r="Z500" s="310"/>
    </row>
    <row r="501" spans="1:26" ht="15.75">
      <c r="A501" s="310"/>
      <c r="B501" s="310"/>
      <c r="C501" s="310"/>
      <c r="D501" s="310"/>
      <c r="E501" s="310"/>
      <c r="F501" s="310"/>
      <c r="G501" s="310"/>
      <c r="H501" s="310"/>
      <c r="I501" s="310"/>
      <c r="J501" s="310"/>
      <c r="K501" s="310"/>
      <c r="L501" s="310"/>
      <c r="M501" s="310"/>
      <c r="N501" s="310"/>
      <c r="O501" s="310"/>
      <c r="P501" s="310"/>
      <c r="Q501" s="310"/>
      <c r="R501" s="310"/>
      <c r="S501" s="310"/>
      <c r="T501" s="310"/>
      <c r="U501" s="310"/>
      <c r="V501" s="310"/>
      <c r="W501" s="310"/>
      <c r="X501" s="310"/>
      <c r="Y501" s="310"/>
      <c r="Z501" s="310"/>
    </row>
    <row r="502" spans="1:26" ht="15.75">
      <c r="A502" s="310"/>
      <c r="B502" s="310"/>
      <c r="C502" s="310"/>
      <c r="D502" s="310"/>
      <c r="E502" s="310"/>
      <c r="F502" s="310"/>
      <c r="G502" s="310"/>
      <c r="H502" s="310"/>
      <c r="I502" s="310"/>
      <c r="J502" s="310"/>
      <c r="K502" s="310"/>
      <c r="L502" s="310"/>
      <c r="M502" s="310"/>
      <c r="N502" s="310"/>
      <c r="O502" s="310"/>
      <c r="P502" s="310"/>
      <c r="Q502" s="310"/>
      <c r="R502" s="310"/>
      <c r="S502" s="310"/>
      <c r="T502" s="310"/>
      <c r="U502" s="310"/>
      <c r="V502" s="310"/>
      <c r="W502" s="310"/>
      <c r="X502" s="310"/>
      <c r="Y502" s="310"/>
      <c r="Z502" s="310"/>
    </row>
    <row r="503" spans="1:26" ht="15.75">
      <c r="A503" s="310"/>
      <c r="B503" s="310"/>
      <c r="C503" s="310"/>
      <c r="D503" s="310"/>
      <c r="E503" s="310"/>
      <c r="F503" s="310"/>
      <c r="G503" s="310"/>
      <c r="H503" s="310"/>
      <c r="I503" s="310"/>
      <c r="J503" s="310"/>
      <c r="K503" s="310"/>
      <c r="L503" s="310"/>
      <c r="M503" s="310"/>
      <c r="N503" s="310"/>
      <c r="O503" s="310"/>
      <c r="P503" s="310"/>
      <c r="Q503" s="310"/>
      <c r="R503" s="310"/>
      <c r="S503" s="310"/>
      <c r="T503" s="310"/>
      <c r="U503" s="310"/>
      <c r="V503" s="310"/>
      <c r="W503" s="310"/>
      <c r="X503" s="310"/>
      <c r="Y503" s="310"/>
      <c r="Z503" s="310"/>
    </row>
    <row r="504" spans="1:26" ht="15.75">
      <c r="A504" s="310"/>
      <c r="B504" s="310"/>
      <c r="C504" s="310"/>
      <c r="D504" s="310"/>
      <c r="E504" s="310"/>
      <c r="F504" s="310"/>
      <c r="G504" s="310"/>
      <c r="H504" s="310"/>
      <c r="I504" s="310"/>
      <c r="J504" s="310"/>
      <c r="K504" s="310"/>
      <c r="L504" s="310"/>
      <c r="M504" s="310"/>
      <c r="N504" s="310"/>
      <c r="O504" s="310"/>
      <c r="P504" s="310"/>
      <c r="Q504" s="310"/>
      <c r="R504" s="310"/>
      <c r="S504" s="310"/>
      <c r="T504" s="310"/>
      <c r="U504" s="310"/>
      <c r="V504" s="310"/>
      <c r="W504" s="310"/>
      <c r="X504" s="310"/>
      <c r="Y504" s="310"/>
      <c r="Z504" s="310"/>
    </row>
    <row r="505" spans="1:26" ht="15.75">
      <c r="A505" s="310"/>
      <c r="B505" s="310"/>
      <c r="C505" s="310"/>
      <c r="D505" s="310"/>
      <c r="E505" s="310"/>
      <c r="F505" s="310"/>
      <c r="G505" s="310"/>
      <c r="H505" s="310"/>
      <c r="I505" s="310"/>
      <c r="J505" s="310"/>
      <c r="K505" s="310"/>
      <c r="L505" s="310"/>
      <c r="M505" s="310"/>
      <c r="N505" s="310"/>
      <c r="O505" s="310"/>
      <c r="P505" s="310"/>
      <c r="Q505" s="310"/>
      <c r="R505" s="310"/>
      <c r="S505" s="310"/>
      <c r="T505" s="310"/>
      <c r="U505" s="310"/>
      <c r="V505" s="310"/>
      <c r="W505" s="310"/>
      <c r="X505" s="310"/>
      <c r="Y505" s="310"/>
      <c r="Z505" s="310"/>
    </row>
    <row r="506" spans="1:26" ht="15.75">
      <c r="A506" s="310"/>
      <c r="B506" s="310"/>
      <c r="C506" s="310"/>
      <c r="D506" s="310"/>
      <c r="E506" s="310"/>
      <c r="F506" s="310"/>
      <c r="G506" s="310"/>
      <c r="H506" s="310"/>
      <c r="I506" s="310"/>
      <c r="J506" s="310"/>
      <c r="K506" s="310"/>
      <c r="L506" s="310"/>
      <c r="M506" s="310"/>
      <c r="N506" s="310"/>
      <c r="O506" s="310"/>
      <c r="P506" s="310"/>
      <c r="Q506" s="310"/>
      <c r="R506" s="310"/>
      <c r="S506" s="310"/>
      <c r="T506" s="310"/>
      <c r="U506" s="310"/>
      <c r="V506" s="310"/>
      <c r="W506" s="310"/>
      <c r="X506" s="310"/>
      <c r="Y506" s="310"/>
      <c r="Z506" s="310"/>
    </row>
    <row r="507" spans="1:26" ht="15.75">
      <c r="A507" s="310"/>
      <c r="B507" s="310"/>
      <c r="C507" s="310"/>
      <c r="D507" s="310"/>
      <c r="E507" s="310"/>
      <c r="F507" s="310"/>
      <c r="G507" s="310"/>
      <c r="H507" s="310"/>
      <c r="I507" s="310"/>
      <c r="J507" s="310"/>
      <c r="K507" s="310"/>
      <c r="L507" s="310"/>
      <c r="M507" s="310"/>
      <c r="N507" s="310"/>
      <c r="O507" s="310"/>
      <c r="P507" s="310"/>
      <c r="Q507" s="310"/>
      <c r="R507" s="310"/>
      <c r="S507" s="310"/>
      <c r="T507" s="310"/>
      <c r="U507" s="310"/>
      <c r="V507" s="310"/>
      <c r="W507" s="310"/>
      <c r="X507" s="310"/>
      <c r="Y507" s="310"/>
      <c r="Z507" s="310"/>
    </row>
    <row r="508" spans="1:26" ht="15.75">
      <c r="A508" s="310"/>
      <c r="B508" s="310"/>
      <c r="C508" s="310"/>
      <c r="D508" s="310"/>
      <c r="E508" s="310"/>
      <c r="F508" s="310"/>
      <c r="G508" s="310"/>
      <c r="H508" s="310"/>
      <c r="I508" s="310"/>
      <c r="J508" s="310"/>
      <c r="K508" s="310"/>
      <c r="L508" s="310"/>
      <c r="M508" s="310"/>
      <c r="N508" s="310"/>
      <c r="O508" s="310"/>
      <c r="P508" s="310"/>
      <c r="Q508" s="310"/>
      <c r="R508" s="310"/>
      <c r="S508" s="310"/>
      <c r="T508" s="310"/>
      <c r="U508" s="310"/>
      <c r="V508" s="310"/>
      <c r="W508" s="310"/>
      <c r="X508" s="310"/>
      <c r="Y508" s="310"/>
      <c r="Z508" s="310"/>
    </row>
    <row r="509" spans="1:26" ht="15.75">
      <c r="A509" s="310"/>
      <c r="B509" s="310"/>
      <c r="C509" s="310"/>
      <c r="D509" s="310"/>
      <c r="E509" s="310"/>
      <c r="F509" s="310"/>
      <c r="G509" s="310"/>
      <c r="H509" s="310"/>
      <c r="I509" s="310"/>
      <c r="J509" s="310"/>
      <c r="K509" s="310"/>
      <c r="L509" s="310"/>
      <c r="M509" s="310"/>
      <c r="N509" s="310"/>
      <c r="O509" s="310"/>
      <c r="P509" s="310"/>
      <c r="Q509" s="310"/>
      <c r="R509" s="310"/>
      <c r="S509" s="310"/>
      <c r="T509" s="310"/>
      <c r="U509" s="310"/>
      <c r="V509" s="310"/>
      <c r="W509" s="310"/>
      <c r="X509" s="310"/>
      <c r="Y509" s="310"/>
      <c r="Z509" s="310"/>
    </row>
    <row r="510" spans="1:26" ht="15.75">
      <c r="A510" s="310"/>
      <c r="B510" s="310"/>
      <c r="C510" s="310"/>
      <c r="D510" s="310"/>
      <c r="E510" s="310"/>
      <c r="F510" s="310"/>
      <c r="G510" s="310"/>
      <c r="H510" s="310"/>
      <c r="I510" s="310"/>
      <c r="J510" s="310"/>
      <c r="K510" s="310"/>
      <c r="L510" s="310"/>
      <c r="M510" s="310"/>
      <c r="N510" s="310"/>
      <c r="O510" s="310"/>
      <c r="P510" s="310"/>
      <c r="Q510" s="310"/>
      <c r="R510" s="310"/>
      <c r="S510" s="310"/>
      <c r="T510" s="310"/>
      <c r="U510" s="310"/>
      <c r="V510" s="310"/>
      <c r="W510" s="310"/>
      <c r="X510" s="310"/>
      <c r="Y510" s="310"/>
      <c r="Z510" s="310"/>
    </row>
    <row r="511" spans="1:26" ht="15.75">
      <c r="A511" s="310"/>
      <c r="B511" s="310"/>
      <c r="C511" s="310"/>
      <c r="D511" s="310"/>
      <c r="E511" s="310"/>
      <c r="F511" s="310"/>
      <c r="G511" s="310"/>
      <c r="H511" s="310"/>
      <c r="I511" s="310"/>
      <c r="J511" s="310"/>
      <c r="K511" s="310"/>
      <c r="L511" s="310"/>
      <c r="M511" s="310"/>
      <c r="N511" s="310"/>
      <c r="O511" s="310"/>
      <c r="P511" s="310"/>
      <c r="Q511" s="310"/>
      <c r="R511" s="310"/>
      <c r="S511" s="310"/>
      <c r="T511" s="310"/>
      <c r="U511" s="310"/>
      <c r="V511" s="310"/>
      <c r="W511" s="310"/>
      <c r="X511" s="310"/>
      <c r="Y511" s="310"/>
      <c r="Z511" s="310"/>
    </row>
    <row r="512" spans="1:26" ht="15.75">
      <c r="A512" s="310"/>
      <c r="B512" s="310"/>
      <c r="C512" s="310"/>
      <c r="D512" s="310"/>
      <c r="E512" s="310"/>
      <c r="F512" s="310"/>
      <c r="G512" s="310"/>
      <c r="H512" s="310"/>
      <c r="I512" s="310"/>
      <c r="J512" s="310"/>
      <c r="K512" s="310"/>
      <c r="L512" s="310"/>
      <c r="M512" s="310"/>
      <c r="N512" s="310"/>
      <c r="O512" s="310"/>
      <c r="P512" s="310"/>
      <c r="Q512" s="310"/>
      <c r="R512" s="310"/>
      <c r="S512" s="310"/>
      <c r="T512" s="310"/>
      <c r="U512" s="310"/>
      <c r="V512" s="310"/>
      <c r="W512" s="310"/>
      <c r="X512" s="310"/>
      <c r="Y512" s="310"/>
      <c r="Z512" s="310"/>
    </row>
    <row r="513" spans="1:26" ht="15.75">
      <c r="A513" s="310"/>
      <c r="B513" s="310"/>
      <c r="C513" s="310"/>
      <c r="D513" s="310"/>
      <c r="E513" s="310"/>
      <c r="F513" s="310"/>
      <c r="G513" s="310"/>
      <c r="H513" s="310"/>
      <c r="I513" s="310"/>
      <c r="J513" s="310"/>
      <c r="K513" s="310"/>
      <c r="L513" s="310"/>
      <c r="M513" s="310"/>
      <c r="N513" s="310"/>
      <c r="O513" s="310"/>
      <c r="P513" s="310"/>
      <c r="Q513" s="310"/>
      <c r="R513" s="310"/>
      <c r="S513" s="310"/>
      <c r="T513" s="310"/>
      <c r="U513" s="310"/>
      <c r="V513" s="310"/>
      <c r="W513" s="310"/>
      <c r="X513" s="310"/>
      <c r="Y513" s="310"/>
      <c r="Z513" s="310"/>
    </row>
    <row r="514" spans="1:26" ht="15.75">
      <c r="A514" s="310"/>
      <c r="B514" s="310"/>
      <c r="C514" s="310"/>
      <c r="D514" s="310"/>
      <c r="E514" s="310"/>
      <c r="F514" s="310"/>
      <c r="G514" s="310"/>
      <c r="H514" s="310"/>
      <c r="I514" s="310"/>
      <c r="J514" s="310"/>
      <c r="K514" s="310"/>
      <c r="L514" s="310"/>
      <c r="M514" s="310"/>
      <c r="N514" s="310"/>
      <c r="O514" s="310"/>
      <c r="P514" s="310"/>
      <c r="Q514" s="310"/>
      <c r="R514" s="310"/>
      <c r="S514" s="310"/>
      <c r="T514" s="310"/>
      <c r="U514" s="310"/>
      <c r="V514" s="310"/>
      <c r="W514" s="310"/>
      <c r="X514" s="310"/>
      <c r="Y514" s="310"/>
      <c r="Z514" s="310"/>
    </row>
    <row r="515" spans="1:26" ht="15.75">
      <c r="A515" s="310"/>
      <c r="B515" s="310"/>
      <c r="C515" s="310"/>
      <c r="D515" s="310"/>
      <c r="E515" s="310"/>
      <c r="F515" s="310"/>
      <c r="G515" s="310"/>
      <c r="H515" s="310"/>
      <c r="I515" s="310"/>
      <c r="J515" s="310"/>
      <c r="K515" s="310"/>
      <c r="L515" s="310"/>
      <c r="M515" s="310"/>
      <c r="N515" s="310"/>
      <c r="O515" s="310"/>
      <c r="P515" s="310"/>
      <c r="Q515" s="310"/>
      <c r="R515" s="310"/>
      <c r="S515" s="310"/>
      <c r="T515" s="310"/>
      <c r="U515" s="310"/>
      <c r="V515" s="310"/>
      <c r="W515" s="310"/>
      <c r="X515" s="310"/>
      <c r="Y515" s="310"/>
      <c r="Z515" s="310"/>
    </row>
    <row r="516" spans="1:26" ht="15.75">
      <c r="A516" s="310"/>
      <c r="B516" s="310"/>
      <c r="C516" s="310"/>
      <c r="D516" s="310"/>
      <c r="E516" s="310"/>
      <c r="F516" s="310"/>
      <c r="G516" s="310"/>
      <c r="H516" s="310"/>
      <c r="I516" s="310"/>
      <c r="J516" s="310"/>
      <c r="K516" s="310"/>
      <c r="L516" s="310"/>
      <c r="M516" s="310"/>
      <c r="N516" s="310"/>
      <c r="O516" s="310"/>
      <c r="P516" s="310"/>
      <c r="Q516" s="310"/>
      <c r="R516" s="310"/>
      <c r="S516" s="310"/>
      <c r="T516" s="310"/>
      <c r="U516" s="310"/>
      <c r="V516" s="310"/>
      <c r="W516" s="310"/>
      <c r="X516" s="310"/>
      <c r="Y516" s="310"/>
      <c r="Z516" s="310"/>
    </row>
    <row r="517" spans="1:26" ht="15.75">
      <c r="A517" s="310"/>
      <c r="B517" s="310"/>
      <c r="C517" s="310"/>
      <c r="D517" s="310"/>
      <c r="E517" s="310"/>
      <c r="F517" s="310"/>
      <c r="G517" s="310"/>
      <c r="H517" s="310"/>
      <c r="I517" s="310"/>
      <c r="J517" s="310"/>
      <c r="K517" s="310"/>
      <c r="L517" s="310"/>
      <c r="M517" s="310"/>
      <c r="N517" s="310"/>
      <c r="O517" s="310"/>
      <c r="P517" s="310"/>
      <c r="Q517" s="310"/>
      <c r="R517" s="310"/>
      <c r="S517" s="310"/>
      <c r="T517" s="310"/>
      <c r="U517" s="310"/>
      <c r="V517" s="310"/>
      <c r="W517" s="310"/>
      <c r="X517" s="310"/>
      <c r="Y517" s="310"/>
      <c r="Z517" s="310"/>
    </row>
    <row r="518" spans="1:26" ht="15.75">
      <c r="A518" s="310"/>
      <c r="B518" s="310"/>
      <c r="C518" s="310"/>
      <c r="D518" s="310"/>
      <c r="E518" s="310"/>
      <c r="F518" s="310"/>
      <c r="G518" s="310"/>
      <c r="H518" s="310"/>
      <c r="I518" s="310"/>
      <c r="J518" s="310"/>
      <c r="K518" s="310"/>
      <c r="L518" s="310"/>
      <c r="M518" s="310"/>
      <c r="N518" s="310"/>
      <c r="O518" s="310"/>
      <c r="P518" s="310"/>
      <c r="Q518" s="310"/>
      <c r="R518" s="310"/>
      <c r="S518" s="310"/>
      <c r="T518" s="310"/>
      <c r="U518" s="310"/>
      <c r="V518" s="310"/>
      <c r="W518" s="310"/>
      <c r="X518" s="310"/>
      <c r="Y518" s="310"/>
      <c r="Z518" s="310"/>
    </row>
    <row r="519" spans="1:26" ht="15.75">
      <c r="A519" s="310"/>
      <c r="B519" s="310"/>
      <c r="C519" s="310"/>
      <c r="D519" s="310"/>
      <c r="E519" s="310"/>
      <c r="F519" s="310"/>
      <c r="G519" s="310"/>
      <c r="H519" s="310"/>
      <c r="I519" s="310"/>
      <c r="J519" s="310"/>
      <c r="K519" s="310"/>
      <c r="L519" s="310"/>
      <c r="M519" s="310"/>
      <c r="N519" s="310"/>
      <c r="O519" s="310"/>
      <c r="P519" s="310"/>
      <c r="Q519" s="310"/>
      <c r="R519" s="310"/>
      <c r="S519" s="310"/>
      <c r="T519" s="310"/>
      <c r="U519" s="310"/>
      <c r="V519" s="310"/>
      <c r="W519" s="310"/>
      <c r="X519" s="310"/>
      <c r="Y519" s="310"/>
      <c r="Z519" s="310"/>
    </row>
    <row r="520" spans="1:26" ht="15.75">
      <c r="A520" s="310"/>
      <c r="B520" s="310"/>
      <c r="C520" s="310"/>
      <c r="D520" s="310"/>
      <c r="E520" s="310"/>
      <c r="F520" s="310"/>
      <c r="G520" s="310"/>
      <c r="H520" s="310"/>
      <c r="I520" s="310"/>
      <c r="J520" s="310"/>
      <c r="K520" s="310"/>
      <c r="L520" s="310"/>
      <c r="M520" s="310"/>
      <c r="N520" s="310"/>
      <c r="O520" s="310"/>
      <c r="P520" s="310"/>
      <c r="Q520" s="310"/>
      <c r="R520" s="310"/>
      <c r="S520" s="310"/>
      <c r="T520" s="310"/>
      <c r="U520" s="310"/>
      <c r="V520" s="310"/>
      <c r="W520" s="310"/>
      <c r="X520" s="310"/>
      <c r="Y520" s="310"/>
      <c r="Z520" s="310"/>
    </row>
    <row r="521" spans="1:26" ht="15.75">
      <c r="A521" s="310"/>
      <c r="B521" s="310"/>
      <c r="C521" s="310"/>
      <c r="D521" s="310"/>
      <c r="E521" s="310"/>
      <c r="F521" s="310"/>
      <c r="G521" s="310"/>
      <c r="H521" s="310"/>
      <c r="I521" s="310"/>
      <c r="J521" s="310"/>
      <c r="K521" s="310"/>
      <c r="L521" s="310"/>
      <c r="M521" s="310"/>
      <c r="N521" s="310"/>
      <c r="O521" s="310"/>
      <c r="P521" s="310"/>
      <c r="Q521" s="310"/>
      <c r="R521" s="310"/>
      <c r="S521" s="310"/>
      <c r="T521" s="310"/>
      <c r="U521" s="310"/>
      <c r="V521" s="310"/>
      <c r="W521" s="310"/>
      <c r="X521" s="310"/>
      <c r="Y521" s="310"/>
      <c r="Z521" s="310"/>
    </row>
    <row r="522" spans="1:26" ht="15.75">
      <c r="A522" s="310"/>
      <c r="B522" s="310"/>
      <c r="C522" s="310"/>
      <c r="D522" s="310"/>
      <c r="E522" s="310"/>
      <c r="F522" s="310"/>
      <c r="G522" s="310"/>
      <c r="H522" s="310"/>
      <c r="I522" s="310"/>
      <c r="J522" s="310"/>
      <c r="K522" s="310"/>
      <c r="L522" s="310"/>
      <c r="M522" s="310"/>
      <c r="N522" s="310"/>
      <c r="O522" s="310"/>
      <c r="P522" s="310"/>
      <c r="Q522" s="310"/>
      <c r="R522" s="310"/>
      <c r="S522" s="310"/>
      <c r="T522" s="310"/>
      <c r="U522" s="310"/>
      <c r="V522" s="310"/>
      <c r="W522" s="310"/>
      <c r="X522" s="310"/>
      <c r="Y522" s="310"/>
      <c r="Z522" s="310"/>
    </row>
    <row r="523" spans="1:26" ht="15.75">
      <c r="A523" s="310"/>
      <c r="B523" s="310"/>
      <c r="C523" s="310"/>
      <c r="D523" s="310"/>
      <c r="E523" s="310"/>
      <c r="F523" s="310"/>
      <c r="G523" s="310"/>
      <c r="H523" s="310"/>
      <c r="I523" s="310"/>
      <c r="J523" s="310"/>
      <c r="K523" s="310"/>
      <c r="L523" s="310"/>
      <c r="M523" s="310"/>
      <c r="N523" s="310"/>
      <c r="O523" s="310"/>
      <c r="P523" s="310"/>
      <c r="Q523" s="310"/>
      <c r="R523" s="310"/>
      <c r="S523" s="310"/>
      <c r="T523" s="310"/>
      <c r="U523" s="310"/>
      <c r="V523" s="310"/>
      <c r="W523" s="310"/>
      <c r="X523" s="310"/>
      <c r="Y523" s="310"/>
      <c r="Z523" s="310"/>
    </row>
    <row r="524" spans="1:26" ht="15.75">
      <c r="A524" s="310"/>
      <c r="B524" s="310"/>
      <c r="C524" s="310"/>
      <c r="D524" s="310"/>
      <c r="E524" s="310"/>
      <c r="F524" s="310"/>
      <c r="G524" s="310"/>
      <c r="H524" s="310"/>
      <c r="I524" s="310"/>
      <c r="J524" s="310"/>
      <c r="K524" s="310"/>
      <c r="L524" s="310"/>
      <c r="M524" s="310"/>
      <c r="N524" s="310"/>
      <c r="O524" s="310"/>
      <c r="P524" s="310"/>
      <c r="Q524" s="310"/>
      <c r="R524" s="310"/>
      <c r="S524" s="310"/>
      <c r="T524" s="310"/>
      <c r="U524" s="310"/>
      <c r="V524" s="310"/>
      <c r="W524" s="310"/>
      <c r="X524" s="310"/>
      <c r="Y524" s="310"/>
      <c r="Z524" s="310"/>
    </row>
    <row r="525" spans="1:26" ht="15.75">
      <c r="A525" s="310"/>
      <c r="B525" s="310"/>
      <c r="C525" s="310"/>
      <c r="D525" s="310"/>
      <c r="E525" s="310"/>
      <c r="F525" s="310"/>
      <c r="G525" s="310"/>
      <c r="H525" s="310"/>
      <c r="I525" s="310"/>
      <c r="J525" s="310"/>
      <c r="K525" s="310"/>
      <c r="L525" s="310"/>
      <c r="M525" s="310"/>
      <c r="N525" s="310"/>
      <c r="O525" s="310"/>
      <c r="P525" s="310"/>
      <c r="Q525" s="310"/>
      <c r="R525" s="310"/>
      <c r="S525" s="310"/>
      <c r="T525" s="310"/>
      <c r="U525" s="310"/>
      <c r="V525" s="310"/>
      <c r="W525" s="310"/>
      <c r="X525" s="310"/>
      <c r="Y525" s="310"/>
      <c r="Z525" s="310"/>
    </row>
    <row r="526" spans="1:26" ht="15.75">
      <c r="A526" s="310"/>
      <c r="B526" s="310"/>
      <c r="C526" s="310"/>
      <c r="D526" s="310"/>
      <c r="E526" s="310"/>
      <c r="F526" s="310"/>
      <c r="G526" s="310"/>
      <c r="H526" s="310"/>
      <c r="I526" s="310"/>
      <c r="J526" s="310"/>
      <c r="K526" s="310"/>
      <c r="L526" s="310"/>
      <c r="M526" s="310"/>
      <c r="N526" s="310"/>
      <c r="O526" s="310"/>
      <c r="P526" s="310"/>
      <c r="Q526" s="310"/>
      <c r="R526" s="310"/>
      <c r="S526" s="310"/>
      <c r="T526" s="310"/>
      <c r="U526" s="310"/>
      <c r="V526" s="310"/>
      <c r="W526" s="310"/>
      <c r="X526" s="310"/>
      <c r="Y526" s="310"/>
      <c r="Z526" s="310"/>
    </row>
    <row r="527" spans="1:26" ht="15.75">
      <c r="A527" s="310"/>
      <c r="B527" s="310"/>
      <c r="C527" s="310"/>
      <c r="D527" s="310"/>
      <c r="E527" s="310"/>
      <c r="F527" s="310"/>
      <c r="G527" s="310"/>
      <c r="H527" s="310"/>
      <c r="I527" s="310"/>
      <c r="J527" s="310"/>
      <c r="K527" s="310"/>
      <c r="L527" s="310"/>
      <c r="M527" s="310"/>
      <c r="N527" s="310"/>
      <c r="O527" s="310"/>
      <c r="P527" s="310"/>
      <c r="Q527" s="310"/>
      <c r="R527" s="310"/>
      <c r="S527" s="310"/>
      <c r="T527" s="310"/>
      <c r="U527" s="310"/>
      <c r="V527" s="310"/>
      <c r="W527" s="310"/>
      <c r="X527" s="310"/>
      <c r="Y527" s="310"/>
      <c r="Z527" s="310"/>
    </row>
    <row r="528" spans="1:26" ht="15.75">
      <c r="A528" s="310"/>
      <c r="B528" s="310"/>
      <c r="C528" s="310"/>
      <c r="D528" s="310"/>
      <c r="E528" s="310"/>
      <c r="F528" s="310"/>
      <c r="G528" s="310"/>
      <c r="H528" s="310"/>
      <c r="I528" s="310"/>
      <c r="J528" s="310"/>
      <c r="K528" s="310"/>
      <c r="L528" s="310"/>
      <c r="M528" s="310"/>
      <c r="N528" s="310"/>
      <c r="O528" s="310"/>
      <c r="P528" s="310"/>
      <c r="Q528" s="310"/>
      <c r="R528" s="310"/>
      <c r="S528" s="310"/>
      <c r="T528" s="310"/>
      <c r="U528" s="310"/>
      <c r="V528" s="310"/>
      <c r="W528" s="310"/>
      <c r="X528" s="310"/>
      <c r="Y528" s="310"/>
      <c r="Z528" s="310"/>
    </row>
    <row r="529" spans="1:26" ht="15.75">
      <c r="A529" s="310"/>
      <c r="B529" s="310"/>
      <c r="C529" s="310"/>
      <c r="D529" s="310"/>
      <c r="E529" s="310"/>
      <c r="F529" s="310"/>
      <c r="G529" s="310"/>
      <c r="H529" s="310"/>
      <c r="I529" s="310"/>
      <c r="J529" s="310"/>
      <c r="K529" s="310"/>
      <c r="L529" s="310"/>
      <c r="M529" s="310"/>
      <c r="N529" s="310"/>
      <c r="O529" s="310"/>
      <c r="P529" s="310"/>
      <c r="Q529" s="310"/>
      <c r="R529" s="310"/>
      <c r="S529" s="310"/>
      <c r="T529" s="310"/>
      <c r="U529" s="310"/>
      <c r="V529" s="310"/>
      <c r="W529" s="310"/>
      <c r="X529" s="310"/>
      <c r="Y529" s="310"/>
      <c r="Z529" s="310"/>
    </row>
    <row r="530" spans="1:26" ht="15.75">
      <c r="A530" s="310"/>
      <c r="B530" s="310"/>
      <c r="C530" s="310"/>
      <c r="D530" s="310"/>
      <c r="E530" s="310"/>
      <c r="F530" s="310"/>
      <c r="G530" s="310"/>
      <c r="H530" s="310"/>
      <c r="I530" s="310"/>
      <c r="J530" s="310"/>
      <c r="K530" s="310"/>
      <c r="L530" s="310"/>
      <c r="M530" s="310"/>
      <c r="N530" s="310"/>
      <c r="O530" s="310"/>
      <c r="P530" s="310"/>
      <c r="Q530" s="310"/>
      <c r="R530" s="310"/>
      <c r="S530" s="310"/>
      <c r="T530" s="310"/>
      <c r="U530" s="310"/>
      <c r="V530" s="310"/>
      <c r="W530" s="310"/>
      <c r="X530" s="310"/>
      <c r="Y530" s="310"/>
      <c r="Z530" s="310"/>
    </row>
    <row r="531" spans="1:26" ht="15.75">
      <c r="A531" s="310"/>
      <c r="B531" s="310"/>
      <c r="C531" s="310"/>
      <c r="D531" s="310"/>
      <c r="E531" s="310"/>
      <c r="F531" s="310"/>
      <c r="G531" s="310"/>
      <c r="H531" s="310"/>
      <c r="I531" s="310"/>
      <c r="J531" s="310"/>
      <c r="K531" s="310"/>
      <c r="L531" s="310"/>
      <c r="M531" s="310"/>
      <c r="N531" s="310"/>
      <c r="O531" s="310"/>
      <c r="P531" s="310"/>
      <c r="Q531" s="310"/>
      <c r="R531" s="310"/>
      <c r="S531" s="310"/>
      <c r="T531" s="310"/>
      <c r="U531" s="310"/>
      <c r="V531" s="310"/>
      <c r="W531" s="310"/>
      <c r="X531" s="310"/>
      <c r="Y531" s="310"/>
      <c r="Z531" s="310"/>
    </row>
    <row r="532" spans="1:26" ht="15.75">
      <c r="A532" s="310"/>
      <c r="B532" s="310"/>
      <c r="C532" s="310"/>
      <c r="D532" s="310"/>
      <c r="E532" s="310"/>
      <c r="F532" s="310"/>
      <c r="G532" s="310"/>
      <c r="H532" s="310"/>
      <c r="I532" s="310"/>
      <c r="J532" s="310"/>
      <c r="K532" s="310"/>
      <c r="L532" s="310"/>
      <c r="M532" s="310"/>
      <c r="N532" s="310"/>
      <c r="O532" s="310"/>
      <c r="P532" s="310"/>
      <c r="Q532" s="310"/>
      <c r="R532" s="310"/>
      <c r="S532" s="310"/>
      <c r="T532" s="310"/>
      <c r="U532" s="310"/>
      <c r="V532" s="310"/>
      <c r="W532" s="310"/>
      <c r="X532" s="310"/>
      <c r="Y532" s="310"/>
      <c r="Z532" s="310"/>
    </row>
    <row r="533" spans="1:26" ht="15.75">
      <c r="A533" s="310"/>
      <c r="B533" s="310"/>
      <c r="C533" s="310"/>
      <c r="D533" s="310"/>
      <c r="E533" s="310"/>
      <c r="F533" s="310"/>
      <c r="G533" s="310"/>
      <c r="H533" s="310"/>
      <c r="I533" s="310"/>
      <c r="J533" s="310"/>
      <c r="K533" s="310"/>
      <c r="L533" s="310"/>
      <c r="M533" s="310"/>
      <c r="N533" s="310"/>
      <c r="O533" s="310"/>
      <c r="P533" s="310"/>
      <c r="Q533" s="310"/>
      <c r="R533" s="310"/>
      <c r="S533" s="310"/>
      <c r="T533" s="310"/>
      <c r="U533" s="310"/>
      <c r="V533" s="310"/>
      <c r="W533" s="310"/>
      <c r="X533" s="310"/>
      <c r="Y533" s="310"/>
      <c r="Z533" s="310"/>
    </row>
    <row r="534" spans="1:26" ht="15.75">
      <c r="A534" s="310"/>
      <c r="B534" s="310"/>
      <c r="C534" s="310"/>
      <c r="D534" s="310"/>
      <c r="E534" s="310"/>
      <c r="F534" s="310"/>
      <c r="G534" s="310"/>
      <c r="H534" s="310"/>
      <c r="I534" s="310"/>
      <c r="J534" s="310"/>
      <c r="K534" s="310"/>
      <c r="L534" s="310"/>
      <c r="M534" s="310"/>
      <c r="N534" s="310"/>
      <c r="O534" s="310"/>
      <c r="P534" s="310"/>
      <c r="Q534" s="310"/>
      <c r="R534" s="310"/>
      <c r="S534" s="310"/>
      <c r="T534" s="310"/>
      <c r="U534" s="310"/>
      <c r="V534" s="310"/>
      <c r="W534" s="310"/>
      <c r="X534" s="310"/>
      <c r="Y534" s="310"/>
      <c r="Z534" s="310"/>
    </row>
    <row r="535" spans="1:26" ht="15.75">
      <c r="A535" s="310"/>
      <c r="B535" s="310"/>
      <c r="C535" s="310"/>
      <c r="D535" s="310"/>
      <c r="E535" s="310"/>
      <c r="F535" s="310"/>
      <c r="G535" s="310"/>
      <c r="H535" s="310"/>
      <c r="I535" s="310"/>
      <c r="J535" s="310"/>
      <c r="K535" s="310"/>
      <c r="L535" s="310"/>
      <c r="M535" s="310"/>
      <c r="N535" s="310"/>
      <c r="O535" s="310"/>
      <c r="P535" s="310"/>
      <c r="Q535" s="310"/>
      <c r="R535" s="310"/>
      <c r="S535" s="310"/>
      <c r="T535" s="310"/>
      <c r="U535" s="310"/>
      <c r="V535" s="310"/>
      <c r="W535" s="310"/>
      <c r="X535" s="310"/>
      <c r="Y535" s="310"/>
      <c r="Z535" s="310"/>
    </row>
    <row r="536" spans="1:26" ht="15.75">
      <c r="A536" s="310"/>
      <c r="B536" s="310"/>
      <c r="C536" s="310"/>
      <c r="D536" s="310"/>
      <c r="E536" s="310"/>
      <c r="F536" s="310"/>
      <c r="G536" s="310"/>
      <c r="H536" s="310"/>
      <c r="I536" s="310"/>
      <c r="J536" s="310"/>
      <c r="K536" s="310"/>
      <c r="L536" s="310"/>
      <c r="M536" s="310"/>
      <c r="N536" s="310"/>
      <c r="O536" s="310"/>
      <c r="P536" s="310"/>
      <c r="Q536" s="310"/>
      <c r="R536" s="310"/>
      <c r="S536" s="310"/>
      <c r="T536" s="310"/>
      <c r="U536" s="310"/>
      <c r="V536" s="310"/>
      <c r="W536" s="310"/>
      <c r="X536" s="310"/>
      <c r="Y536" s="310"/>
      <c r="Z536" s="310"/>
    </row>
    <row r="537" spans="1:26" ht="15.75">
      <c r="A537" s="310"/>
      <c r="B537" s="310"/>
      <c r="C537" s="310"/>
      <c r="D537" s="310"/>
      <c r="E537" s="310"/>
      <c r="F537" s="310"/>
      <c r="G537" s="310"/>
      <c r="H537" s="310"/>
      <c r="I537" s="310"/>
      <c r="J537" s="310"/>
      <c r="K537" s="310"/>
      <c r="L537" s="310"/>
      <c r="M537" s="310"/>
      <c r="N537" s="310"/>
      <c r="O537" s="310"/>
      <c r="P537" s="310"/>
      <c r="Q537" s="310"/>
      <c r="R537" s="310"/>
      <c r="S537" s="310"/>
      <c r="T537" s="310"/>
      <c r="U537" s="310"/>
      <c r="V537" s="310"/>
      <c r="W537" s="310"/>
      <c r="X537" s="310"/>
      <c r="Y537" s="310"/>
      <c r="Z537" s="310"/>
    </row>
    <row r="538" spans="1:26" ht="15.75">
      <c r="A538" s="310"/>
      <c r="B538" s="310"/>
      <c r="C538" s="310"/>
      <c r="D538" s="310"/>
      <c r="E538" s="310"/>
      <c r="F538" s="310"/>
      <c r="G538" s="310"/>
      <c r="H538" s="310"/>
      <c r="I538" s="310"/>
      <c r="J538" s="310"/>
      <c r="K538" s="310"/>
      <c r="L538" s="310"/>
      <c r="M538" s="310"/>
      <c r="N538" s="310"/>
      <c r="O538" s="310"/>
      <c r="P538" s="310"/>
      <c r="Q538" s="310"/>
      <c r="R538" s="310"/>
      <c r="S538" s="310"/>
      <c r="T538" s="310"/>
      <c r="U538" s="310"/>
      <c r="V538" s="310"/>
      <c r="W538" s="310"/>
      <c r="X538" s="310"/>
      <c r="Y538" s="310"/>
      <c r="Z538" s="310"/>
    </row>
    <row r="539" spans="1:26" ht="15.75">
      <c r="A539" s="310"/>
      <c r="B539" s="310"/>
      <c r="C539" s="310"/>
      <c r="D539" s="310"/>
      <c r="E539" s="310"/>
      <c r="F539" s="310"/>
      <c r="G539" s="310"/>
      <c r="H539" s="310"/>
      <c r="I539" s="310"/>
      <c r="J539" s="310"/>
      <c r="K539" s="310"/>
      <c r="L539" s="310"/>
      <c r="M539" s="310"/>
      <c r="N539" s="310"/>
      <c r="O539" s="310"/>
      <c r="P539" s="310"/>
      <c r="Q539" s="310"/>
      <c r="R539" s="310"/>
      <c r="S539" s="310"/>
      <c r="T539" s="310"/>
      <c r="U539" s="310"/>
      <c r="V539" s="310"/>
      <c r="W539" s="310"/>
      <c r="X539" s="310"/>
      <c r="Y539" s="310"/>
      <c r="Z539" s="310"/>
    </row>
    <row r="540" spans="1:26" ht="15.75">
      <c r="A540" s="310"/>
      <c r="B540" s="310"/>
      <c r="C540" s="310"/>
      <c r="D540" s="310"/>
      <c r="E540" s="310"/>
      <c r="F540" s="310"/>
      <c r="G540" s="310"/>
      <c r="H540" s="310"/>
      <c r="I540" s="310"/>
      <c r="J540" s="310"/>
      <c r="K540" s="310"/>
      <c r="L540" s="310"/>
      <c r="M540" s="310"/>
      <c r="N540" s="310"/>
      <c r="O540" s="310"/>
      <c r="P540" s="310"/>
      <c r="Q540" s="310"/>
      <c r="R540" s="310"/>
      <c r="S540" s="310"/>
      <c r="T540" s="310"/>
      <c r="U540" s="310"/>
      <c r="V540" s="310"/>
      <c r="W540" s="310"/>
      <c r="X540" s="310"/>
      <c r="Y540" s="310"/>
      <c r="Z540" s="310"/>
    </row>
    <row r="541" spans="1:26" ht="15.75">
      <c r="A541" s="310"/>
      <c r="B541" s="310"/>
      <c r="C541" s="310"/>
      <c r="D541" s="310"/>
      <c r="E541" s="310"/>
      <c r="F541" s="310"/>
      <c r="G541" s="310"/>
      <c r="H541" s="310"/>
      <c r="I541" s="310"/>
      <c r="J541" s="310"/>
      <c r="K541" s="310"/>
      <c r="L541" s="310"/>
      <c r="M541" s="310"/>
      <c r="N541" s="310"/>
      <c r="O541" s="310"/>
      <c r="P541" s="310"/>
      <c r="Q541" s="310"/>
      <c r="R541" s="310"/>
      <c r="S541" s="310"/>
      <c r="T541" s="310"/>
      <c r="U541" s="310"/>
      <c r="V541" s="310"/>
      <c r="W541" s="310"/>
      <c r="X541" s="310"/>
      <c r="Y541" s="310"/>
      <c r="Z541" s="310"/>
    </row>
    <row r="542" spans="1:26" ht="15.75">
      <c r="A542" s="310"/>
      <c r="B542" s="310"/>
      <c r="C542" s="310"/>
      <c r="D542" s="310"/>
      <c r="E542" s="310"/>
      <c r="F542" s="310"/>
      <c r="G542" s="310"/>
      <c r="H542" s="310"/>
      <c r="I542" s="310"/>
      <c r="J542" s="310"/>
      <c r="K542" s="310"/>
      <c r="L542" s="310"/>
      <c r="M542" s="310"/>
      <c r="N542" s="310"/>
      <c r="O542" s="310"/>
      <c r="P542" s="310"/>
      <c r="Q542" s="310"/>
      <c r="R542" s="310"/>
      <c r="S542" s="310"/>
      <c r="T542" s="310"/>
      <c r="U542" s="310"/>
      <c r="V542" s="310"/>
      <c r="W542" s="310"/>
      <c r="X542" s="310"/>
      <c r="Y542" s="310"/>
      <c r="Z542" s="310"/>
    </row>
    <row r="543" spans="1:26" ht="15.75">
      <c r="A543" s="310"/>
      <c r="B543" s="310"/>
      <c r="C543" s="310"/>
      <c r="D543" s="310"/>
      <c r="E543" s="310"/>
      <c r="F543" s="310"/>
      <c r="G543" s="310"/>
      <c r="H543" s="310"/>
      <c r="I543" s="310"/>
      <c r="J543" s="310"/>
      <c r="K543" s="310"/>
      <c r="L543" s="310"/>
      <c r="M543" s="310"/>
      <c r="N543" s="310"/>
      <c r="O543" s="310"/>
      <c r="P543" s="310"/>
      <c r="Q543" s="310"/>
      <c r="R543" s="310"/>
      <c r="S543" s="310"/>
      <c r="T543" s="310"/>
      <c r="U543" s="310"/>
      <c r="V543" s="310"/>
      <c r="W543" s="310"/>
      <c r="X543" s="310"/>
      <c r="Y543" s="310"/>
      <c r="Z543" s="310"/>
    </row>
    <row r="544" spans="1:26" ht="15.75">
      <c r="A544" s="310"/>
      <c r="B544" s="310"/>
      <c r="C544" s="310"/>
      <c r="D544" s="310"/>
      <c r="E544" s="310"/>
      <c r="F544" s="310"/>
      <c r="G544" s="310"/>
      <c r="H544" s="310"/>
      <c r="I544" s="310"/>
      <c r="J544" s="310"/>
      <c r="K544" s="310"/>
      <c r="L544" s="310"/>
      <c r="M544" s="310"/>
      <c r="N544" s="310"/>
      <c r="O544" s="310"/>
      <c r="P544" s="310"/>
      <c r="Q544" s="310"/>
      <c r="R544" s="310"/>
      <c r="S544" s="310"/>
      <c r="T544" s="310"/>
      <c r="U544" s="310"/>
      <c r="V544" s="310"/>
      <c r="W544" s="310"/>
      <c r="X544" s="310"/>
      <c r="Y544" s="310"/>
      <c r="Z544" s="310"/>
    </row>
    <row r="545" spans="1:26" ht="15.75">
      <c r="A545" s="310"/>
      <c r="B545" s="310"/>
      <c r="C545" s="310"/>
      <c r="D545" s="310"/>
      <c r="E545" s="310"/>
      <c r="F545" s="310"/>
      <c r="G545" s="310"/>
      <c r="H545" s="310"/>
      <c r="I545" s="310"/>
      <c r="J545" s="310"/>
      <c r="K545" s="310"/>
      <c r="L545" s="310"/>
      <c r="M545" s="310"/>
      <c r="N545" s="310"/>
      <c r="O545" s="310"/>
      <c r="P545" s="310"/>
      <c r="Q545" s="310"/>
      <c r="R545" s="310"/>
      <c r="S545" s="310"/>
      <c r="T545" s="310"/>
      <c r="U545" s="310"/>
      <c r="V545" s="310"/>
      <c r="W545" s="310"/>
      <c r="X545" s="310"/>
      <c r="Y545" s="310"/>
      <c r="Z545" s="310"/>
    </row>
    <row r="546" spans="1:26" ht="15.75">
      <c r="A546" s="310"/>
      <c r="B546" s="310"/>
      <c r="C546" s="310"/>
      <c r="D546" s="310"/>
      <c r="E546" s="310"/>
      <c r="F546" s="310"/>
      <c r="G546" s="310"/>
      <c r="H546" s="310"/>
      <c r="I546" s="310"/>
      <c r="J546" s="310"/>
      <c r="K546" s="310"/>
      <c r="L546" s="310"/>
      <c r="M546" s="310"/>
      <c r="N546" s="310"/>
      <c r="O546" s="310"/>
      <c r="P546" s="310"/>
      <c r="Q546" s="310"/>
      <c r="R546" s="310"/>
      <c r="S546" s="310"/>
      <c r="T546" s="310"/>
      <c r="U546" s="310"/>
      <c r="V546" s="310"/>
      <c r="W546" s="310"/>
      <c r="X546" s="310"/>
      <c r="Y546" s="310"/>
      <c r="Z546" s="310"/>
    </row>
    <row r="547" spans="1:26" ht="15.75">
      <c r="A547" s="310"/>
      <c r="B547" s="310"/>
      <c r="C547" s="310"/>
      <c r="D547" s="310"/>
      <c r="E547" s="310"/>
      <c r="F547" s="310"/>
      <c r="G547" s="310"/>
      <c r="H547" s="310"/>
      <c r="I547" s="310"/>
      <c r="J547" s="310"/>
      <c r="K547" s="310"/>
      <c r="L547" s="310"/>
      <c r="M547" s="310"/>
      <c r="N547" s="310"/>
      <c r="O547" s="310"/>
      <c r="P547" s="310"/>
      <c r="Q547" s="310"/>
      <c r="R547" s="310"/>
      <c r="S547" s="310"/>
      <c r="T547" s="310"/>
      <c r="U547" s="310"/>
      <c r="V547" s="310"/>
      <c r="W547" s="310"/>
      <c r="X547" s="310"/>
      <c r="Y547" s="310"/>
      <c r="Z547" s="310"/>
    </row>
    <row r="548" spans="1:26" ht="15.75">
      <c r="A548" s="310"/>
      <c r="B548" s="310"/>
      <c r="C548" s="310"/>
      <c r="D548" s="310"/>
      <c r="E548" s="310"/>
      <c r="F548" s="310"/>
      <c r="G548" s="310"/>
      <c r="H548" s="310"/>
      <c r="I548" s="310"/>
      <c r="J548" s="310"/>
      <c r="K548" s="310"/>
      <c r="L548" s="310"/>
      <c r="M548" s="310"/>
      <c r="N548" s="310"/>
      <c r="O548" s="310"/>
      <c r="P548" s="310"/>
      <c r="Q548" s="310"/>
      <c r="R548" s="310"/>
      <c r="S548" s="310"/>
      <c r="T548" s="310"/>
      <c r="U548" s="310"/>
      <c r="V548" s="310"/>
      <c r="W548" s="310"/>
      <c r="X548" s="310"/>
      <c r="Y548" s="310"/>
      <c r="Z548" s="310"/>
    </row>
    <row r="549" spans="1:26" ht="15.75">
      <c r="A549" s="310"/>
      <c r="B549" s="310"/>
      <c r="C549" s="310"/>
      <c r="D549" s="310"/>
      <c r="E549" s="310"/>
      <c r="F549" s="310"/>
      <c r="G549" s="310"/>
      <c r="H549" s="310"/>
      <c r="I549" s="310"/>
      <c r="J549" s="310"/>
      <c r="K549" s="310"/>
      <c r="L549" s="310"/>
      <c r="M549" s="310"/>
      <c r="N549" s="310"/>
      <c r="O549" s="310"/>
      <c r="P549" s="310"/>
      <c r="Q549" s="310"/>
      <c r="R549" s="310"/>
      <c r="S549" s="310"/>
      <c r="T549" s="310"/>
      <c r="U549" s="310"/>
      <c r="V549" s="310"/>
      <c r="W549" s="310"/>
      <c r="X549" s="310"/>
      <c r="Y549" s="310"/>
      <c r="Z549" s="310"/>
    </row>
    <row r="550" spans="1:26" ht="15.75">
      <c r="A550" s="310"/>
      <c r="B550" s="310"/>
      <c r="C550" s="310"/>
      <c r="D550" s="310"/>
      <c r="E550" s="310"/>
      <c r="F550" s="310"/>
      <c r="G550" s="310"/>
      <c r="H550" s="310"/>
      <c r="I550" s="310"/>
      <c r="J550" s="310"/>
      <c r="K550" s="310"/>
      <c r="L550" s="310"/>
      <c r="M550" s="310"/>
      <c r="N550" s="310"/>
      <c r="O550" s="310"/>
      <c r="P550" s="310"/>
      <c r="Q550" s="310"/>
      <c r="R550" s="310"/>
      <c r="S550" s="310"/>
      <c r="T550" s="310"/>
      <c r="U550" s="310"/>
      <c r="V550" s="310"/>
      <c r="W550" s="310"/>
      <c r="X550" s="310"/>
      <c r="Y550" s="310"/>
      <c r="Z550" s="310"/>
    </row>
    <row r="551" spans="1:26" ht="15.75">
      <c r="A551" s="310"/>
      <c r="B551" s="310"/>
      <c r="C551" s="310"/>
      <c r="D551" s="310"/>
      <c r="E551" s="310"/>
      <c r="F551" s="310"/>
      <c r="G551" s="310"/>
      <c r="H551" s="310"/>
      <c r="I551" s="310"/>
      <c r="J551" s="310"/>
      <c r="K551" s="310"/>
      <c r="L551" s="310"/>
      <c r="M551" s="310"/>
      <c r="N551" s="310"/>
      <c r="O551" s="310"/>
      <c r="P551" s="310"/>
      <c r="Q551" s="310"/>
      <c r="R551" s="310"/>
      <c r="S551" s="310"/>
      <c r="T551" s="310"/>
      <c r="U551" s="310"/>
      <c r="V551" s="310"/>
      <c r="W551" s="310"/>
      <c r="X551" s="310"/>
      <c r="Y551" s="310"/>
      <c r="Z551" s="310"/>
    </row>
    <row r="552" spans="1:26" ht="15.75">
      <c r="A552" s="310"/>
      <c r="B552" s="310"/>
      <c r="C552" s="310"/>
      <c r="D552" s="310"/>
      <c r="E552" s="310"/>
      <c r="F552" s="310"/>
      <c r="G552" s="310"/>
      <c r="H552" s="310"/>
      <c r="I552" s="310"/>
      <c r="J552" s="310"/>
      <c r="K552" s="310"/>
      <c r="L552" s="310"/>
      <c r="M552" s="310"/>
      <c r="N552" s="310"/>
      <c r="O552" s="310"/>
      <c r="P552" s="310"/>
      <c r="Q552" s="310"/>
      <c r="R552" s="310"/>
      <c r="S552" s="310"/>
      <c r="T552" s="310"/>
      <c r="U552" s="310"/>
      <c r="V552" s="310"/>
      <c r="W552" s="310"/>
      <c r="X552" s="310"/>
      <c r="Y552" s="310"/>
      <c r="Z552" s="310"/>
    </row>
    <row r="553" spans="1:26" ht="15.75">
      <c r="A553" s="310"/>
      <c r="B553" s="310"/>
      <c r="C553" s="310"/>
      <c r="D553" s="310"/>
      <c r="E553" s="310"/>
      <c r="F553" s="310"/>
      <c r="G553" s="310"/>
      <c r="H553" s="310"/>
      <c r="I553" s="310"/>
      <c r="J553" s="310"/>
      <c r="K553" s="310"/>
      <c r="L553" s="310"/>
      <c r="M553" s="310"/>
      <c r="N553" s="310"/>
      <c r="O553" s="310"/>
      <c r="P553" s="310"/>
      <c r="Q553" s="310"/>
      <c r="R553" s="310"/>
      <c r="S553" s="310"/>
      <c r="T553" s="310"/>
      <c r="U553" s="310"/>
      <c r="V553" s="310"/>
      <c r="W553" s="310"/>
      <c r="X553" s="310"/>
      <c r="Y553" s="310"/>
      <c r="Z553" s="310"/>
    </row>
    <row r="554" spans="1:26" ht="15.75">
      <c r="A554" s="310"/>
      <c r="B554" s="310"/>
      <c r="C554" s="310"/>
      <c r="D554" s="310"/>
      <c r="E554" s="310"/>
      <c r="F554" s="310"/>
      <c r="G554" s="310"/>
      <c r="H554" s="310"/>
      <c r="I554" s="310"/>
      <c r="J554" s="310"/>
      <c r="K554" s="310"/>
      <c r="L554" s="310"/>
      <c r="M554" s="310"/>
      <c r="N554" s="310"/>
      <c r="O554" s="310"/>
      <c r="P554" s="310"/>
      <c r="Q554" s="310"/>
      <c r="R554" s="310"/>
      <c r="S554" s="310"/>
      <c r="T554" s="310"/>
      <c r="U554" s="310"/>
      <c r="V554" s="310"/>
      <c r="W554" s="310"/>
      <c r="X554" s="310"/>
      <c r="Y554" s="310"/>
      <c r="Z554" s="310"/>
    </row>
    <row r="555" spans="1:26" ht="15.75">
      <c r="A555" s="310"/>
      <c r="B555" s="310"/>
      <c r="C555" s="310"/>
      <c r="D555" s="310"/>
      <c r="E555" s="310"/>
      <c r="F555" s="310"/>
      <c r="G555" s="310"/>
      <c r="H555" s="310"/>
      <c r="I555" s="310"/>
      <c r="J555" s="310"/>
      <c r="K555" s="310"/>
      <c r="L555" s="310"/>
      <c r="M555" s="310"/>
      <c r="N555" s="310"/>
      <c r="O555" s="310"/>
      <c r="P555" s="310"/>
      <c r="Q555" s="310"/>
      <c r="R555" s="310"/>
      <c r="S555" s="310"/>
      <c r="T555" s="310"/>
      <c r="U555" s="310"/>
      <c r="V555" s="310"/>
      <c r="W555" s="310"/>
      <c r="X555" s="310"/>
      <c r="Y555" s="310"/>
      <c r="Z555" s="310"/>
    </row>
    <row r="556" spans="1:26" ht="15.75">
      <c r="A556" s="310"/>
      <c r="B556" s="310"/>
      <c r="C556" s="310"/>
      <c r="D556" s="310"/>
      <c r="E556" s="310"/>
      <c r="F556" s="310"/>
      <c r="G556" s="310"/>
      <c r="H556" s="310"/>
      <c r="I556" s="310"/>
      <c r="J556" s="310"/>
      <c r="K556" s="310"/>
      <c r="L556" s="310"/>
      <c r="M556" s="310"/>
      <c r="N556" s="310"/>
      <c r="O556" s="310"/>
      <c r="P556" s="310"/>
      <c r="Q556" s="310"/>
      <c r="R556" s="310"/>
      <c r="S556" s="310"/>
      <c r="T556" s="310"/>
      <c r="U556" s="310"/>
      <c r="V556" s="310"/>
      <c r="W556" s="310"/>
      <c r="X556" s="310"/>
      <c r="Y556" s="310"/>
      <c r="Z556" s="310"/>
    </row>
    <row r="557" spans="1:26" ht="15.75">
      <c r="A557" s="310"/>
      <c r="B557" s="310"/>
      <c r="C557" s="310"/>
      <c r="D557" s="310"/>
      <c r="E557" s="310"/>
      <c r="F557" s="310"/>
      <c r="G557" s="310"/>
      <c r="H557" s="310"/>
      <c r="I557" s="310"/>
      <c r="J557" s="310"/>
      <c r="K557" s="310"/>
      <c r="L557" s="310"/>
      <c r="M557" s="310"/>
      <c r="N557" s="310"/>
      <c r="O557" s="310"/>
      <c r="P557" s="310"/>
      <c r="Q557" s="310"/>
      <c r="R557" s="310"/>
      <c r="S557" s="310"/>
      <c r="T557" s="310"/>
      <c r="U557" s="310"/>
      <c r="V557" s="310"/>
      <c r="W557" s="310"/>
      <c r="X557" s="310"/>
      <c r="Y557" s="310"/>
      <c r="Z557" s="310"/>
    </row>
    <row r="558" spans="1:26" ht="15.75">
      <c r="A558" s="310"/>
      <c r="B558" s="310"/>
      <c r="C558" s="310"/>
      <c r="D558" s="310"/>
      <c r="E558" s="310"/>
      <c r="F558" s="310"/>
      <c r="G558" s="310"/>
      <c r="H558" s="310"/>
      <c r="I558" s="310"/>
      <c r="J558" s="310"/>
      <c r="K558" s="310"/>
      <c r="L558" s="310"/>
      <c r="M558" s="310"/>
      <c r="N558" s="310"/>
      <c r="O558" s="310"/>
      <c r="P558" s="310"/>
      <c r="Q558" s="310"/>
      <c r="R558" s="310"/>
      <c r="S558" s="310"/>
      <c r="T558" s="310"/>
      <c r="U558" s="310"/>
      <c r="V558" s="310"/>
      <c r="W558" s="310"/>
      <c r="X558" s="310"/>
      <c r="Y558" s="310"/>
      <c r="Z558" s="310"/>
    </row>
    <row r="559" spans="1:26" ht="15.75">
      <c r="A559" s="310"/>
      <c r="B559" s="310"/>
      <c r="C559" s="310"/>
      <c r="D559" s="310"/>
      <c r="E559" s="310"/>
      <c r="F559" s="310"/>
      <c r="G559" s="310"/>
      <c r="H559" s="310"/>
      <c r="I559" s="310"/>
      <c r="J559" s="310"/>
      <c r="K559" s="310"/>
      <c r="L559" s="310"/>
      <c r="M559" s="310"/>
      <c r="N559" s="310"/>
      <c r="O559" s="310"/>
      <c r="P559" s="310"/>
      <c r="Q559" s="310"/>
      <c r="R559" s="310"/>
      <c r="S559" s="310"/>
      <c r="T559" s="310"/>
      <c r="U559" s="310"/>
      <c r="V559" s="310"/>
      <c r="W559" s="310"/>
      <c r="X559" s="310"/>
      <c r="Y559" s="310"/>
      <c r="Z559" s="310"/>
    </row>
    <row r="560" spans="1:26" ht="15.75">
      <c r="A560" s="310"/>
      <c r="B560" s="310"/>
      <c r="C560" s="310"/>
      <c r="D560" s="310"/>
      <c r="E560" s="310"/>
      <c r="F560" s="310"/>
      <c r="G560" s="310"/>
      <c r="H560" s="310"/>
      <c r="I560" s="310"/>
      <c r="J560" s="310"/>
      <c r="K560" s="310"/>
      <c r="L560" s="310"/>
      <c r="M560" s="310"/>
      <c r="N560" s="310"/>
      <c r="O560" s="310"/>
      <c r="P560" s="310"/>
      <c r="Q560" s="310"/>
      <c r="R560" s="310"/>
      <c r="S560" s="310"/>
      <c r="T560" s="310"/>
      <c r="U560" s="310"/>
      <c r="V560" s="310"/>
      <c r="W560" s="310"/>
      <c r="X560" s="310"/>
      <c r="Y560" s="310"/>
      <c r="Z560" s="310"/>
    </row>
    <row r="561" spans="1:26" ht="15.75">
      <c r="A561" s="310"/>
      <c r="B561" s="310"/>
      <c r="C561" s="310"/>
      <c r="D561" s="310"/>
      <c r="E561" s="310"/>
      <c r="F561" s="310"/>
      <c r="G561" s="310"/>
      <c r="H561" s="310"/>
      <c r="I561" s="310"/>
      <c r="J561" s="310"/>
      <c r="K561" s="310"/>
      <c r="L561" s="310"/>
      <c r="M561" s="310"/>
      <c r="N561" s="310"/>
      <c r="O561" s="310"/>
      <c r="P561" s="310"/>
      <c r="Q561" s="310"/>
      <c r="R561" s="310"/>
      <c r="S561" s="310"/>
      <c r="T561" s="310"/>
      <c r="U561" s="310"/>
      <c r="V561" s="310"/>
      <c r="W561" s="310"/>
      <c r="X561" s="310"/>
      <c r="Y561" s="310"/>
      <c r="Z561" s="310"/>
    </row>
    <row r="562" spans="1:26" ht="15.75">
      <c r="A562" s="310"/>
      <c r="B562" s="310"/>
      <c r="C562" s="310"/>
      <c r="D562" s="310"/>
      <c r="E562" s="310"/>
      <c r="F562" s="310"/>
      <c r="G562" s="310"/>
      <c r="H562" s="310"/>
      <c r="I562" s="310"/>
      <c r="J562" s="310"/>
      <c r="K562" s="310"/>
      <c r="L562" s="310"/>
      <c r="M562" s="310"/>
      <c r="N562" s="310"/>
      <c r="O562" s="310"/>
      <c r="P562" s="310"/>
      <c r="Q562" s="310"/>
      <c r="R562" s="310"/>
      <c r="S562" s="310"/>
      <c r="T562" s="310"/>
      <c r="U562" s="310"/>
      <c r="V562" s="310"/>
      <c r="W562" s="310"/>
      <c r="X562" s="310"/>
      <c r="Y562" s="310"/>
      <c r="Z562" s="310"/>
    </row>
    <row r="563" spans="1:26" ht="15.75">
      <c r="A563" s="310"/>
      <c r="B563" s="310"/>
      <c r="C563" s="310"/>
      <c r="D563" s="310"/>
      <c r="E563" s="310"/>
      <c r="F563" s="310"/>
      <c r="G563" s="310"/>
      <c r="H563" s="310"/>
      <c r="I563" s="310"/>
      <c r="J563" s="310"/>
      <c r="K563" s="310"/>
      <c r="L563" s="310"/>
      <c r="M563" s="310"/>
      <c r="N563" s="310"/>
      <c r="O563" s="310"/>
      <c r="P563" s="310"/>
      <c r="Q563" s="310"/>
      <c r="R563" s="310"/>
      <c r="S563" s="310"/>
      <c r="T563" s="310"/>
      <c r="U563" s="310"/>
      <c r="V563" s="310"/>
      <c r="W563" s="310"/>
      <c r="X563" s="310"/>
      <c r="Y563" s="310"/>
      <c r="Z563" s="310"/>
    </row>
    <row r="564" spans="1:26" ht="15.75">
      <c r="A564" s="310"/>
      <c r="B564" s="310"/>
      <c r="C564" s="310"/>
      <c r="D564" s="310"/>
      <c r="E564" s="310"/>
      <c r="F564" s="310"/>
      <c r="G564" s="310"/>
      <c r="H564" s="310"/>
      <c r="I564" s="310"/>
      <c r="J564" s="310"/>
      <c r="K564" s="310"/>
      <c r="L564" s="310"/>
      <c r="M564" s="310"/>
      <c r="N564" s="310"/>
      <c r="O564" s="310"/>
      <c r="P564" s="310"/>
      <c r="Q564" s="310"/>
      <c r="R564" s="310"/>
      <c r="S564" s="310"/>
      <c r="T564" s="310"/>
      <c r="U564" s="310"/>
      <c r="V564" s="310"/>
      <c r="W564" s="310"/>
      <c r="X564" s="310"/>
      <c r="Y564" s="310"/>
      <c r="Z564" s="310"/>
    </row>
    <row r="565" spans="1:26" ht="15.75">
      <c r="A565" s="310"/>
      <c r="B565" s="310"/>
      <c r="C565" s="310"/>
      <c r="D565" s="310"/>
      <c r="E565" s="310"/>
      <c r="F565" s="310"/>
      <c r="G565" s="310"/>
      <c r="H565" s="310"/>
      <c r="I565" s="310"/>
      <c r="J565" s="310"/>
      <c r="K565" s="310"/>
      <c r="L565" s="310"/>
      <c r="M565" s="310"/>
      <c r="N565" s="310"/>
      <c r="O565" s="310"/>
      <c r="P565" s="310"/>
      <c r="Q565" s="310"/>
      <c r="R565" s="310"/>
      <c r="S565" s="310"/>
      <c r="T565" s="310"/>
      <c r="U565" s="310"/>
      <c r="V565" s="310"/>
      <c r="W565" s="310"/>
      <c r="X565" s="310"/>
      <c r="Y565" s="310"/>
      <c r="Z565" s="310"/>
    </row>
    <row r="566" spans="1:26" ht="15.75">
      <c r="A566" s="310"/>
      <c r="B566" s="310"/>
      <c r="C566" s="310"/>
      <c r="D566" s="310"/>
      <c r="E566" s="310"/>
      <c r="F566" s="310"/>
      <c r="G566" s="310"/>
      <c r="H566" s="310"/>
      <c r="I566" s="310"/>
      <c r="J566" s="310"/>
      <c r="K566" s="310"/>
      <c r="L566" s="310"/>
      <c r="M566" s="310"/>
      <c r="N566" s="310"/>
      <c r="O566" s="310"/>
      <c r="P566" s="310"/>
      <c r="Q566" s="310"/>
      <c r="R566" s="310"/>
      <c r="S566" s="310"/>
      <c r="T566" s="310"/>
      <c r="U566" s="310"/>
      <c r="V566" s="310"/>
      <c r="W566" s="310"/>
      <c r="X566" s="310"/>
      <c r="Y566" s="310"/>
      <c r="Z566" s="310"/>
    </row>
    <row r="567" spans="1:26" ht="15.75">
      <c r="A567" s="310"/>
      <c r="B567" s="310"/>
      <c r="C567" s="310"/>
      <c r="D567" s="310"/>
      <c r="E567" s="310"/>
      <c r="F567" s="310"/>
      <c r="G567" s="310"/>
      <c r="H567" s="310"/>
      <c r="I567" s="310"/>
      <c r="J567" s="310"/>
      <c r="K567" s="310"/>
      <c r="L567" s="310"/>
      <c r="M567" s="310"/>
      <c r="N567" s="310"/>
      <c r="O567" s="310"/>
      <c r="P567" s="310"/>
      <c r="Q567" s="310"/>
      <c r="R567" s="310"/>
      <c r="S567" s="310"/>
      <c r="T567" s="310"/>
      <c r="U567" s="310"/>
      <c r="V567" s="310"/>
      <c r="W567" s="310"/>
      <c r="X567" s="310"/>
      <c r="Y567" s="310"/>
      <c r="Z567" s="310"/>
    </row>
    <row r="568" spans="1:26" ht="15.75">
      <c r="A568" s="310"/>
      <c r="B568" s="310"/>
      <c r="C568" s="310"/>
      <c r="D568" s="310"/>
      <c r="E568" s="310"/>
      <c r="F568" s="310"/>
      <c r="G568" s="310"/>
      <c r="H568" s="310"/>
      <c r="I568" s="310"/>
      <c r="J568" s="310"/>
      <c r="K568" s="310"/>
      <c r="L568" s="310"/>
      <c r="M568" s="310"/>
      <c r="N568" s="310"/>
      <c r="O568" s="310"/>
      <c r="P568" s="310"/>
      <c r="Q568" s="310"/>
      <c r="R568" s="310"/>
      <c r="S568" s="310"/>
      <c r="T568" s="310"/>
      <c r="U568" s="310"/>
      <c r="V568" s="310"/>
      <c r="W568" s="310"/>
      <c r="X568" s="310"/>
      <c r="Y568" s="310"/>
      <c r="Z568" s="310"/>
    </row>
    <row r="569" spans="1:26" ht="15.75">
      <c r="A569" s="310"/>
      <c r="B569" s="310"/>
      <c r="C569" s="310"/>
      <c r="D569" s="310"/>
      <c r="E569" s="310"/>
      <c r="F569" s="310"/>
      <c r="G569" s="310"/>
      <c r="H569" s="310"/>
      <c r="I569" s="310"/>
      <c r="J569" s="310"/>
      <c r="K569" s="310"/>
      <c r="L569" s="310"/>
      <c r="M569" s="310"/>
      <c r="N569" s="310"/>
      <c r="O569" s="310"/>
      <c r="P569" s="310"/>
      <c r="Q569" s="310"/>
      <c r="R569" s="310"/>
      <c r="S569" s="310"/>
      <c r="T569" s="310"/>
      <c r="U569" s="310"/>
      <c r="V569" s="310"/>
      <c r="W569" s="310"/>
      <c r="X569" s="310"/>
      <c r="Y569" s="310"/>
      <c r="Z569" s="310"/>
    </row>
    <row r="570" spans="1:26" ht="15.75">
      <c r="A570" s="310"/>
      <c r="B570" s="310"/>
      <c r="C570" s="310"/>
      <c r="D570" s="310"/>
      <c r="E570" s="310"/>
      <c r="F570" s="310"/>
      <c r="G570" s="310"/>
      <c r="H570" s="310"/>
      <c r="I570" s="310"/>
      <c r="J570" s="310"/>
      <c r="K570" s="310"/>
      <c r="L570" s="310"/>
      <c r="M570" s="310"/>
      <c r="N570" s="310"/>
      <c r="O570" s="310"/>
      <c r="P570" s="310"/>
      <c r="Q570" s="310"/>
      <c r="R570" s="310"/>
      <c r="S570" s="310"/>
      <c r="T570" s="310"/>
      <c r="U570" s="310"/>
      <c r="V570" s="310"/>
      <c r="W570" s="310"/>
      <c r="X570" s="310"/>
      <c r="Y570" s="310"/>
      <c r="Z570" s="310"/>
    </row>
    <row r="571" spans="1:26" ht="15.75">
      <c r="A571" s="310"/>
      <c r="B571" s="310"/>
      <c r="C571" s="310"/>
      <c r="D571" s="310"/>
      <c r="E571" s="310"/>
      <c r="F571" s="310"/>
      <c r="G571" s="310"/>
      <c r="H571" s="310"/>
      <c r="I571" s="310"/>
      <c r="J571" s="310"/>
      <c r="K571" s="310"/>
      <c r="L571" s="310"/>
      <c r="M571" s="310"/>
      <c r="N571" s="310"/>
      <c r="O571" s="310"/>
      <c r="P571" s="310"/>
      <c r="Q571" s="310"/>
      <c r="R571" s="310"/>
      <c r="S571" s="310"/>
      <c r="T571" s="310"/>
      <c r="U571" s="310"/>
      <c r="V571" s="310"/>
      <c r="W571" s="310"/>
      <c r="X571" s="310"/>
      <c r="Y571" s="310"/>
      <c r="Z571" s="310"/>
    </row>
    <row r="572" spans="1:26" ht="15.75">
      <c r="A572" s="310"/>
      <c r="B572" s="310"/>
      <c r="C572" s="310"/>
      <c r="D572" s="310"/>
      <c r="E572" s="310"/>
      <c r="F572" s="310"/>
      <c r="G572" s="310"/>
      <c r="H572" s="310"/>
      <c r="I572" s="310"/>
      <c r="J572" s="310"/>
      <c r="K572" s="310"/>
      <c r="L572" s="310"/>
      <c r="M572" s="310"/>
      <c r="N572" s="310"/>
      <c r="O572" s="310"/>
      <c r="P572" s="310"/>
      <c r="Q572" s="310"/>
      <c r="R572" s="310"/>
      <c r="S572" s="310"/>
      <c r="T572" s="310"/>
      <c r="U572" s="310"/>
      <c r="V572" s="310"/>
      <c r="W572" s="310"/>
      <c r="X572" s="310"/>
      <c r="Y572" s="310"/>
      <c r="Z572" s="310"/>
    </row>
    <row r="573" spans="1:26" ht="15.75">
      <c r="A573" s="310"/>
      <c r="B573" s="310"/>
      <c r="C573" s="310"/>
      <c r="D573" s="310"/>
      <c r="E573" s="310"/>
      <c r="F573" s="310"/>
      <c r="G573" s="310"/>
      <c r="H573" s="310"/>
      <c r="I573" s="310"/>
      <c r="J573" s="310"/>
      <c r="K573" s="310"/>
      <c r="L573" s="310"/>
      <c r="M573" s="310"/>
      <c r="N573" s="310"/>
      <c r="O573" s="310"/>
      <c r="P573" s="310"/>
      <c r="Q573" s="310"/>
      <c r="R573" s="310"/>
      <c r="S573" s="310"/>
      <c r="T573" s="310"/>
      <c r="U573" s="310"/>
      <c r="V573" s="310"/>
      <c r="W573" s="310"/>
      <c r="X573" s="310"/>
      <c r="Y573" s="310"/>
      <c r="Z573" s="310"/>
    </row>
    <row r="574" spans="1:26" ht="15.75">
      <c r="A574" s="310"/>
      <c r="B574" s="310"/>
      <c r="C574" s="310"/>
      <c r="D574" s="310"/>
      <c r="E574" s="310"/>
      <c r="F574" s="310"/>
      <c r="G574" s="310"/>
      <c r="H574" s="310"/>
      <c r="I574" s="310"/>
      <c r="J574" s="310"/>
      <c r="K574" s="310"/>
      <c r="L574" s="310"/>
      <c r="M574" s="310"/>
      <c r="N574" s="310"/>
      <c r="O574" s="310"/>
      <c r="P574" s="310"/>
      <c r="Q574" s="310"/>
      <c r="R574" s="310"/>
      <c r="S574" s="310"/>
      <c r="T574" s="310"/>
      <c r="U574" s="310"/>
      <c r="V574" s="310"/>
      <c r="W574" s="310"/>
      <c r="X574" s="310"/>
      <c r="Y574" s="310"/>
      <c r="Z574" s="310"/>
    </row>
    <row r="575" spans="1:26" ht="15.75">
      <c r="A575" s="310"/>
      <c r="B575" s="310"/>
      <c r="C575" s="310"/>
      <c r="D575" s="310"/>
      <c r="E575" s="310"/>
      <c r="F575" s="310"/>
      <c r="G575" s="310"/>
      <c r="H575" s="310"/>
      <c r="I575" s="310"/>
      <c r="J575" s="310"/>
      <c r="K575" s="310"/>
      <c r="L575" s="310"/>
      <c r="M575" s="310"/>
      <c r="N575" s="310"/>
      <c r="O575" s="310"/>
      <c r="P575" s="310"/>
      <c r="Q575" s="310"/>
      <c r="R575" s="310"/>
      <c r="S575" s="310"/>
      <c r="T575" s="310"/>
      <c r="U575" s="310"/>
      <c r="V575" s="310"/>
      <c r="W575" s="310"/>
      <c r="X575" s="310"/>
      <c r="Y575" s="310"/>
      <c r="Z575" s="310"/>
    </row>
    <row r="576" spans="1:26" ht="15.75">
      <c r="A576" s="310"/>
      <c r="B576" s="310"/>
      <c r="C576" s="310"/>
      <c r="D576" s="310"/>
      <c r="E576" s="310"/>
      <c r="F576" s="310"/>
      <c r="G576" s="310"/>
      <c r="H576" s="310"/>
      <c r="I576" s="310"/>
      <c r="J576" s="310"/>
      <c r="K576" s="310"/>
      <c r="L576" s="310"/>
      <c r="M576" s="310"/>
      <c r="N576" s="310"/>
      <c r="O576" s="310"/>
      <c r="P576" s="310"/>
      <c r="Q576" s="310"/>
      <c r="R576" s="310"/>
      <c r="S576" s="310"/>
      <c r="T576" s="310"/>
      <c r="U576" s="310"/>
      <c r="V576" s="310"/>
      <c r="W576" s="310"/>
      <c r="X576" s="310"/>
      <c r="Y576" s="310"/>
      <c r="Z576" s="310"/>
    </row>
    <row r="577" spans="1:26" ht="15.75">
      <c r="A577" s="310"/>
      <c r="B577" s="310"/>
      <c r="C577" s="310"/>
      <c r="D577" s="310"/>
      <c r="E577" s="310"/>
      <c r="F577" s="310"/>
      <c r="G577" s="310"/>
      <c r="H577" s="310"/>
      <c r="I577" s="310"/>
      <c r="J577" s="310"/>
      <c r="K577" s="310"/>
      <c r="L577" s="310"/>
      <c r="M577" s="310"/>
      <c r="N577" s="310"/>
      <c r="O577" s="310"/>
      <c r="P577" s="310"/>
      <c r="Q577" s="310"/>
      <c r="R577" s="310"/>
      <c r="S577" s="310"/>
      <c r="T577" s="310"/>
      <c r="U577" s="310"/>
      <c r="V577" s="310"/>
      <c r="W577" s="310"/>
      <c r="X577" s="310"/>
      <c r="Y577" s="310"/>
      <c r="Z577" s="310"/>
    </row>
    <row r="578" spans="1:26" ht="15.75">
      <c r="A578" s="310"/>
      <c r="B578" s="310"/>
      <c r="C578" s="310"/>
      <c r="D578" s="310"/>
      <c r="E578" s="310"/>
      <c r="F578" s="310"/>
      <c r="G578" s="310"/>
      <c r="H578" s="310"/>
      <c r="I578" s="310"/>
      <c r="J578" s="310"/>
      <c r="K578" s="310"/>
      <c r="L578" s="310"/>
      <c r="M578" s="310"/>
      <c r="N578" s="310"/>
      <c r="O578" s="310"/>
      <c r="P578" s="310"/>
      <c r="Q578" s="310"/>
      <c r="R578" s="310"/>
      <c r="S578" s="310"/>
      <c r="T578" s="310"/>
      <c r="U578" s="310"/>
      <c r="V578" s="310"/>
      <c r="W578" s="310"/>
      <c r="X578" s="310"/>
      <c r="Y578" s="310"/>
      <c r="Z578" s="310"/>
    </row>
    <row r="579" spans="1:26" ht="15.75">
      <c r="A579" s="310"/>
      <c r="B579" s="310"/>
      <c r="C579" s="310"/>
      <c r="D579" s="310"/>
      <c r="E579" s="310"/>
      <c r="F579" s="310"/>
      <c r="G579" s="310"/>
      <c r="H579" s="310"/>
      <c r="I579" s="310"/>
      <c r="J579" s="310"/>
      <c r="K579" s="310"/>
      <c r="L579" s="310"/>
      <c r="M579" s="310"/>
      <c r="N579" s="310"/>
      <c r="O579" s="310"/>
      <c r="P579" s="310"/>
      <c r="Q579" s="310"/>
      <c r="R579" s="310"/>
      <c r="S579" s="310"/>
      <c r="T579" s="310"/>
      <c r="U579" s="310"/>
      <c r="V579" s="310"/>
      <c r="W579" s="310"/>
      <c r="X579" s="310"/>
      <c r="Y579" s="310"/>
      <c r="Z579" s="310"/>
    </row>
    <row r="580" spans="1:26" ht="15.75">
      <c r="A580" s="310"/>
      <c r="B580" s="310"/>
      <c r="C580" s="310"/>
      <c r="D580" s="310"/>
      <c r="E580" s="310"/>
      <c r="F580" s="310"/>
      <c r="G580" s="310"/>
      <c r="H580" s="310"/>
      <c r="I580" s="310"/>
      <c r="J580" s="310"/>
      <c r="K580" s="310"/>
      <c r="L580" s="310"/>
      <c r="M580" s="310"/>
      <c r="N580" s="310"/>
      <c r="O580" s="310"/>
      <c r="P580" s="310"/>
      <c r="Q580" s="310"/>
      <c r="R580" s="310"/>
      <c r="S580" s="310"/>
      <c r="T580" s="310"/>
      <c r="U580" s="310"/>
      <c r="V580" s="310"/>
      <c r="W580" s="310"/>
      <c r="X580" s="310"/>
      <c r="Y580" s="310"/>
      <c r="Z580" s="310"/>
    </row>
    <row r="581" spans="1:26" ht="15.75">
      <c r="A581" s="310"/>
      <c r="B581" s="310"/>
      <c r="C581" s="310"/>
      <c r="D581" s="310"/>
      <c r="E581" s="310"/>
      <c r="F581" s="310"/>
      <c r="G581" s="310"/>
      <c r="H581" s="310"/>
      <c r="I581" s="310"/>
      <c r="J581" s="310"/>
      <c r="K581" s="310"/>
      <c r="L581" s="310"/>
      <c r="M581" s="310"/>
      <c r="N581" s="310"/>
      <c r="O581" s="310"/>
      <c r="P581" s="310"/>
      <c r="Q581" s="310"/>
      <c r="R581" s="310"/>
      <c r="S581" s="310"/>
      <c r="T581" s="310"/>
      <c r="U581" s="310"/>
      <c r="V581" s="310"/>
      <c r="W581" s="310"/>
      <c r="X581" s="310"/>
      <c r="Y581" s="310"/>
      <c r="Z581" s="310"/>
    </row>
    <row r="582" spans="1:26" ht="15.75">
      <c r="A582" s="310"/>
      <c r="B582" s="310"/>
      <c r="C582" s="310"/>
      <c r="D582" s="310"/>
      <c r="E582" s="310"/>
      <c r="F582" s="310"/>
      <c r="G582" s="310"/>
      <c r="H582" s="310"/>
      <c r="I582" s="310"/>
      <c r="J582" s="310"/>
      <c r="K582" s="310"/>
      <c r="L582" s="310"/>
      <c r="M582" s="310"/>
      <c r="N582" s="310"/>
      <c r="O582" s="310"/>
      <c r="P582" s="310"/>
      <c r="Q582" s="310"/>
      <c r="R582" s="310"/>
      <c r="S582" s="310"/>
      <c r="T582" s="310"/>
      <c r="U582" s="310"/>
      <c r="V582" s="310"/>
      <c r="W582" s="310"/>
      <c r="X582" s="310"/>
      <c r="Y582" s="310"/>
      <c r="Z582" s="310"/>
    </row>
    <row r="583" spans="1:26" ht="15.75">
      <c r="A583" s="310"/>
      <c r="B583" s="310"/>
      <c r="C583" s="310"/>
      <c r="D583" s="310"/>
      <c r="E583" s="310"/>
      <c r="F583" s="310"/>
      <c r="G583" s="310"/>
      <c r="H583" s="310"/>
      <c r="I583" s="310"/>
      <c r="J583" s="310"/>
      <c r="K583" s="310"/>
      <c r="L583" s="310"/>
      <c r="M583" s="310"/>
      <c r="N583" s="310"/>
      <c r="O583" s="310"/>
      <c r="P583" s="310"/>
      <c r="Q583" s="310"/>
      <c r="R583" s="310"/>
      <c r="S583" s="310"/>
      <c r="T583" s="310"/>
      <c r="U583" s="310"/>
      <c r="V583" s="310"/>
      <c r="W583" s="310"/>
      <c r="X583" s="310"/>
      <c r="Y583" s="310"/>
      <c r="Z583" s="310"/>
    </row>
    <row r="584" spans="1:26" ht="15.75">
      <c r="A584" s="310"/>
      <c r="B584" s="310"/>
      <c r="C584" s="310"/>
      <c r="D584" s="310"/>
      <c r="E584" s="310"/>
      <c r="F584" s="310"/>
      <c r="G584" s="310"/>
      <c r="H584" s="310"/>
      <c r="I584" s="310"/>
      <c r="J584" s="310"/>
      <c r="K584" s="310"/>
      <c r="L584" s="310"/>
      <c r="M584" s="310"/>
      <c r="N584" s="310"/>
      <c r="O584" s="310"/>
      <c r="P584" s="310"/>
      <c r="Q584" s="310"/>
      <c r="R584" s="310"/>
      <c r="S584" s="310"/>
      <c r="T584" s="310"/>
      <c r="U584" s="310"/>
      <c r="V584" s="310"/>
      <c r="W584" s="310"/>
      <c r="X584" s="310"/>
      <c r="Y584" s="310"/>
      <c r="Z584" s="310"/>
    </row>
    <row r="585" spans="1:26" ht="15.75">
      <c r="A585" s="310"/>
      <c r="B585" s="310"/>
      <c r="C585" s="310"/>
      <c r="D585" s="310"/>
      <c r="E585" s="310"/>
      <c r="F585" s="310"/>
      <c r="G585" s="310"/>
      <c r="H585" s="310"/>
      <c r="I585" s="310"/>
      <c r="J585" s="310"/>
      <c r="K585" s="310"/>
      <c r="L585" s="310"/>
      <c r="M585" s="310"/>
      <c r="N585" s="310"/>
      <c r="O585" s="310"/>
      <c r="P585" s="310"/>
      <c r="Q585" s="310"/>
      <c r="R585" s="310"/>
      <c r="S585" s="310"/>
      <c r="T585" s="310"/>
      <c r="U585" s="310"/>
      <c r="V585" s="310"/>
      <c r="W585" s="310"/>
      <c r="X585" s="310"/>
      <c r="Y585" s="310"/>
      <c r="Z585" s="310"/>
    </row>
    <row r="586" spans="1:26" ht="15.75">
      <c r="A586" s="310"/>
      <c r="B586" s="310"/>
      <c r="C586" s="310"/>
      <c r="D586" s="310"/>
      <c r="E586" s="310"/>
      <c r="F586" s="310"/>
      <c r="G586" s="310"/>
      <c r="H586" s="310"/>
      <c r="I586" s="310"/>
      <c r="J586" s="310"/>
      <c r="K586" s="310"/>
      <c r="L586" s="310"/>
      <c r="M586" s="310"/>
      <c r="N586" s="310"/>
      <c r="O586" s="310"/>
      <c r="P586" s="310"/>
      <c r="Q586" s="310"/>
      <c r="R586" s="310"/>
      <c r="S586" s="310"/>
      <c r="T586" s="310"/>
      <c r="U586" s="310"/>
      <c r="V586" s="310"/>
      <c r="W586" s="310"/>
      <c r="X586" s="310"/>
      <c r="Y586" s="310"/>
      <c r="Z586" s="310"/>
    </row>
    <row r="587" spans="1:26" ht="15.75">
      <c r="A587" s="310"/>
      <c r="B587" s="310"/>
      <c r="C587" s="310"/>
      <c r="D587" s="310"/>
      <c r="E587" s="310"/>
      <c r="F587" s="310"/>
      <c r="G587" s="310"/>
      <c r="H587" s="310"/>
      <c r="I587" s="310"/>
      <c r="J587" s="310"/>
      <c r="K587" s="310"/>
      <c r="L587" s="310"/>
      <c r="M587" s="310"/>
      <c r="N587" s="310"/>
      <c r="O587" s="310"/>
      <c r="P587" s="310"/>
      <c r="Q587" s="310"/>
      <c r="R587" s="310"/>
      <c r="S587" s="310"/>
      <c r="T587" s="310"/>
      <c r="U587" s="310"/>
      <c r="V587" s="310"/>
      <c r="W587" s="310"/>
      <c r="X587" s="310"/>
      <c r="Y587" s="310"/>
      <c r="Z587" s="310"/>
    </row>
    <row r="588" spans="1:26" ht="15.75">
      <c r="A588" s="310"/>
      <c r="B588" s="310"/>
      <c r="C588" s="310"/>
      <c r="D588" s="310"/>
      <c r="E588" s="310"/>
      <c r="F588" s="310"/>
      <c r="G588" s="310"/>
      <c r="H588" s="310"/>
      <c r="I588" s="310"/>
      <c r="J588" s="310"/>
      <c r="K588" s="310"/>
      <c r="L588" s="310"/>
      <c r="M588" s="310"/>
      <c r="N588" s="310"/>
      <c r="O588" s="310"/>
      <c r="P588" s="310"/>
      <c r="Q588" s="310"/>
      <c r="R588" s="310"/>
      <c r="S588" s="310"/>
      <c r="T588" s="310"/>
      <c r="U588" s="310"/>
      <c r="V588" s="310"/>
      <c r="W588" s="310"/>
      <c r="X588" s="310"/>
      <c r="Y588" s="310"/>
      <c r="Z588" s="310"/>
    </row>
    <row r="589" spans="1:26" ht="15.75">
      <c r="A589" s="310"/>
      <c r="B589" s="310"/>
      <c r="C589" s="310"/>
      <c r="D589" s="310"/>
      <c r="E589" s="310"/>
      <c r="F589" s="310"/>
      <c r="G589" s="310"/>
      <c r="H589" s="310"/>
      <c r="I589" s="310"/>
      <c r="J589" s="310"/>
      <c r="K589" s="310"/>
      <c r="L589" s="310"/>
      <c r="M589" s="310"/>
      <c r="N589" s="310"/>
      <c r="O589" s="310"/>
      <c r="P589" s="310"/>
      <c r="Q589" s="310"/>
      <c r="R589" s="310"/>
      <c r="S589" s="310"/>
      <c r="T589" s="310"/>
      <c r="U589" s="310"/>
      <c r="V589" s="310"/>
      <c r="W589" s="310"/>
      <c r="X589" s="310"/>
      <c r="Y589" s="310"/>
      <c r="Z589" s="310"/>
    </row>
    <row r="590" spans="1:26" ht="15.75">
      <c r="A590" s="310"/>
      <c r="B590" s="310"/>
      <c r="C590" s="310"/>
      <c r="D590" s="310"/>
      <c r="E590" s="310"/>
      <c r="F590" s="310"/>
      <c r="G590" s="310"/>
      <c r="H590" s="310"/>
      <c r="I590" s="310"/>
      <c r="J590" s="310"/>
      <c r="K590" s="310"/>
      <c r="L590" s="310"/>
      <c r="M590" s="310"/>
      <c r="N590" s="310"/>
      <c r="O590" s="310"/>
      <c r="P590" s="310"/>
      <c r="Q590" s="310"/>
      <c r="R590" s="310"/>
      <c r="S590" s="310"/>
      <c r="T590" s="310"/>
      <c r="U590" s="310"/>
      <c r="V590" s="310"/>
      <c r="W590" s="310"/>
      <c r="X590" s="310"/>
      <c r="Y590" s="310"/>
      <c r="Z590" s="310"/>
    </row>
    <row r="591" spans="1:26" ht="15.75">
      <c r="A591" s="310"/>
      <c r="B591" s="310"/>
      <c r="C591" s="310"/>
      <c r="D591" s="310"/>
      <c r="E591" s="310"/>
      <c r="F591" s="310"/>
      <c r="G591" s="310"/>
      <c r="H591" s="310"/>
      <c r="I591" s="310"/>
      <c r="J591" s="310"/>
      <c r="K591" s="310"/>
      <c r="L591" s="310"/>
      <c r="M591" s="310"/>
      <c r="N591" s="310"/>
      <c r="O591" s="310"/>
      <c r="P591" s="310"/>
      <c r="Q591" s="310"/>
      <c r="R591" s="310"/>
      <c r="S591" s="310"/>
      <c r="T591" s="310"/>
      <c r="U591" s="310"/>
      <c r="V591" s="310"/>
      <c r="W591" s="310"/>
      <c r="X591" s="310"/>
      <c r="Y591" s="310"/>
      <c r="Z591" s="310"/>
    </row>
    <row r="592" spans="1:26" ht="15.75">
      <c r="A592" s="310"/>
      <c r="B592" s="310"/>
      <c r="C592" s="310"/>
      <c r="D592" s="310"/>
      <c r="E592" s="310"/>
      <c r="F592" s="310"/>
      <c r="G592" s="310"/>
      <c r="H592" s="310"/>
      <c r="I592" s="310"/>
      <c r="J592" s="310"/>
      <c r="K592" s="310"/>
      <c r="L592" s="310"/>
      <c r="M592" s="310"/>
      <c r="N592" s="310"/>
      <c r="O592" s="310"/>
      <c r="P592" s="310"/>
      <c r="Q592" s="310"/>
      <c r="R592" s="310"/>
      <c r="S592" s="310"/>
      <c r="T592" s="310"/>
      <c r="U592" s="310"/>
      <c r="V592" s="310"/>
      <c r="W592" s="310"/>
      <c r="X592" s="310"/>
      <c r="Y592" s="310"/>
      <c r="Z592" s="310"/>
    </row>
    <row r="593" spans="1:26" ht="15.75">
      <c r="A593" s="310"/>
      <c r="B593" s="310"/>
      <c r="C593" s="310"/>
      <c r="D593" s="310"/>
      <c r="E593" s="310"/>
      <c r="F593" s="310"/>
      <c r="G593" s="310"/>
      <c r="H593" s="310"/>
      <c r="I593" s="310"/>
      <c r="J593" s="310"/>
      <c r="K593" s="310"/>
      <c r="L593" s="310"/>
      <c r="M593" s="310"/>
      <c r="N593" s="310"/>
      <c r="O593" s="310"/>
      <c r="P593" s="310"/>
      <c r="Q593" s="310"/>
      <c r="R593" s="310"/>
      <c r="S593" s="310"/>
      <c r="T593" s="310"/>
      <c r="U593" s="310"/>
      <c r="V593" s="310"/>
      <c r="W593" s="310"/>
      <c r="X593" s="310"/>
      <c r="Y593" s="310"/>
      <c r="Z593" s="310"/>
    </row>
    <row r="594" spans="1:26" ht="15.75">
      <c r="A594" s="310"/>
      <c r="B594" s="310"/>
      <c r="C594" s="310"/>
      <c r="D594" s="310"/>
      <c r="E594" s="310"/>
      <c r="F594" s="310"/>
      <c r="G594" s="310"/>
      <c r="H594" s="310"/>
      <c r="I594" s="310"/>
      <c r="J594" s="310"/>
      <c r="K594" s="310"/>
      <c r="L594" s="310"/>
      <c r="M594" s="310"/>
      <c r="N594" s="310"/>
      <c r="O594" s="310"/>
      <c r="P594" s="310"/>
      <c r="Q594" s="310"/>
      <c r="R594" s="310"/>
      <c r="S594" s="310"/>
      <c r="T594" s="310"/>
      <c r="U594" s="310"/>
      <c r="V594" s="310"/>
      <c r="W594" s="310"/>
      <c r="X594" s="310"/>
      <c r="Y594" s="310"/>
      <c r="Z594" s="310"/>
    </row>
    <row r="595" spans="1:26" ht="15.75">
      <c r="A595" s="310"/>
      <c r="B595" s="310"/>
      <c r="C595" s="310"/>
      <c r="D595" s="310"/>
      <c r="E595" s="310"/>
      <c r="F595" s="310"/>
      <c r="G595" s="310"/>
      <c r="H595" s="310"/>
      <c r="I595" s="310"/>
      <c r="J595" s="310"/>
      <c r="K595" s="310"/>
      <c r="L595" s="310"/>
      <c r="M595" s="310"/>
      <c r="N595" s="310"/>
      <c r="O595" s="310"/>
      <c r="P595" s="310"/>
      <c r="Q595" s="310"/>
      <c r="R595" s="310"/>
      <c r="S595" s="310"/>
      <c r="T595" s="310"/>
      <c r="U595" s="310"/>
      <c r="V595" s="310"/>
      <c r="W595" s="310"/>
      <c r="X595" s="310"/>
      <c r="Y595" s="310"/>
      <c r="Z595" s="310"/>
    </row>
    <row r="596" spans="1:26" ht="15.75">
      <c r="A596" s="310"/>
      <c r="B596" s="310"/>
      <c r="C596" s="310"/>
      <c r="D596" s="310"/>
      <c r="E596" s="310"/>
      <c r="F596" s="310"/>
      <c r="G596" s="310"/>
      <c r="H596" s="310"/>
      <c r="I596" s="310"/>
      <c r="J596" s="310"/>
      <c r="K596" s="310"/>
      <c r="L596" s="310"/>
      <c r="M596" s="310"/>
      <c r="N596" s="310"/>
      <c r="O596" s="310"/>
      <c r="P596" s="310"/>
      <c r="Q596" s="310"/>
      <c r="R596" s="310"/>
      <c r="S596" s="310"/>
      <c r="T596" s="310"/>
      <c r="U596" s="310"/>
      <c r="V596" s="310"/>
      <c r="W596" s="310"/>
      <c r="X596" s="310"/>
      <c r="Y596" s="310"/>
      <c r="Z596" s="310"/>
    </row>
    <row r="597" spans="1:26" ht="15.75">
      <c r="A597" s="310"/>
      <c r="B597" s="310"/>
      <c r="C597" s="310"/>
      <c r="D597" s="310"/>
      <c r="E597" s="310"/>
      <c r="F597" s="310"/>
      <c r="G597" s="310"/>
      <c r="H597" s="310"/>
      <c r="I597" s="310"/>
      <c r="J597" s="310"/>
      <c r="K597" s="310"/>
      <c r="L597" s="310"/>
      <c r="M597" s="310"/>
      <c r="N597" s="310"/>
      <c r="O597" s="310"/>
      <c r="P597" s="310"/>
      <c r="Q597" s="310"/>
      <c r="R597" s="310"/>
      <c r="S597" s="310"/>
      <c r="T597" s="310"/>
      <c r="U597" s="310"/>
      <c r="V597" s="310"/>
      <c r="W597" s="310"/>
      <c r="X597" s="310"/>
      <c r="Y597" s="310"/>
      <c r="Z597" s="310"/>
    </row>
    <row r="598" spans="1:26" ht="15.75">
      <c r="A598" s="310"/>
      <c r="B598" s="310"/>
      <c r="C598" s="310"/>
      <c r="D598" s="310"/>
      <c r="E598" s="310"/>
      <c r="F598" s="310"/>
      <c r="G598" s="310"/>
      <c r="H598" s="310"/>
      <c r="I598" s="310"/>
      <c r="J598" s="310"/>
      <c r="K598" s="310"/>
      <c r="L598" s="310"/>
      <c r="M598" s="310"/>
      <c r="N598" s="310"/>
      <c r="O598" s="310"/>
      <c r="P598" s="310"/>
      <c r="Q598" s="310"/>
      <c r="R598" s="310"/>
      <c r="S598" s="310"/>
      <c r="T598" s="310"/>
      <c r="U598" s="310"/>
      <c r="V598" s="310"/>
      <c r="W598" s="310"/>
      <c r="X598" s="310"/>
      <c r="Y598" s="310"/>
      <c r="Z598" s="310"/>
    </row>
    <row r="599" spans="1:26" ht="15.75">
      <c r="A599" s="310"/>
      <c r="B599" s="310"/>
      <c r="C599" s="310"/>
      <c r="D599" s="310"/>
      <c r="E599" s="310"/>
      <c r="F599" s="310"/>
      <c r="G599" s="310"/>
      <c r="H599" s="310"/>
      <c r="I599" s="310"/>
      <c r="J599" s="310"/>
      <c r="K599" s="310"/>
      <c r="L599" s="310"/>
      <c r="M599" s="310"/>
      <c r="N599" s="310"/>
      <c r="O599" s="310"/>
      <c r="P599" s="310"/>
      <c r="Q599" s="310"/>
      <c r="R599" s="310"/>
      <c r="S599" s="310"/>
      <c r="T599" s="310"/>
      <c r="U599" s="310"/>
      <c r="V599" s="310"/>
      <c r="W599" s="310"/>
      <c r="X599" s="310"/>
      <c r="Y599" s="310"/>
      <c r="Z599" s="310"/>
    </row>
    <row r="600" spans="1:26" ht="15.75">
      <c r="A600" s="310"/>
      <c r="B600" s="310"/>
      <c r="C600" s="310"/>
      <c r="D600" s="310"/>
      <c r="E600" s="310"/>
      <c r="F600" s="310"/>
      <c r="G600" s="310"/>
      <c r="H600" s="310"/>
      <c r="I600" s="310"/>
      <c r="J600" s="310"/>
      <c r="K600" s="310"/>
      <c r="L600" s="310"/>
      <c r="M600" s="310"/>
      <c r="N600" s="310"/>
      <c r="O600" s="310"/>
      <c r="P600" s="310"/>
      <c r="Q600" s="310"/>
      <c r="R600" s="310"/>
      <c r="S600" s="310"/>
      <c r="T600" s="310"/>
      <c r="U600" s="310"/>
      <c r="V600" s="310"/>
      <c r="W600" s="310"/>
      <c r="X600" s="310"/>
      <c r="Y600" s="310"/>
      <c r="Z600" s="310"/>
    </row>
    <row r="601" spans="1:26" ht="15.75">
      <c r="A601" s="310"/>
      <c r="B601" s="310"/>
      <c r="C601" s="310"/>
      <c r="D601" s="310"/>
      <c r="E601" s="310"/>
      <c r="F601" s="310"/>
      <c r="G601" s="310"/>
      <c r="H601" s="310"/>
      <c r="I601" s="310"/>
      <c r="J601" s="310"/>
      <c r="K601" s="310"/>
      <c r="L601" s="310"/>
      <c r="M601" s="310"/>
      <c r="N601" s="310"/>
      <c r="O601" s="310"/>
      <c r="P601" s="310"/>
      <c r="Q601" s="310"/>
      <c r="R601" s="310"/>
      <c r="S601" s="310"/>
      <c r="T601" s="310"/>
      <c r="U601" s="310"/>
      <c r="V601" s="310"/>
      <c r="W601" s="310"/>
      <c r="X601" s="310"/>
      <c r="Y601" s="310"/>
      <c r="Z601" s="310"/>
    </row>
    <row r="602" spans="1:26" ht="15.75">
      <c r="A602" s="310"/>
      <c r="B602" s="310"/>
      <c r="C602" s="310"/>
      <c r="D602" s="310"/>
      <c r="E602" s="310"/>
      <c r="F602" s="310"/>
      <c r="G602" s="310"/>
      <c r="H602" s="310"/>
      <c r="I602" s="310"/>
      <c r="J602" s="310"/>
      <c r="K602" s="310"/>
      <c r="L602" s="310"/>
      <c r="M602" s="310"/>
      <c r="N602" s="310"/>
      <c r="O602" s="310"/>
      <c r="P602" s="310"/>
      <c r="Q602" s="310"/>
      <c r="R602" s="310"/>
      <c r="S602" s="310"/>
      <c r="T602" s="310"/>
      <c r="U602" s="310"/>
      <c r="V602" s="310"/>
      <c r="W602" s="310"/>
      <c r="X602" s="310"/>
      <c r="Y602" s="310"/>
      <c r="Z602" s="310"/>
    </row>
    <row r="603" spans="1:26" ht="15.75">
      <c r="A603" s="310"/>
      <c r="B603" s="310"/>
      <c r="C603" s="310"/>
      <c r="D603" s="310"/>
      <c r="E603" s="310"/>
      <c r="F603" s="310"/>
      <c r="G603" s="310"/>
      <c r="H603" s="310"/>
      <c r="I603" s="310"/>
      <c r="J603" s="310"/>
      <c r="K603" s="310"/>
      <c r="L603" s="310"/>
      <c r="M603" s="310"/>
      <c r="N603" s="310"/>
      <c r="O603" s="310"/>
      <c r="P603" s="310"/>
      <c r="Q603" s="310"/>
      <c r="R603" s="310"/>
      <c r="S603" s="310"/>
      <c r="T603" s="310"/>
      <c r="U603" s="310"/>
      <c r="V603" s="310"/>
      <c r="W603" s="310"/>
      <c r="X603" s="310"/>
      <c r="Y603" s="310"/>
      <c r="Z603" s="310"/>
    </row>
    <row r="604" spans="1:26" ht="15.75">
      <c r="A604" s="310"/>
      <c r="B604" s="310"/>
      <c r="C604" s="310"/>
      <c r="D604" s="310"/>
      <c r="E604" s="310"/>
      <c r="F604" s="310"/>
      <c r="G604" s="310"/>
      <c r="H604" s="310"/>
      <c r="I604" s="310"/>
      <c r="J604" s="310"/>
      <c r="K604" s="310"/>
      <c r="L604" s="310"/>
      <c r="M604" s="310"/>
      <c r="N604" s="310"/>
      <c r="O604" s="310"/>
      <c r="P604" s="310"/>
      <c r="Q604" s="310"/>
      <c r="R604" s="310"/>
      <c r="S604" s="310"/>
      <c r="T604" s="310"/>
      <c r="U604" s="310"/>
      <c r="V604" s="310"/>
      <c r="W604" s="310"/>
      <c r="X604" s="310"/>
      <c r="Y604" s="310"/>
      <c r="Z604" s="310"/>
    </row>
    <row r="605" spans="1:26" ht="15.75">
      <c r="A605" s="310"/>
      <c r="B605" s="310"/>
      <c r="C605" s="310"/>
      <c r="D605" s="310"/>
      <c r="E605" s="310"/>
      <c r="F605" s="310"/>
      <c r="G605" s="310"/>
      <c r="H605" s="310"/>
      <c r="I605" s="310"/>
      <c r="J605" s="310"/>
      <c r="K605" s="310"/>
      <c r="L605" s="310"/>
      <c r="M605" s="310"/>
      <c r="N605" s="310"/>
      <c r="O605" s="310"/>
      <c r="P605" s="310"/>
      <c r="Q605" s="310"/>
      <c r="R605" s="310"/>
      <c r="S605" s="310"/>
      <c r="T605" s="310"/>
      <c r="U605" s="310"/>
      <c r="V605" s="310"/>
      <c r="W605" s="310"/>
      <c r="X605" s="310"/>
      <c r="Y605" s="310"/>
      <c r="Z605" s="310"/>
    </row>
    <row r="606" spans="1:26" ht="15.75">
      <c r="A606" s="310"/>
      <c r="B606" s="310"/>
      <c r="C606" s="310"/>
      <c r="D606" s="310"/>
      <c r="E606" s="310"/>
      <c r="F606" s="310"/>
      <c r="G606" s="310"/>
      <c r="H606" s="310"/>
      <c r="I606" s="310"/>
      <c r="J606" s="310"/>
      <c r="K606" s="310"/>
      <c r="L606" s="310"/>
      <c r="M606" s="310"/>
      <c r="N606" s="310"/>
      <c r="O606" s="310"/>
      <c r="P606" s="310"/>
      <c r="Q606" s="310"/>
      <c r="R606" s="310"/>
      <c r="S606" s="310"/>
      <c r="T606" s="310"/>
      <c r="U606" s="310"/>
      <c r="V606" s="310"/>
      <c r="W606" s="310"/>
      <c r="X606" s="310"/>
      <c r="Y606" s="310"/>
      <c r="Z606" s="310"/>
    </row>
    <row r="607" spans="1:26" ht="15.75">
      <c r="A607" s="310"/>
      <c r="B607" s="310"/>
      <c r="C607" s="310"/>
      <c r="D607" s="310"/>
      <c r="E607" s="310"/>
      <c r="F607" s="310"/>
      <c r="G607" s="310"/>
      <c r="H607" s="310"/>
      <c r="I607" s="310"/>
      <c r="J607" s="310"/>
      <c r="K607" s="310"/>
      <c r="L607" s="310"/>
      <c r="M607" s="310"/>
      <c r="N607" s="310"/>
      <c r="O607" s="310"/>
      <c r="P607" s="310"/>
      <c r="Q607" s="310"/>
      <c r="R607" s="310"/>
      <c r="S607" s="310"/>
      <c r="T607" s="310"/>
      <c r="U607" s="310"/>
      <c r="V607" s="310"/>
      <c r="W607" s="310"/>
      <c r="X607" s="310"/>
      <c r="Y607" s="310"/>
      <c r="Z607" s="310"/>
    </row>
    <row r="608" spans="1:26" ht="15.75">
      <c r="A608" s="310"/>
      <c r="B608" s="310"/>
      <c r="C608" s="310"/>
      <c r="D608" s="310"/>
      <c r="E608" s="310"/>
      <c r="F608" s="310"/>
      <c r="G608" s="310"/>
      <c r="H608" s="310"/>
      <c r="I608" s="310"/>
      <c r="J608" s="310"/>
      <c r="K608" s="310"/>
      <c r="L608" s="310"/>
      <c r="M608" s="310"/>
      <c r="N608" s="310"/>
      <c r="O608" s="310"/>
      <c r="P608" s="310"/>
      <c r="Q608" s="310"/>
      <c r="R608" s="310"/>
      <c r="S608" s="310"/>
      <c r="T608" s="310"/>
      <c r="U608" s="310"/>
      <c r="V608" s="310"/>
      <c r="W608" s="310"/>
      <c r="X608" s="310"/>
      <c r="Y608" s="310"/>
      <c r="Z608" s="310"/>
    </row>
    <row r="609" spans="1:26" ht="15.75">
      <c r="A609" s="310"/>
      <c r="B609" s="310"/>
      <c r="C609" s="310"/>
      <c r="D609" s="310"/>
      <c r="E609" s="310"/>
      <c r="F609" s="310"/>
      <c r="G609" s="310"/>
      <c r="H609" s="310"/>
      <c r="I609" s="310"/>
      <c r="J609" s="310"/>
      <c r="K609" s="310"/>
      <c r="L609" s="310"/>
      <c r="M609" s="310"/>
      <c r="N609" s="310"/>
      <c r="O609" s="310"/>
      <c r="P609" s="310"/>
      <c r="Q609" s="310"/>
      <c r="R609" s="310"/>
      <c r="S609" s="310"/>
      <c r="T609" s="310"/>
      <c r="U609" s="310"/>
      <c r="V609" s="310"/>
      <c r="W609" s="310"/>
      <c r="X609" s="310"/>
      <c r="Y609" s="310"/>
      <c r="Z609" s="310"/>
    </row>
    <row r="610" spans="1:26" ht="15.75">
      <c r="A610" s="310"/>
      <c r="B610" s="310"/>
      <c r="C610" s="310"/>
      <c r="D610" s="310"/>
      <c r="E610" s="310"/>
      <c r="F610" s="310"/>
      <c r="G610" s="310"/>
      <c r="H610" s="310"/>
      <c r="I610" s="310"/>
      <c r="J610" s="310"/>
      <c r="K610" s="310"/>
      <c r="L610" s="310"/>
      <c r="M610" s="310"/>
      <c r="N610" s="310"/>
      <c r="O610" s="310"/>
      <c r="P610" s="310"/>
      <c r="Q610" s="310"/>
      <c r="R610" s="310"/>
      <c r="S610" s="310"/>
      <c r="T610" s="310"/>
      <c r="U610" s="310"/>
      <c r="V610" s="310"/>
      <c r="W610" s="310"/>
      <c r="X610" s="310"/>
      <c r="Y610" s="310"/>
      <c r="Z610" s="310"/>
    </row>
    <row r="611" spans="1:26" ht="15.75">
      <c r="A611" s="310"/>
      <c r="B611" s="310"/>
      <c r="C611" s="310"/>
      <c r="D611" s="310"/>
      <c r="E611" s="310"/>
      <c r="F611" s="310"/>
      <c r="G611" s="310"/>
      <c r="H611" s="310"/>
      <c r="I611" s="310"/>
      <c r="J611" s="310"/>
      <c r="K611" s="310"/>
      <c r="L611" s="310"/>
      <c r="M611" s="310"/>
      <c r="N611" s="310"/>
      <c r="O611" s="310"/>
      <c r="P611" s="310"/>
      <c r="Q611" s="310"/>
      <c r="R611" s="310"/>
      <c r="S611" s="310"/>
      <c r="T611" s="310"/>
      <c r="U611" s="310"/>
      <c r="V611" s="310"/>
      <c r="W611" s="310"/>
      <c r="X611" s="310"/>
      <c r="Y611" s="310"/>
      <c r="Z611" s="310"/>
    </row>
    <row r="612" spans="1:26" ht="15.75">
      <c r="A612" s="310"/>
      <c r="B612" s="310"/>
      <c r="C612" s="310"/>
      <c r="D612" s="310"/>
      <c r="E612" s="310"/>
      <c r="F612" s="310"/>
      <c r="G612" s="310"/>
      <c r="H612" s="310"/>
      <c r="I612" s="310"/>
      <c r="J612" s="310"/>
      <c r="K612" s="310"/>
      <c r="L612" s="310"/>
      <c r="M612" s="310"/>
      <c r="N612" s="310"/>
      <c r="O612" s="310"/>
      <c r="P612" s="310"/>
      <c r="Q612" s="310"/>
      <c r="R612" s="310"/>
      <c r="S612" s="310"/>
      <c r="T612" s="310"/>
      <c r="U612" s="310"/>
      <c r="V612" s="310"/>
      <c r="W612" s="310"/>
      <c r="X612" s="310"/>
      <c r="Y612" s="310"/>
      <c r="Z612" s="310"/>
    </row>
    <row r="613" spans="1:26" ht="15.75">
      <c r="A613" s="310"/>
      <c r="B613" s="310"/>
      <c r="C613" s="310"/>
      <c r="D613" s="310"/>
      <c r="E613" s="310"/>
      <c r="F613" s="310"/>
      <c r="G613" s="310"/>
      <c r="H613" s="310"/>
      <c r="I613" s="310"/>
      <c r="J613" s="310"/>
      <c r="K613" s="310"/>
      <c r="L613" s="310"/>
      <c r="M613" s="310"/>
      <c r="N613" s="310"/>
      <c r="O613" s="310"/>
      <c r="P613" s="310"/>
      <c r="Q613" s="310"/>
      <c r="R613" s="310"/>
      <c r="S613" s="310"/>
      <c r="T613" s="310"/>
      <c r="U613" s="310"/>
      <c r="V613" s="310"/>
      <c r="W613" s="310"/>
      <c r="X613" s="310"/>
      <c r="Y613" s="310"/>
      <c r="Z613" s="310"/>
    </row>
    <row r="614" spans="1:26" ht="15.75">
      <c r="A614" s="310"/>
      <c r="B614" s="310"/>
      <c r="C614" s="310"/>
      <c r="D614" s="310"/>
      <c r="E614" s="310"/>
      <c r="F614" s="310"/>
      <c r="G614" s="310"/>
      <c r="H614" s="310"/>
      <c r="I614" s="310"/>
      <c r="J614" s="310"/>
      <c r="K614" s="310"/>
      <c r="L614" s="310"/>
      <c r="M614" s="310"/>
      <c r="N614" s="310"/>
      <c r="O614" s="310"/>
      <c r="P614" s="310"/>
      <c r="Q614" s="310"/>
      <c r="R614" s="310"/>
      <c r="S614" s="310"/>
      <c r="T614" s="310"/>
      <c r="U614" s="310"/>
      <c r="V614" s="310"/>
      <c r="W614" s="310"/>
      <c r="X614" s="310"/>
      <c r="Y614" s="310"/>
      <c r="Z614" s="310"/>
    </row>
    <row r="615" spans="1:26" ht="15.75">
      <c r="A615" s="310"/>
      <c r="B615" s="310"/>
      <c r="C615" s="310"/>
      <c r="D615" s="310"/>
      <c r="E615" s="310"/>
      <c r="F615" s="310"/>
      <c r="G615" s="310"/>
      <c r="H615" s="310"/>
      <c r="I615" s="310"/>
      <c r="J615" s="310"/>
      <c r="K615" s="310"/>
      <c r="L615" s="310"/>
      <c r="M615" s="310"/>
      <c r="N615" s="310"/>
      <c r="O615" s="310"/>
      <c r="P615" s="310"/>
      <c r="Q615" s="310"/>
      <c r="R615" s="310"/>
      <c r="S615" s="310"/>
      <c r="T615" s="310"/>
      <c r="U615" s="310"/>
      <c r="V615" s="310"/>
      <c r="W615" s="310"/>
      <c r="X615" s="310"/>
      <c r="Y615" s="310"/>
      <c r="Z615" s="310"/>
    </row>
    <row r="616" spans="1:26" ht="15.75">
      <c r="A616" s="310"/>
      <c r="B616" s="310"/>
      <c r="C616" s="310"/>
      <c r="D616" s="310"/>
      <c r="E616" s="310"/>
      <c r="F616" s="310"/>
      <c r="G616" s="310"/>
      <c r="H616" s="310"/>
      <c r="I616" s="310"/>
      <c r="J616" s="310"/>
      <c r="K616" s="310"/>
      <c r="L616" s="310"/>
      <c r="M616" s="310"/>
      <c r="N616" s="310"/>
      <c r="O616" s="310"/>
      <c r="P616" s="310"/>
      <c r="Q616" s="310"/>
      <c r="R616" s="310"/>
      <c r="S616" s="310"/>
      <c r="T616" s="310"/>
      <c r="U616" s="310"/>
      <c r="V616" s="310"/>
      <c r="W616" s="310"/>
      <c r="X616" s="310"/>
      <c r="Y616" s="310"/>
      <c r="Z616" s="310"/>
    </row>
    <row r="617" spans="1:26" ht="15.75">
      <c r="A617" s="310"/>
      <c r="B617" s="310"/>
      <c r="C617" s="310"/>
      <c r="D617" s="310"/>
      <c r="E617" s="310"/>
      <c r="F617" s="310"/>
      <c r="G617" s="310"/>
      <c r="H617" s="310"/>
      <c r="I617" s="310"/>
      <c r="J617" s="310"/>
      <c r="K617" s="310"/>
      <c r="L617" s="310"/>
      <c r="M617" s="310"/>
      <c r="N617" s="310"/>
      <c r="O617" s="310"/>
      <c r="P617" s="310"/>
      <c r="Q617" s="310"/>
      <c r="R617" s="310"/>
      <c r="S617" s="310"/>
      <c r="T617" s="310"/>
      <c r="U617" s="310"/>
      <c r="V617" s="310"/>
      <c r="W617" s="310"/>
      <c r="X617" s="310"/>
      <c r="Y617" s="310"/>
      <c r="Z617" s="310"/>
    </row>
    <row r="618" spans="1:26" ht="15.75">
      <c r="A618" s="310"/>
      <c r="B618" s="310"/>
      <c r="C618" s="310"/>
      <c r="D618" s="310"/>
      <c r="E618" s="310"/>
      <c r="F618" s="310"/>
      <c r="G618" s="310"/>
      <c r="H618" s="310"/>
      <c r="I618" s="310"/>
      <c r="J618" s="310"/>
      <c r="K618" s="310"/>
      <c r="L618" s="310"/>
      <c r="M618" s="310"/>
      <c r="N618" s="310"/>
      <c r="O618" s="310"/>
      <c r="P618" s="310"/>
      <c r="Q618" s="310"/>
      <c r="R618" s="310"/>
      <c r="S618" s="310"/>
      <c r="T618" s="310"/>
      <c r="U618" s="310"/>
      <c r="V618" s="310"/>
      <c r="W618" s="310"/>
      <c r="X618" s="310"/>
      <c r="Y618" s="310"/>
      <c r="Z618" s="310"/>
    </row>
    <row r="619" spans="1:26" ht="15.75">
      <c r="A619" s="310"/>
      <c r="B619" s="310"/>
      <c r="C619" s="310"/>
      <c r="D619" s="310"/>
      <c r="E619" s="310"/>
      <c r="F619" s="310"/>
      <c r="G619" s="310"/>
      <c r="H619" s="310"/>
      <c r="I619" s="310"/>
      <c r="J619" s="310"/>
      <c r="K619" s="310"/>
      <c r="L619" s="310"/>
      <c r="M619" s="310"/>
      <c r="N619" s="310"/>
      <c r="O619" s="310"/>
      <c r="P619" s="310"/>
      <c r="Q619" s="310"/>
      <c r="R619" s="310"/>
      <c r="S619" s="310"/>
      <c r="T619" s="310"/>
      <c r="U619" s="310"/>
      <c r="V619" s="310"/>
      <c r="W619" s="310"/>
      <c r="X619" s="310"/>
      <c r="Y619" s="310"/>
      <c r="Z619" s="310"/>
    </row>
    <row r="620" spans="1:26" ht="15.75">
      <c r="A620" s="310"/>
      <c r="B620" s="310"/>
      <c r="C620" s="310"/>
      <c r="D620" s="310"/>
      <c r="E620" s="310"/>
      <c r="F620" s="310"/>
      <c r="G620" s="310"/>
      <c r="H620" s="310"/>
      <c r="I620" s="310"/>
      <c r="J620" s="310"/>
      <c r="K620" s="310"/>
      <c r="L620" s="310"/>
      <c r="M620" s="310"/>
      <c r="N620" s="310"/>
      <c r="O620" s="310"/>
      <c r="P620" s="310"/>
      <c r="Q620" s="310"/>
      <c r="R620" s="310"/>
      <c r="S620" s="310"/>
      <c r="T620" s="310"/>
      <c r="U620" s="310"/>
      <c r="V620" s="310"/>
      <c r="W620" s="310"/>
      <c r="X620" s="310"/>
      <c r="Y620" s="310"/>
      <c r="Z620" s="310"/>
    </row>
    <row r="621" spans="1:26" ht="15.75">
      <c r="A621" s="310"/>
      <c r="B621" s="310"/>
      <c r="C621" s="310"/>
      <c r="D621" s="310"/>
      <c r="E621" s="310"/>
      <c r="F621" s="310"/>
      <c r="G621" s="310"/>
      <c r="H621" s="310"/>
      <c r="I621" s="310"/>
      <c r="J621" s="310"/>
      <c r="K621" s="310"/>
      <c r="L621" s="310"/>
      <c r="M621" s="310"/>
      <c r="N621" s="310"/>
      <c r="O621" s="310"/>
      <c r="P621" s="310"/>
      <c r="Q621" s="310"/>
      <c r="R621" s="310"/>
      <c r="S621" s="310"/>
      <c r="T621" s="310"/>
      <c r="U621" s="310"/>
      <c r="V621" s="310"/>
      <c r="W621" s="310"/>
      <c r="X621" s="310"/>
      <c r="Y621" s="310"/>
      <c r="Z621" s="310"/>
    </row>
    <row r="622" spans="1:26" ht="15.75">
      <c r="A622" s="310"/>
      <c r="B622" s="310"/>
      <c r="C622" s="310"/>
      <c r="D622" s="310"/>
      <c r="E622" s="310"/>
      <c r="F622" s="310"/>
      <c r="G622" s="310"/>
      <c r="H622" s="310"/>
      <c r="I622" s="310"/>
      <c r="J622" s="310"/>
      <c r="K622" s="310"/>
      <c r="L622" s="310"/>
      <c r="M622" s="310"/>
      <c r="N622" s="310"/>
      <c r="O622" s="310"/>
      <c r="P622" s="310"/>
      <c r="Q622" s="310"/>
      <c r="R622" s="310"/>
      <c r="S622" s="310"/>
      <c r="T622" s="310"/>
      <c r="U622" s="310"/>
      <c r="V622" s="310"/>
      <c r="W622" s="310"/>
      <c r="X622" s="310"/>
      <c r="Y622" s="310"/>
      <c r="Z622" s="310"/>
    </row>
    <row r="623" spans="1:26" ht="15.75">
      <c r="A623" s="310"/>
      <c r="B623" s="310"/>
      <c r="C623" s="310"/>
      <c r="D623" s="310"/>
      <c r="E623" s="310"/>
      <c r="F623" s="310"/>
      <c r="G623" s="310"/>
      <c r="H623" s="310"/>
      <c r="I623" s="310"/>
      <c r="J623" s="310"/>
      <c r="K623" s="310"/>
      <c r="L623" s="310"/>
      <c r="M623" s="310"/>
      <c r="N623" s="310"/>
      <c r="O623" s="310"/>
      <c r="P623" s="310"/>
      <c r="Q623" s="310"/>
      <c r="R623" s="310"/>
      <c r="S623" s="310"/>
      <c r="T623" s="310"/>
      <c r="U623" s="310"/>
      <c r="V623" s="310"/>
      <c r="W623" s="310"/>
      <c r="X623" s="310"/>
      <c r="Y623" s="310"/>
      <c r="Z623" s="310"/>
    </row>
    <row r="624" spans="1:26" ht="15.75">
      <c r="A624" s="310"/>
      <c r="B624" s="310"/>
      <c r="C624" s="310"/>
      <c r="D624" s="310"/>
      <c r="E624" s="310"/>
      <c r="F624" s="310"/>
      <c r="G624" s="310"/>
      <c r="H624" s="310"/>
      <c r="I624" s="310"/>
      <c r="J624" s="310"/>
      <c r="K624" s="310"/>
      <c r="L624" s="310"/>
      <c r="M624" s="310"/>
      <c r="N624" s="310"/>
      <c r="O624" s="310"/>
      <c r="P624" s="310"/>
      <c r="Q624" s="310"/>
      <c r="R624" s="310"/>
      <c r="S624" s="310"/>
      <c r="T624" s="310"/>
      <c r="U624" s="310"/>
      <c r="V624" s="310"/>
      <c r="W624" s="310"/>
      <c r="X624" s="310"/>
      <c r="Y624" s="310"/>
      <c r="Z624" s="310"/>
    </row>
    <row r="625" spans="1:26" ht="15.75">
      <c r="A625" s="310"/>
      <c r="B625" s="310"/>
      <c r="C625" s="310"/>
      <c r="D625" s="310"/>
      <c r="E625" s="310"/>
      <c r="F625" s="310"/>
      <c r="G625" s="310"/>
      <c r="H625" s="310"/>
      <c r="I625" s="310"/>
      <c r="J625" s="310"/>
      <c r="K625" s="310"/>
      <c r="L625" s="310"/>
      <c r="M625" s="310"/>
      <c r="N625" s="310"/>
      <c r="O625" s="310"/>
      <c r="P625" s="310"/>
      <c r="Q625" s="310"/>
      <c r="R625" s="310"/>
      <c r="S625" s="310"/>
      <c r="T625" s="310"/>
      <c r="U625" s="310"/>
      <c r="V625" s="310"/>
      <c r="W625" s="310"/>
      <c r="X625" s="310"/>
      <c r="Y625" s="310"/>
      <c r="Z625" s="310"/>
    </row>
    <row r="626" spans="1:26" ht="15.75">
      <c r="A626" s="310"/>
      <c r="B626" s="310"/>
      <c r="C626" s="310"/>
      <c r="D626" s="310"/>
      <c r="E626" s="310"/>
      <c r="F626" s="310"/>
      <c r="G626" s="310"/>
      <c r="H626" s="310"/>
      <c r="I626" s="310"/>
      <c r="J626" s="310"/>
      <c r="K626" s="310"/>
      <c r="L626" s="310"/>
      <c r="M626" s="310"/>
      <c r="N626" s="310"/>
      <c r="O626" s="310"/>
      <c r="P626" s="310"/>
      <c r="Q626" s="310"/>
      <c r="R626" s="310"/>
      <c r="S626" s="310"/>
      <c r="T626" s="310"/>
      <c r="U626" s="310"/>
      <c r="V626" s="310"/>
      <c r="W626" s="310"/>
      <c r="X626" s="310"/>
      <c r="Y626" s="310"/>
      <c r="Z626" s="310"/>
    </row>
    <row r="627" spans="1:26" ht="15.75">
      <c r="A627" s="310"/>
      <c r="B627" s="310"/>
      <c r="C627" s="310"/>
      <c r="D627" s="310"/>
      <c r="E627" s="310"/>
      <c r="F627" s="310"/>
      <c r="G627" s="310"/>
      <c r="H627" s="310"/>
      <c r="I627" s="310"/>
      <c r="J627" s="310"/>
      <c r="K627" s="310"/>
      <c r="L627" s="310"/>
      <c r="M627" s="310"/>
      <c r="N627" s="310"/>
      <c r="O627" s="310"/>
      <c r="P627" s="310"/>
      <c r="Q627" s="310"/>
      <c r="R627" s="310"/>
      <c r="S627" s="310"/>
      <c r="T627" s="310"/>
      <c r="U627" s="310"/>
      <c r="V627" s="310"/>
      <c r="W627" s="310"/>
      <c r="X627" s="310"/>
      <c r="Y627" s="310"/>
      <c r="Z627" s="310"/>
    </row>
    <row r="628" spans="1:26" ht="15.75">
      <c r="A628" s="310"/>
      <c r="B628" s="310"/>
      <c r="C628" s="310"/>
      <c r="D628" s="310"/>
      <c r="E628" s="310"/>
      <c r="F628" s="310"/>
      <c r="G628" s="310"/>
      <c r="H628" s="310"/>
      <c r="I628" s="310"/>
      <c r="J628" s="310"/>
      <c r="K628" s="310"/>
      <c r="L628" s="310"/>
      <c r="M628" s="310"/>
      <c r="N628" s="310"/>
      <c r="O628" s="310"/>
      <c r="P628" s="310"/>
      <c r="Q628" s="310"/>
      <c r="R628" s="310"/>
      <c r="S628" s="310"/>
      <c r="T628" s="310"/>
      <c r="U628" s="310"/>
      <c r="V628" s="310"/>
      <c r="W628" s="310"/>
      <c r="X628" s="310"/>
      <c r="Y628" s="310"/>
      <c r="Z628" s="310"/>
    </row>
    <row r="629" spans="1:26" ht="15.75">
      <c r="A629" s="310"/>
      <c r="B629" s="310"/>
      <c r="C629" s="310"/>
      <c r="D629" s="310"/>
      <c r="E629" s="310"/>
      <c r="F629" s="310"/>
      <c r="G629" s="310"/>
      <c r="H629" s="310"/>
      <c r="I629" s="310"/>
      <c r="J629" s="310"/>
      <c r="K629" s="310"/>
      <c r="L629" s="310"/>
      <c r="M629" s="310"/>
      <c r="N629" s="310"/>
      <c r="O629" s="310"/>
      <c r="P629" s="310"/>
      <c r="Q629" s="310"/>
      <c r="R629" s="310"/>
      <c r="S629" s="310"/>
      <c r="T629" s="310"/>
      <c r="U629" s="310"/>
      <c r="V629" s="310"/>
      <c r="W629" s="310"/>
      <c r="X629" s="310"/>
      <c r="Y629" s="310"/>
      <c r="Z629" s="310"/>
    </row>
    <row r="630" spans="1:26" ht="15.75">
      <c r="A630" s="310"/>
      <c r="B630" s="310"/>
      <c r="C630" s="310"/>
      <c r="D630" s="310"/>
      <c r="E630" s="310"/>
      <c r="F630" s="310"/>
      <c r="G630" s="310"/>
      <c r="H630" s="310"/>
      <c r="I630" s="310"/>
      <c r="J630" s="310"/>
      <c r="K630" s="310"/>
      <c r="L630" s="310"/>
      <c r="M630" s="310"/>
      <c r="N630" s="310"/>
      <c r="O630" s="310"/>
      <c r="P630" s="310"/>
      <c r="Q630" s="310"/>
      <c r="R630" s="310"/>
      <c r="S630" s="310"/>
      <c r="T630" s="310"/>
      <c r="U630" s="310"/>
      <c r="V630" s="310"/>
      <c r="W630" s="310"/>
      <c r="X630" s="310"/>
      <c r="Y630" s="310"/>
      <c r="Z630" s="310"/>
    </row>
    <row r="631" spans="1:26" ht="15.75">
      <c r="A631" s="310"/>
      <c r="B631" s="310"/>
      <c r="C631" s="310"/>
      <c r="D631" s="310"/>
      <c r="E631" s="310"/>
      <c r="F631" s="310"/>
      <c r="G631" s="310"/>
      <c r="H631" s="310"/>
      <c r="I631" s="310"/>
      <c r="J631" s="310"/>
      <c r="K631" s="310"/>
      <c r="L631" s="310"/>
      <c r="M631" s="310"/>
      <c r="N631" s="310"/>
      <c r="O631" s="310"/>
      <c r="P631" s="310"/>
      <c r="Q631" s="310"/>
      <c r="R631" s="310"/>
      <c r="S631" s="310"/>
      <c r="T631" s="310"/>
      <c r="U631" s="310"/>
      <c r="V631" s="310"/>
      <c r="W631" s="310"/>
      <c r="X631" s="310"/>
      <c r="Y631" s="310"/>
      <c r="Z631" s="310"/>
    </row>
    <row r="632" spans="1:26" ht="15.75">
      <c r="A632" s="310"/>
      <c r="B632" s="310"/>
      <c r="C632" s="310"/>
      <c r="D632" s="310"/>
      <c r="E632" s="310"/>
      <c r="F632" s="310"/>
      <c r="G632" s="310"/>
      <c r="H632" s="310"/>
      <c r="I632" s="310"/>
      <c r="J632" s="310"/>
      <c r="K632" s="310"/>
      <c r="L632" s="310"/>
      <c r="M632" s="310"/>
      <c r="N632" s="310"/>
      <c r="O632" s="310"/>
      <c r="P632" s="310"/>
      <c r="Q632" s="310"/>
      <c r="R632" s="310"/>
      <c r="S632" s="310"/>
      <c r="T632" s="310"/>
      <c r="U632" s="310"/>
      <c r="V632" s="310"/>
      <c r="W632" s="310"/>
      <c r="X632" s="310"/>
      <c r="Y632" s="310"/>
      <c r="Z632" s="310"/>
    </row>
    <row r="633" spans="1:26" ht="15.75">
      <c r="A633" s="310"/>
      <c r="B633" s="310"/>
      <c r="C633" s="310"/>
      <c r="D633" s="310"/>
      <c r="E633" s="310"/>
      <c r="F633" s="310"/>
      <c r="G633" s="310"/>
      <c r="H633" s="310"/>
      <c r="I633" s="310"/>
      <c r="J633" s="310"/>
      <c r="K633" s="310"/>
      <c r="L633" s="310"/>
      <c r="M633" s="310"/>
      <c r="N633" s="310"/>
      <c r="O633" s="310"/>
      <c r="P633" s="310"/>
      <c r="Q633" s="310"/>
      <c r="R633" s="310"/>
      <c r="S633" s="310"/>
      <c r="T633" s="310"/>
      <c r="U633" s="310"/>
      <c r="V633" s="310"/>
      <c r="W633" s="310"/>
      <c r="X633" s="310"/>
      <c r="Y633" s="310"/>
      <c r="Z633" s="310"/>
    </row>
    <row r="634" spans="1:26" ht="15.75">
      <c r="A634" s="310"/>
      <c r="B634" s="310"/>
      <c r="C634" s="310"/>
      <c r="D634" s="310"/>
      <c r="E634" s="310"/>
      <c r="F634" s="310"/>
      <c r="G634" s="310"/>
      <c r="H634" s="310"/>
      <c r="I634" s="310"/>
      <c r="J634" s="310"/>
      <c r="K634" s="310"/>
      <c r="L634" s="310"/>
      <c r="M634" s="310"/>
      <c r="N634" s="310"/>
      <c r="O634" s="310"/>
      <c r="P634" s="310"/>
      <c r="Q634" s="310"/>
      <c r="R634" s="310"/>
      <c r="S634" s="310"/>
      <c r="T634" s="310"/>
      <c r="U634" s="310"/>
      <c r="V634" s="310"/>
      <c r="W634" s="310"/>
      <c r="X634" s="310"/>
      <c r="Y634" s="310"/>
      <c r="Z634" s="310"/>
    </row>
    <row r="635" spans="1:26" ht="15.75">
      <c r="A635" s="310"/>
      <c r="B635" s="310"/>
      <c r="C635" s="310"/>
      <c r="D635" s="310"/>
      <c r="E635" s="310"/>
      <c r="F635" s="310"/>
      <c r="G635" s="310"/>
      <c r="H635" s="310"/>
      <c r="I635" s="310"/>
      <c r="J635" s="310"/>
      <c r="K635" s="310"/>
      <c r="L635" s="310"/>
      <c r="M635" s="310"/>
      <c r="N635" s="310"/>
      <c r="O635" s="310"/>
      <c r="P635" s="310"/>
      <c r="Q635" s="310"/>
      <c r="R635" s="310"/>
      <c r="S635" s="310"/>
      <c r="T635" s="310"/>
      <c r="U635" s="310"/>
      <c r="V635" s="310"/>
      <c r="W635" s="310"/>
      <c r="X635" s="310"/>
      <c r="Y635" s="310"/>
      <c r="Z635" s="310"/>
    </row>
    <row r="636" spans="1:26" ht="15.75">
      <c r="A636" s="310"/>
      <c r="B636" s="310"/>
      <c r="C636" s="310"/>
      <c r="D636" s="310"/>
      <c r="E636" s="310"/>
      <c r="F636" s="310"/>
      <c r="G636" s="310"/>
      <c r="H636" s="310"/>
      <c r="I636" s="310"/>
      <c r="J636" s="310"/>
      <c r="K636" s="310"/>
      <c r="L636" s="310"/>
      <c r="M636" s="310"/>
      <c r="N636" s="310"/>
      <c r="O636" s="310"/>
      <c r="P636" s="310"/>
      <c r="Q636" s="310"/>
      <c r="R636" s="310"/>
      <c r="S636" s="310"/>
      <c r="T636" s="310"/>
      <c r="U636" s="310"/>
      <c r="V636" s="310"/>
      <c r="W636" s="310"/>
      <c r="X636" s="310"/>
      <c r="Y636" s="310"/>
      <c r="Z636" s="310"/>
    </row>
    <row r="637" spans="1:26" ht="15.75">
      <c r="A637" s="310"/>
      <c r="B637" s="310"/>
      <c r="C637" s="310"/>
      <c r="D637" s="310"/>
      <c r="E637" s="310"/>
      <c r="F637" s="310"/>
      <c r="G637" s="310"/>
      <c r="H637" s="310"/>
      <c r="I637" s="310"/>
      <c r="J637" s="310"/>
      <c r="K637" s="310"/>
      <c r="L637" s="310"/>
      <c r="M637" s="310"/>
      <c r="N637" s="310"/>
      <c r="O637" s="310"/>
      <c r="P637" s="310"/>
      <c r="Q637" s="310"/>
      <c r="R637" s="310"/>
      <c r="S637" s="310"/>
      <c r="T637" s="310"/>
      <c r="U637" s="310"/>
      <c r="V637" s="310"/>
      <c r="W637" s="310"/>
      <c r="X637" s="310"/>
      <c r="Y637" s="310"/>
      <c r="Z637" s="310"/>
    </row>
    <row r="638" spans="1:26" ht="15.75">
      <c r="A638" s="310"/>
      <c r="B638" s="310"/>
      <c r="C638" s="310"/>
      <c r="D638" s="310"/>
      <c r="E638" s="310"/>
      <c r="F638" s="310"/>
      <c r="G638" s="310"/>
      <c r="H638" s="310"/>
      <c r="I638" s="310"/>
      <c r="J638" s="310"/>
      <c r="K638" s="310"/>
      <c r="L638" s="310"/>
      <c r="M638" s="310"/>
      <c r="N638" s="310"/>
      <c r="O638" s="310"/>
      <c r="P638" s="310"/>
      <c r="Q638" s="310"/>
      <c r="R638" s="310"/>
      <c r="S638" s="310"/>
      <c r="T638" s="310"/>
      <c r="U638" s="310"/>
      <c r="V638" s="310"/>
      <c r="W638" s="310"/>
      <c r="X638" s="310"/>
      <c r="Y638" s="310"/>
      <c r="Z638" s="310"/>
    </row>
    <row r="639" spans="1:26" ht="15.75">
      <c r="A639" s="310"/>
      <c r="B639" s="310"/>
      <c r="C639" s="310"/>
      <c r="D639" s="310"/>
      <c r="E639" s="310"/>
      <c r="F639" s="310"/>
      <c r="G639" s="310"/>
      <c r="H639" s="310"/>
      <c r="I639" s="310"/>
      <c r="J639" s="310"/>
      <c r="K639" s="310"/>
      <c r="L639" s="310"/>
      <c r="M639" s="310"/>
      <c r="N639" s="310"/>
      <c r="O639" s="310"/>
      <c r="P639" s="310"/>
      <c r="Q639" s="310"/>
      <c r="R639" s="310"/>
      <c r="S639" s="310"/>
      <c r="T639" s="310"/>
      <c r="U639" s="310"/>
      <c r="V639" s="310"/>
      <c r="W639" s="310"/>
      <c r="X639" s="310"/>
      <c r="Y639" s="310"/>
      <c r="Z639" s="310"/>
    </row>
    <row r="640" spans="1:26" ht="15.75">
      <c r="A640" s="310"/>
      <c r="B640" s="310"/>
      <c r="C640" s="310"/>
      <c r="D640" s="310"/>
      <c r="E640" s="310"/>
      <c r="F640" s="310"/>
      <c r="G640" s="310"/>
      <c r="H640" s="310"/>
      <c r="I640" s="310"/>
      <c r="J640" s="310"/>
      <c r="K640" s="310"/>
      <c r="L640" s="310"/>
      <c r="M640" s="310"/>
      <c r="N640" s="310"/>
      <c r="O640" s="310"/>
      <c r="P640" s="310"/>
      <c r="Q640" s="310"/>
      <c r="R640" s="310"/>
      <c r="S640" s="310"/>
      <c r="T640" s="310"/>
      <c r="U640" s="310"/>
      <c r="V640" s="310"/>
      <c r="W640" s="310"/>
      <c r="X640" s="310"/>
      <c r="Y640" s="310"/>
      <c r="Z640" s="310"/>
    </row>
    <row r="641" spans="1:26" ht="15.75">
      <c r="A641" s="310"/>
      <c r="B641" s="310"/>
      <c r="C641" s="310"/>
      <c r="D641" s="310"/>
      <c r="E641" s="310"/>
      <c r="F641" s="310"/>
      <c r="G641" s="310"/>
      <c r="H641" s="310"/>
      <c r="I641" s="310"/>
      <c r="J641" s="310"/>
      <c r="K641" s="310"/>
      <c r="L641" s="310"/>
      <c r="M641" s="310"/>
      <c r="N641" s="310"/>
      <c r="O641" s="310"/>
      <c r="P641" s="310"/>
      <c r="Q641" s="310"/>
      <c r="R641" s="310"/>
      <c r="S641" s="310"/>
      <c r="T641" s="310"/>
      <c r="U641" s="310"/>
      <c r="V641" s="310"/>
      <c r="W641" s="310"/>
      <c r="X641" s="310"/>
      <c r="Y641" s="310"/>
      <c r="Z641" s="310"/>
    </row>
    <row r="642" spans="1:26" ht="15.75">
      <c r="A642" s="310"/>
      <c r="B642" s="310"/>
      <c r="C642" s="310"/>
      <c r="D642" s="310"/>
      <c r="E642" s="310"/>
      <c r="F642" s="310"/>
      <c r="G642" s="310"/>
      <c r="H642" s="310"/>
      <c r="I642" s="310"/>
      <c r="J642" s="310"/>
      <c r="K642" s="310"/>
      <c r="L642" s="310"/>
      <c r="M642" s="310"/>
      <c r="N642" s="310"/>
      <c r="O642" s="310"/>
      <c r="P642" s="310"/>
      <c r="Q642" s="310"/>
      <c r="R642" s="310"/>
      <c r="S642" s="310"/>
      <c r="T642" s="310"/>
      <c r="U642" s="310"/>
      <c r="V642" s="310"/>
      <c r="W642" s="310"/>
      <c r="X642" s="310"/>
      <c r="Y642" s="310"/>
      <c r="Z642" s="310"/>
    </row>
    <row r="643" spans="1:26" ht="15.75">
      <c r="A643" s="310"/>
      <c r="B643" s="310"/>
      <c r="C643" s="310"/>
      <c r="D643" s="310"/>
      <c r="E643" s="310"/>
      <c r="F643" s="310"/>
      <c r="G643" s="310"/>
      <c r="H643" s="310"/>
      <c r="I643" s="310"/>
      <c r="J643" s="310"/>
      <c r="K643" s="310"/>
      <c r="L643" s="310"/>
      <c r="M643" s="310"/>
      <c r="N643" s="310"/>
      <c r="O643" s="310"/>
      <c r="P643" s="310"/>
      <c r="Q643" s="310"/>
      <c r="R643" s="310"/>
      <c r="S643" s="310"/>
      <c r="T643" s="310"/>
      <c r="U643" s="310"/>
      <c r="V643" s="310"/>
      <c r="W643" s="310"/>
      <c r="X643" s="310"/>
      <c r="Y643" s="310"/>
      <c r="Z643" s="310"/>
    </row>
    <row r="644" spans="1:26" ht="15.75">
      <c r="A644" s="310"/>
      <c r="B644" s="310"/>
      <c r="C644" s="310"/>
      <c r="D644" s="310"/>
      <c r="E644" s="310"/>
      <c r="F644" s="310"/>
      <c r="G644" s="310"/>
      <c r="H644" s="310"/>
      <c r="I644" s="310"/>
      <c r="J644" s="310"/>
      <c r="K644" s="310"/>
      <c r="L644" s="310"/>
      <c r="M644" s="310"/>
      <c r="N644" s="310"/>
      <c r="O644" s="310"/>
      <c r="P644" s="310"/>
      <c r="Q644" s="310"/>
      <c r="R644" s="310"/>
      <c r="S644" s="310"/>
      <c r="T644" s="310"/>
      <c r="U644" s="310"/>
      <c r="V644" s="310"/>
      <c r="W644" s="310"/>
      <c r="X644" s="310"/>
      <c r="Y644" s="310"/>
      <c r="Z644" s="310"/>
    </row>
    <row r="645" spans="1:26" ht="15.75">
      <c r="A645" s="310"/>
      <c r="B645" s="310"/>
      <c r="C645" s="310"/>
      <c r="D645" s="310"/>
      <c r="E645" s="310"/>
      <c r="F645" s="310"/>
      <c r="G645" s="310"/>
      <c r="H645" s="310"/>
      <c r="I645" s="310"/>
      <c r="J645" s="310"/>
      <c r="K645" s="310"/>
      <c r="L645" s="310"/>
      <c r="M645" s="310"/>
      <c r="N645" s="310"/>
      <c r="O645" s="310"/>
      <c r="P645" s="310"/>
      <c r="Q645" s="310"/>
      <c r="R645" s="310"/>
      <c r="S645" s="310"/>
      <c r="T645" s="310"/>
      <c r="U645" s="310"/>
      <c r="V645" s="310"/>
      <c r="W645" s="310"/>
      <c r="X645" s="310"/>
      <c r="Y645" s="310"/>
      <c r="Z645" s="310"/>
    </row>
    <row r="646" spans="1:26" ht="15.75">
      <c r="A646" s="310"/>
      <c r="B646" s="310"/>
      <c r="C646" s="310"/>
      <c r="D646" s="310"/>
      <c r="E646" s="310"/>
      <c r="F646" s="310"/>
      <c r="G646" s="310"/>
      <c r="H646" s="310"/>
      <c r="I646" s="310"/>
      <c r="J646" s="310"/>
      <c r="K646" s="310"/>
      <c r="L646" s="310"/>
      <c r="M646" s="310"/>
      <c r="N646" s="310"/>
      <c r="O646" s="310"/>
      <c r="P646" s="310"/>
      <c r="Q646" s="310"/>
      <c r="R646" s="310"/>
      <c r="S646" s="310"/>
      <c r="T646" s="310"/>
      <c r="U646" s="310"/>
      <c r="V646" s="310"/>
      <c r="W646" s="310"/>
      <c r="X646" s="310"/>
      <c r="Y646" s="310"/>
      <c r="Z646" s="310"/>
    </row>
    <row r="647" spans="1:26" ht="15.75">
      <c r="A647" s="310"/>
      <c r="B647" s="310"/>
      <c r="C647" s="310"/>
      <c r="D647" s="310"/>
      <c r="E647" s="310"/>
      <c r="F647" s="310"/>
      <c r="G647" s="310"/>
      <c r="H647" s="310"/>
      <c r="I647" s="310"/>
      <c r="J647" s="310"/>
      <c r="K647" s="310"/>
      <c r="L647" s="310"/>
      <c r="M647" s="310"/>
      <c r="N647" s="310"/>
      <c r="O647" s="310"/>
      <c r="P647" s="310"/>
      <c r="Q647" s="310"/>
      <c r="R647" s="310"/>
      <c r="S647" s="310"/>
      <c r="T647" s="310"/>
      <c r="U647" s="310"/>
      <c r="V647" s="310"/>
      <c r="W647" s="310"/>
      <c r="X647" s="310"/>
      <c r="Y647" s="310"/>
      <c r="Z647" s="310"/>
    </row>
    <row r="648" spans="1:26" ht="15.75">
      <c r="A648" s="310"/>
      <c r="B648" s="310"/>
      <c r="C648" s="310"/>
      <c r="D648" s="310"/>
      <c r="E648" s="310"/>
      <c r="F648" s="310"/>
      <c r="G648" s="310"/>
      <c r="H648" s="310"/>
      <c r="I648" s="310"/>
      <c r="J648" s="310"/>
      <c r="K648" s="310"/>
      <c r="L648" s="310"/>
      <c r="M648" s="310"/>
      <c r="N648" s="310"/>
      <c r="O648" s="310"/>
      <c r="P648" s="310"/>
      <c r="Q648" s="310"/>
      <c r="R648" s="310"/>
      <c r="S648" s="310"/>
      <c r="T648" s="310"/>
      <c r="U648" s="310"/>
      <c r="V648" s="310"/>
      <c r="W648" s="310"/>
      <c r="X648" s="310"/>
      <c r="Y648" s="310"/>
      <c r="Z648" s="310"/>
    </row>
    <row r="649" spans="1:26" ht="15.75">
      <c r="A649" s="310"/>
      <c r="B649" s="310"/>
      <c r="C649" s="310"/>
      <c r="D649" s="310"/>
      <c r="E649" s="310"/>
      <c r="F649" s="310"/>
      <c r="G649" s="310"/>
      <c r="H649" s="310"/>
      <c r="I649" s="310"/>
      <c r="J649" s="310"/>
      <c r="K649" s="310"/>
      <c r="L649" s="310"/>
      <c r="M649" s="310"/>
      <c r="N649" s="310"/>
      <c r="O649" s="310"/>
      <c r="P649" s="310"/>
      <c r="Q649" s="310"/>
      <c r="R649" s="310"/>
      <c r="S649" s="310"/>
      <c r="T649" s="310"/>
      <c r="U649" s="310"/>
      <c r="V649" s="310"/>
      <c r="W649" s="310"/>
      <c r="X649" s="310"/>
      <c r="Y649" s="310"/>
      <c r="Z649" s="310"/>
    </row>
    <row r="650" spans="1:26" ht="15.75">
      <c r="A650" s="310"/>
      <c r="B650" s="310"/>
      <c r="C650" s="310"/>
      <c r="D650" s="310"/>
      <c r="E650" s="310"/>
      <c r="F650" s="310"/>
      <c r="G650" s="310"/>
      <c r="H650" s="310"/>
      <c r="I650" s="310"/>
      <c r="J650" s="310"/>
      <c r="K650" s="310"/>
      <c r="L650" s="310"/>
      <c r="M650" s="310"/>
      <c r="N650" s="310"/>
      <c r="O650" s="310"/>
      <c r="P650" s="310"/>
      <c r="Q650" s="310"/>
      <c r="R650" s="310"/>
      <c r="S650" s="310"/>
      <c r="T650" s="310"/>
      <c r="U650" s="310"/>
      <c r="V650" s="310"/>
      <c r="W650" s="310"/>
      <c r="X650" s="310"/>
      <c r="Y650" s="310"/>
      <c r="Z650" s="310"/>
    </row>
    <row r="651" spans="1:26" ht="15.75">
      <c r="A651" s="310"/>
      <c r="B651" s="310"/>
      <c r="C651" s="310"/>
      <c r="D651" s="310"/>
      <c r="E651" s="310"/>
      <c r="F651" s="310"/>
      <c r="G651" s="310"/>
      <c r="H651" s="310"/>
      <c r="I651" s="310"/>
      <c r="J651" s="310"/>
      <c r="K651" s="310"/>
      <c r="L651" s="310"/>
      <c r="M651" s="310"/>
      <c r="N651" s="310"/>
      <c r="O651" s="310"/>
      <c r="P651" s="310"/>
      <c r="Q651" s="310"/>
      <c r="R651" s="310"/>
      <c r="S651" s="310"/>
      <c r="T651" s="310"/>
      <c r="U651" s="310"/>
      <c r="V651" s="310"/>
      <c r="W651" s="310"/>
      <c r="X651" s="310"/>
      <c r="Y651" s="310"/>
      <c r="Z651" s="310"/>
    </row>
    <row r="652" spans="1:26" ht="15.75">
      <c r="A652" s="310"/>
      <c r="B652" s="310"/>
      <c r="C652" s="310"/>
      <c r="D652" s="310"/>
      <c r="E652" s="310"/>
      <c r="F652" s="310"/>
      <c r="G652" s="310"/>
      <c r="H652" s="310"/>
      <c r="I652" s="310"/>
      <c r="J652" s="310"/>
      <c r="K652" s="310"/>
      <c r="L652" s="310"/>
      <c r="M652" s="310"/>
      <c r="N652" s="310"/>
      <c r="O652" s="310"/>
      <c r="P652" s="310"/>
      <c r="Q652" s="310"/>
      <c r="R652" s="310"/>
      <c r="S652" s="310"/>
      <c r="T652" s="310"/>
      <c r="U652" s="310"/>
      <c r="V652" s="310"/>
      <c r="W652" s="310"/>
      <c r="X652" s="310"/>
      <c r="Y652" s="310"/>
      <c r="Z652" s="310"/>
    </row>
    <row r="653" spans="1:26" ht="15.75">
      <c r="A653" s="310"/>
      <c r="B653" s="310"/>
      <c r="C653" s="310"/>
      <c r="D653" s="310"/>
      <c r="E653" s="310"/>
      <c r="F653" s="310"/>
      <c r="G653" s="310"/>
      <c r="H653" s="310"/>
      <c r="I653" s="310"/>
      <c r="J653" s="310"/>
      <c r="K653" s="310"/>
      <c r="L653" s="310"/>
      <c r="M653" s="310"/>
      <c r="N653" s="310"/>
      <c r="O653" s="310"/>
      <c r="P653" s="310"/>
      <c r="Q653" s="310"/>
      <c r="R653" s="310"/>
      <c r="S653" s="310"/>
      <c r="T653" s="310"/>
      <c r="U653" s="310"/>
      <c r="V653" s="310"/>
      <c r="W653" s="310"/>
      <c r="X653" s="310"/>
      <c r="Y653" s="310"/>
      <c r="Z653" s="310"/>
    </row>
    <row r="654" spans="1:26" ht="15.75">
      <c r="A654" s="310"/>
      <c r="B654" s="310"/>
      <c r="C654" s="310"/>
      <c r="D654" s="310"/>
      <c r="E654" s="310"/>
      <c r="F654" s="310"/>
      <c r="G654" s="310"/>
      <c r="H654" s="310"/>
      <c r="I654" s="310"/>
      <c r="J654" s="310"/>
      <c r="K654" s="310"/>
      <c r="L654" s="310"/>
      <c r="M654" s="310"/>
      <c r="N654" s="310"/>
      <c r="O654" s="310"/>
      <c r="P654" s="310"/>
      <c r="Q654" s="310"/>
      <c r="R654" s="310"/>
      <c r="S654" s="310"/>
      <c r="T654" s="310"/>
      <c r="U654" s="310"/>
      <c r="V654" s="310"/>
      <c r="W654" s="310"/>
      <c r="X654" s="310"/>
      <c r="Y654" s="310"/>
      <c r="Z654" s="310"/>
    </row>
    <row r="655" spans="1:26" ht="15.75">
      <c r="A655" s="310"/>
      <c r="B655" s="310"/>
      <c r="C655" s="310"/>
      <c r="D655" s="310"/>
      <c r="E655" s="310"/>
      <c r="F655" s="310"/>
      <c r="G655" s="310"/>
      <c r="H655" s="310"/>
      <c r="I655" s="310"/>
      <c r="J655" s="310"/>
      <c r="K655" s="310"/>
      <c r="L655" s="310"/>
      <c r="M655" s="310"/>
      <c r="N655" s="310"/>
      <c r="O655" s="310"/>
      <c r="P655" s="310"/>
      <c r="Q655" s="310"/>
      <c r="R655" s="310"/>
      <c r="S655" s="310"/>
      <c r="T655" s="310"/>
      <c r="U655" s="310"/>
      <c r="V655" s="310"/>
      <c r="W655" s="310"/>
      <c r="X655" s="310"/>
      <c r="Y655" s="310"/>
      <c r="Z655" s="310"/>
    </row>
    <row r="656" spans="1:26" ht="15.75">
      <c r="A656" s="310"/>
      <c r="B656" s="310"/>
      <c r="C656" s="310"/>
      <c r="D656" s="310"/>
      <c r="E656" s="310"/>
      <c r="F656" s="310"/>
      <c r="G656" s="310"/>
      <c r="H656" s="310"/>
      <c r="I656" s="310"/>
      <c r="J656" s="310"/>
      <c r="K656" s="310"/>
      <c r="L656" s="310"/>
      <c r="M656" s="310"/>
      <c r="N656" s="310"/>
      <c r="O656" s="310"/>
      <c r="P656" s="310"/>
      <c r="Q656" s="310"/>
      <c r="R656" s="310"/>
      <c r="S656" s="310"/>
      <c r="T656" s="310"/>
      <c r="U656" s="310"/>
      <c r="V656" s="310"/>
      <c r="W656" s="310"/>
      <c r="X656" s="310"/>
      <c r="Y656" s="310"/>
      <c r="Z656" s="310"/>
    </row>
    <row r="657" spans="1:26" ht="15.75">
      <c r="A657" s="310"/>
      <c r="B657" s="310"/>
      <c r="C657" s="310"/>
      <c r="D657" s="310"/>
      <c r="E657" s="310"/>
      <c r="F657" s="310"/>
      <c r="G657" s="310"/>
      <c r="H657" s="310"/>
      <c r="I657" s="310"/>
      <c r="J657" s="310"/>
      <c r="K657" s="310"/>
      <c r="L657" s="310"/>
      <c r="M657" s="310"/>
      <c r="N657" s="310"/>
      <c r="O657" s="310"/>
      <c r="P657" s="310"/>
      <c r="Q657" s="310"/>
      <c r="R657" s="310"/>
      <c r="S657" s="310"/>
      <c r="T657" s="310"/>
      <c r="U657" s="310"/>
      <c r="V657" s="310"/>
      <c r="W657" s="310"/>
      <c r="X657" s="310"/>
      <c r="Y657" s="310"/>
      <c r="Z657" s="310"/>
    </row>
    <row r="658" spans="1:26" ht="15.75">
      <c r="A658" s="310"/>
      <c r="B658" s="310"/>
      <c r="C658" s="310"/>
      <c r="D658" s="310"/>
      <c r="E658" s="310"/>
      <c r="F658" s="310"/>
      <c r="G658" s="310"/>
      <c r="H658" s="310"/>
      <c r="I658" s="310"/>
      <c r="J658" s="310"/>
      <c r="K658" s="310"/>
      <c r="L658" s="310"/>
      <c r="M658" s="310"/>
      <c r="N658" s="310"/>
      <c r="O658" s="310"/>
      <c r="P658" s="310"/>
      <c r="Q658" s="310"/>
      <c r="R658" s="310"/>
      <c r="S658" s="310"/>
      <c r="T658" s="310"/>
      <c r="U658" s="310"/>
      <c r="V658" s="310"/>
      <c r="W658" s="310"/>
      <c r="X658" s="310"/>
      <c r="Y658" s="310"/>
      <c r="Z658" s="310"/>
    </row>
    <row r="659" spans="1:26" ht="15.75">
      <c r="A659" s="310"/>
      <c r="B659" s="310"/>
      <c r="C659" s="310"/>
      <c r="D659" s="310"/>
      <c r="E659" s="310"/>
      <c r="F659" s="310"/>
      <c r="G659" s="310"/>
      <c r="H659" s="310"/>
      <c r="I659" s="310"/>
      <c r="J659" s="310"/>
      <c r="K659" s="310"/>
      <c r="L659" s="310"/>
      <c r="M659" s="310"/>
      <c r="N659" s="310"/>
      <c r="O659" s="310"/>
      <c r="P659" s="310"/>
      <c r="Q659" s="310"/>
      <c r="R659" s="310"/>
      <c r="S659" s="310"/>
      <c r="T659" s="310"/>
      <c r="U659" s="310"/>
      <c r="V659" s="310"/>
      <c r="W659" s="310"/>
      <c r="X659" s="310"/>
      <c r="Y659" s="310"/>
      <c r="Z659" s="310"/>
    </row>
    <row r="660" spans="1:26" ht="15.75">
      <c r="A660" s="310"/>
      <c r="B660" s="310"/>
      <c r="C660" s="310"/>
      <c r="D660" s="310"/>
      <c r="E660" s="310"/>
      <c r="F660" s="310"/>
      <c r="G660" s="310"/>
      <c r="H660" s="310"/>
      <c r="I660" s="310"/>
      <c r="J660" s="310"/>
      <c r="K660" s="310"/>
      <c r="L660" s="310"/>
      <c r="M660" s="310"/>
      <c r="N660" s="310"/>
      <c r="O660" s="310"/>
      <c r="P660" s="310"/>
      <c r="Q660" s="310"/>
      <c r="R660" s="310"/>
      <c r="S660" s="310"/>
      <c r="T660" s="310"/>
      <c r="U660" s="310"/>
      <c r="V660" s="310"/>
      <c r="W660" s="310"/>
      <c r="X660" s="310"/>
      <c r="Y660" s="310"/>
      <c r="Z660" s="310"/>
    </row>
    <row r="661" spans="1:26" ht="15.75">
      <c r="A661" s="310"/>
      <c r="B661" s="310"/>
      <c r="C661" s="310"/>
      <c r="D661" s="310"/>
      <c r="E661" s="310"/>
      <c r="F661" s="310"/>
      <c r="G661" s="310"/>
      <c r="H661" s="310"/>
      <c r="I661" s="310"/>
      <c r="J661" s="310"/>
      <c r="K661" s="310"/>
      <c r="L661" s="310"/>
      <c r="M661" s="310"/>
      <c r="N661" s="310"/>
      <c r="O661" s="310"/>
      <c r="P661" s="310"/>
      <c r="Q661" s="310"/>
      <c r="R661" s="310"/>
      <c r="S661" s="310"/>
      <c r="T661" s="310"/>
      <c r="U661" s="310"/>
      <c r="V661" s="310"/>
      <c r="W661" s="310"/>
      <c r="X661" s="310"/>
      <c r="Y661" s="310"/>
      <c r="Z661" s="310"/>
    </row>
    <row r="662" spans="1:26" ht="15.75">
      <c r="A662" s="310"/>
      <c r="B662" s="310"/>
      <c r="C662" s="310"/>
      <c r="D662" s="310"/>
      <c r="E662" s="310"/>
      <c r="F662" s="310"/>
      <c r="G662" s="310"/>
      <c r="H662" s="310"/>
      <c r="I662" s="310"/>
      <c r="J662" s="310"/>
      <c r="K662" s="310"/>
      <c r="L662" s="310"/>
      <c r="M662" s="310"/>
      <c r="N662" s="310"/>
      <c r="O662" s="310"/>
      <c r="P662" s="310"/>
      <c r="Q662" s="310"/>
      <c r="R662" s="310"/>
      <c r="S662" s="310"/>
      <c r="T662" s="310"/>
      <c r="U662" s="310"/>
      <c r="V662" s="310"/>
      <c r="W662" s="310"/>
      <c r="X662" s="310"/>
      <c r="Y662" s="310"/>
      <c r="Z662" s="310"/>
    </row>
    <row r="663" spans="1:26" ht="15.75">
      <c r="A663" s="310"/>
      <c r="B663" s="310"/>
      <c r="C663" s="310"/>
      <c r="D663" s="310"/>
      <c r="E663" s="310"/>
      <c r="F663" s="310"/>
      <c r="G663" s="310"/>
      <c r="H663" s="310"/>
      <c r="I663" s="310"/>
      <c r="J663" s="310"/>
      <c r="K663" s="310"/>
      <c r="L663" s="310"/>
      <c r="M663" s="310"/>
      <c r="N663" s="310"/>
      <c r="O663" s="310"/>
      <c r="P663" s="310"/>
      <c r="Q663" s="310"/>
      <c r="R663" s="310"/>
      <c r="S663" s="310"/>
      <c r="T663" s="310"/>
      <c r="U663" s="310"/>
      <c r="V663" s="310"/>
      <c r="W663" s="310"/>
      <c r="X663" s="310"/>
      <c r="Y663" s="310"/>
      <c r="Z663" s="310"/>
    </row>
    <row r="664" spans="1:26" ht="15.75">
      <c r="A664" s="310"/>
      <c r="B664" s="310"/>
      <c r="C664" s="310"/>
      <c r="D664" s="310"/>
      <c r="E664" s="310"/>
      <c r="F664" s="310"/>
      <c r="G664" s="310"/>
      <c r="H664" s="310"/>
      <c r="I664" s="310"/>
      <c r="J664" s="310"/>
      <c r="K664" s="310"/>
      <c r="L664" s="310"/>
      <c r="M664" s="310"/>
      <c r="N664" s="310"/>
      <c r="O664" s="310"/>
      <c r="P664" s="310"/>
      <c r="Q664" s="310"/>
      <c r="R664" s="310"/>
      <c r="S664" s="310"/>
      <c r="T664" s="310"/>
      <c r="U664" s="310"/>
      <c r="V664" s="310"/>
      <c r="W664" s="310"/>
      <c r="X664" s="310"/>
      <c r="Y664" s="310"/>
      <c r="Z664" s="310"/>
    </row>
    <row r="665" spans="1:26" ht="15.75">
      <c r="A665" s="310"/>
      <c r="B665" s="310"/>
      <c r="C665" s="310"/>
      <c r="D665" s="310"/>
      <c r="E665" s="310"/>
      <c r="F665" s="310"/>
      <c r="G665" s="310"/>
      <c r="H665" s="310"/>
      <c r="I665" s="310"/>
      <c r="J665" s="310"/>
      <c r="K665" s="310"/>
      <c r="L665" s="310"/>
      <c r="M665" s="310"/>
      <c r="N665" s="310"/>
      <c r="O665" s="310"/>
      <c r="P665" s="310"/>
      <c r="Q665" s="310"/>
      <c r="R665" s="310"/>
      <c r="S665" s="310"/>
      <c r="T665" s="310"/>
      <c r="U665" s="310"/>
      <c r="V665" s="310"/>
      <c r="W665" s="310"/>
      <c r="X665" s="310"/>
      <c r="Y665" s="310"/>
      <c r="Z665" s="310"/>
    </row>
    <row r="666" spans="1:26" ht="15.75">
      <c r="A666" s="310"/>
      <c r="B666" s="310"/>
      <c r="C666" s="310"/>
      <c r="D666" s="310"/>
      <c r="E666" s="310"/>
      <c r="F666" s="310"/>
      <c r="G666" s="310"/>
      <c r="H666" s="310"/>
      <c r="I666" s="310"/>
      <c r="J666" s="310"/>
      <c r="K666" s="310"/>
      <c r="L666" s="310"/>
      <c r="M666" s="310"/>
      <c r="N666" s="310"/>
      <c r="O666" s="310"/>
      <c r="P666" s="310"/>
      <c r="Q666" s="310"/>
      <c r="R666" s="310"/>
      <c r="S666" s="310"/>
      <c r="T666" s="310"/>
      <c r="U666" s="310"/>
      <c r="V666" s="310"/>
      <c r="W666" s="310"/>
      <c r="X666" s="310"/>
      <c r="Y666" s="310"/>
      <c r="Z666" s="310"/>
    </row>
    <row r="667" spans="1:26" ht="15.75">
      <c r="A667" s="310"/>
      <c r="B667" s="310"/>
      <c r="C667" s="310"/>
      <c r="D667" s="310"/>
      <c r="E667" s="310"/>
      <c r="F667" s="310"/>
      <c r="G667" s="310"/>
      <c r="H667" s="310"/>
      <c r="I667" s="310"/>
      <c r="J667" s="310"/>
      <c r="K667" s="310"/>
      <c r="L667" s="310"/>
      <c r="M667" s="310"/>
      <c r="N667" s="310"/>
      <c r="O667" s="310"/>
      <c r="P667" s="310"/>
      <c r="Q667" s="310"/>
      <c r="R667" s="310"/>
      <c r="S667" s="310"/>
      <c r="T667" s="310"/>
      <c r="U667" s="310"/>
      <c r="V667" s="310"/>
      <c r="W667" s="310"/>
      <c r="X667" s="310"/>
      <c r="Y667" s="310"/>
      <c r="Z667" s="310"/>
    </row>
    <row r="668" spans="1:26" ht="15.75">
      <c r="A668" s="310"/>
      <c r="B668" s="310"/>
      <c r="C668" s="310"/>
      <c r="D668" s="310"/>
      <c r="E668" s="310"/>
      <c r="F668" s="310"/>
      <c r="G668" s="310"/>
      <c r="H668" s="310"/>
      <c r="I668" s="310"/>
      <c r="J668" s="310"/>
      <c r="K668" s="310"/>
      <c r="L668" s="310"/>
      <c r="M668" s="310"/>
      <c r="N668" s="310"/>
      <c r="O668" s="310"/>
      <c r="P668" s="310"/>
      <c r="Q668" s="310"/>
      <c r="R668" s="310"/>
      <c r="S668" s="310"/>
      <c r="T668" s="310"/>
      <c r="U668" s="310"/>
      <c r="V668" s="310"/>
      <c r="W668" s="310"/>
      <c r="X668" s="310"/>
      <c r="Y668" s="310"/>
      <c r="Z668" s="310"/>
    </row>
    <row r="669" spans="1:26" ht="15.75">
      <c r="A669" s="310"/>
      <c r="B669" s="310"/>
      <c r="C669" s="310"/>
      <c r="D669" s="310"/>
      <c r="E669" s="310"/>
      <c r="F669" s="310"/>
      <c r="G669" s="310"/>
      <c r="H669" s="310"/>
      <c r="I669" s="310"/>
      <c r="J669" s="310"/>
      <c r="K669" s="310"/>
      <c r="L669" s="310"/>
      <c r="M669" s="310"/>
      <c r="N669" s="310"/>
      <c r="O669" s="310"/>
      <c r="P669" s="310"/>
      <c r="Q669" s="310"/>
      <c r="R669" s="310"/>
      <c r="S669" s="310"/>
      <c r="T669" s="310"/>
      <c r="U669" s="310"/>
      <c r="V669" s="310"/>
      <c r="W669" s="310"/>
      <c r="X669" s="310"/>
      <c r="Y669" s="310"/>
      <c r="Z669" s="310"/>
    </row>
    <row r="670" spans="1:26" ht="15.75">
      <c r="A670" s="310"/>
      <c r="B670" s="310"/>
      <c r="C670" s="310"/>
      <c r="D670" s="310"/>
      <c r="E670" s="310"/>
      <c r="F670" s="310"/>
      <c r="G670" s="310"/>
      <c r="H670" s="310"/>
      <c r="I670" s="310"/>
      <c r="J670" s="310"/>
      <c r="K670" s="310"/>
      <c r="L670" s="310"/>
      <c r="M670" s="310"/>
      <c r="N670" s="310"/>
      <c r="O670" s="310"/>
      <c r="P670" s="310"/>
      <c r="Q670" s="310"/>
      <c r="R670" s="310"/>
      <c r="S670" s="310"/>
      <c r="T670" s="310"/>
      <c r="U670" s="310"/>
      <c r="V670" s="310"/>
      <c r="W670" s="310"/>
      <c r="X670" s="310"/>
      <c r="Y670" s="310"/>
      <c r="Z670" s="310"/>
    </row>
    <row r="671" spans="1:26" ht="15.75">
      <c r="A671" s="310"/>
      <c r="B671" s="310"/>
      <c r="C671" s="310"/>
      <c r="D671" s="310"/>
      <c r="E671" s="310"/>
      <c r="F671" s="310"/>
      <c r="G671" s="310"/>
      <c r="H671" s="310"/>
      <c r="I671" s="310"/>
      <c r="J671" s="310"/>
      <c r="K671" s="310"/>
      <c r="L671" s="310"/>
      <c r="M671" s="310"/>
      <c r="N671" s="310"/>
      <c r="O671" s="310"/>
      <c r="P671" s="310"/>
      <c r="Q671" s="310"/>
      <c r="R671" s="310"/>
      <c r="S671" s="310"/>
      <c r="T671" s="310"/>
      <c r="U671" s="310"/>
      <c r="V671" s="310"/>
      <c r="W671" s="310"/>
      <c r="X671" s="310"/>
      <c r="Y671" s="310"/>
      <c r="Z671" s="310"/>
    </row>
    <row r="672" spans="1:26" ht="15.75">
      <c r="A672" s="310"/>
      <c r="B672" s="310"/>
      <c r="C672" s="310"/>
      <c r="D672" s="310"/>
      <c r="E672" s="310"/>
      <c r="F672" s="310"/>
      <c r="G672" s="310"/>
      <c r="H672" s="310"/>
      <c r="I672" s="310"/>
      <c r="J672" s="310"/>
      <c r="K672" s="310"/>
      <c r="L672" s="310"/>
      <c r="M672" s="310"/>
      <c r="N672" s="310"/>
      <c r="O672" s="310"/>
      <c r="P672" s="310"/>
      <c r="Q672" s="310"/>
      <c r="R672" s="310"/>
      <c r="S672" s="310"/>
      <c r="T672" s="310"/>
      <c r="U672" s="310"/>
      <c r="V672" s="310"/>
      <c r="W672" s="310"/>
      <c r="X672" s="310"/>
      <c r="Y672" s="310"/>
      <c r="Z672" s="310"/>
    </row>
    <row r="673" spans="1:26" ht="15.75">
      <c r="A673" s="310"/>
      <c r="B673" s="310"/>
      <c r="C673" s="310"/>
      <c r="D673" s="310"/>
      <c r="E673" s="310"/>
      <c r="F673" s="310"/>
      <c r="G673" s="310"/>
      <c r="H673" s="310"/>
      <c r="I673" s="310"/>
      <c r="J673" s="310"/>
      <c r="K673" s="310"/>
      <c r="L673" s="310"/>
      <c r="M673" s="310"/>
      <c r="N673" s="310"/>
      <c r="O673" s="310"/>
      <c r="P673" s="310"/>
      <c r="Q673" s="310"/>
      <c r="R673" s="310"/>
      <c r="S673" s="310"/>
      <c r="T673" s="310"/>
      <c r="U673" s="310"/>
      <c r="V673" s="310"/>
      <c r="W673" s="310"/>
      <c r="X673" s="310"/>
      <c r="Y673" s="310"/>
      <c r="Z673" s="310"/>
    </row>
    <row r="674" spans="1:26" ht="15.75">
      <c r="A674" s="310"/>
      <c r="B674" s="310"/>
      <c r="C674" s="310"/>
      <c r="D674" s="310"/>
      <c r="E674" s="310"/>
      <c r="F674" s="310"/>
      <c r="G674" s="310"/>
      <c r="H674" s="310"/>
      <c r="I674" s="310"/>
      <c r="J674" s="310"/>
      <c r="K674" s="310"/>
      <c r="L674" s="310"/>
      <c r="M674" s="310"/>
      <c r="N674" s="310"/>
      <c r="O674" s="310"/>
      <c r="P674" s="310"/>
      <c r="Q674" s="310"/>
      <c r="R674" s="310"/>
      <c r="S674" s="310"/>
      <c r="T674" s="310"/>
      <c r="U674" s="310"/>
      <c r="V674" s="310"/>
      <c r="W674" s="310"/>
      <c r="X674" s="310"/>
      <c r="Y674" s="310"/>
      <c r="Z674" s="310"/>
    </row>
    <row r="675" spans="1:26" ht="15.75">
      <c r="A675" s="310"/>
      <c r="B675" s="310"/>
      <c r="C675" s="310"/>
      <c r="D675" s="310"/>
      <c r="E675" s="310"/>
      <c r="F675" s="310"/>
      <c r="G675" s="310"/>
      <c r="H675" s="310"/>
      <c r="I675" s="310"/>
      <c r="J675" s="310"/>
      <c r="K675" s="310"/>
      <c r="L675" s="310"/>
      <c r="M675" s="310"/>
      <c r="N675" s="310"/>
      <c r="O675" s="310"/>
      <c r="P675" s="310"/>
      <c r="Q675" s="310"/>
      <c r="R675" s="310"/>
      <c r="S675" s="310"/>
      <c r="T675" s="310"/>
      <c r="U675" s="310"/>
      <c r="V675" s="310"/>
      <c r="W675" s="310"/>
      <c r="X675" s="310"/>
      <c r="Y675" s="310"/>
      <c r="Z675" s="310"/>
    </row>
    <row r="676" spans="1:26" ht="15.75">
      <c r="A676" s="310"/>
      <c r="B676" s="310"/>
      <c r="C676" s="310"/>
      <c r="D676" s="310"/>
      <c r="E676" s="310"/>
      <c r="F676" s="310"/>
      <c r="G676" s="310"/>
      <c r="H676" s="310"/>
      <c r="I676" s="310"/>
      <c r="J676" s="310"/>
      <c r="K676" s="310"/>
      <c r="L676" s="310"/>
      <c r="M676" s="310"/>
      <c r="N676" s="310"/>
      <c r="O676" s="310"/>
      <c r="P676" s="310"/>
      <c r="Q676" s="310"/>
      <c r="R676" s="310"/>
      <c r="S676" s="310"/>
      <c r="T676" s="310"/>
      <c r="U676" s="310"/>
      <c r="V676" s="310"/>
      <c r="W676" s="310"/>
      <c r="X676" s="310"/>
      <c r="Y676" s="310"/>
      <c r="Z676" s="310"/>
    </row>
    <row r="677" spans="1:26" ht="15.75">
      <c r="A677" s="310"/>
      <c r="B677" s="310"/>
      <c r="C677" s="310"/>
      <c r="D677" s="310"/>
      <c r="E677" s="310"/>
      <c r="F677" s="310"/>
      <c r="G677" s="310"/>
      <c r="H677" s="310"/>
      <c r="I677" s="310"/>
      <c r="J677" s="310"/>
      <c r="K677" s="310"/>
      <c r="L677" s="310"/>
      <c r="M677" s="310"/>
      <c r="N677" s="310"/>
      <c r="O677" s="310"/>
      <c r="P677" s="310"/>
      <c r="Q677" s="310"/>
      <c r="R677" s="310"/>
      <c r="S677" s="310"/>
      <c r="T677" s="310"/>
      <c r="U677" s="310"/>
      <c r="V677" s="310"/>
      <c r="W677" s="310"/>
      <c r="X677" s="310"/>
      <c r="Y677" s="310"/>
      <c r="Z677" s="310"/>
    </row>
    <row r="678" spans="1:26" ht="15.75">
      <c r="A678" s="310"/>
      <c r="B678" s="310"/>
      <c r="C678" s="310"/>
      <c r="D678" s="310"/>
      <c r="E678" s="310"/>
      <c r="F678" s="310"/>
      <c r="G678" s="310"/>
      <c r="H678" s="310"/>
      <c r="I678" s="310"/>
      <c r="J678" s="310"/>
      <c r="K678" s="310"/>
      <c r="L678" s="310"/>
      <c r="M678" s="310"/>
      <c r="N678" s="310"/>
      <c r="O678" s="310"/>
      <c r="P678" s="310"/>
      <c r="Q678" s="310"/>
      <c r="R678" s="310"/>
      <c r="S678" s="310"/>
      <c r="T678" s="310"/>
      <c r="U678" s="310"/>
      <c r="V678" s="310"/>
      <c r="W678" s="310"/>
      <c r="X678" s="310"/>
      <c r="Y678" s="310"/>
      <c r="Z678" s="310"/>
    </row>
    <row r="679" spans="1:26" ht="15.75">
      <c r="A679" s="310"/>
      <c r="B679" s="310"/>
      <c r="C679" s="310"/>
      <c r="D679" s="310"/>
      <c r="E679" s="310"/>
      <c r="F679" s="310"/>
      <c r="G679" s="310"/>
      <c r="H679" s="310"/>
      <c r="I679" s="310"/>
      <c r="J679" s="310"/>
      <c r="K679" s="310"/>
      <c r="L679" s="310"/>
      <c r="M679" s="310"/>
      <c r="N679" s="310"/>
      <c r="O679" s="310"/>
      <c r="P679" s="310"/>
      <c r="Q679" s="310"/>
      <c r="R679" s="310"/>
      <c r="S679" s="310"/>
      <c r="T679" s="310"/>
      <c r="U679" s="310"/>
      <c r="V679" s="310"/>
      <c r="W679" s="310"/>
      <c r="X679" s="310"/>
      <c r="Y679" s="310"/>
      <c r="Z679" s="310"/>
    </row>
    <row r="680" spans="1:26" ht="15.75">
      <c r="A680" s="310"/>
      <c r="B680" s="310"/>
      <c r="C680" s="310"/>
      <c r="D680" s="310"/>
      <c r="E680" s="310"/>
      <c r="F680" s="310"/>
      <c r="G680" s="310"/>
      <c r="H680" s="310"/>
      <c r="I680" s="310"/>
      <c r="J680" s="310"/>
      <c r="K680" s="310"/>
      <c r="L680" s="310"/>
      <c r="M680" s="310"/>
      <c r="N680" s="310"/>
      <c r="O680" s="310"/>
      <c r="P680" s="310"/>
      <c r="Q680" s="310"/>
      <c r="R680" s="310"/>
      <c r="S680" s="310"/>
      <c r="T680" s="310"/>
      <c r="U680" s="310"/>
      <c r="V680" s="310"/>
      <c r="W680" s="310"/>
      <c r="X680" s="310"/>
      <c r="Y680" s="310"/>
      <c r="Z680" s="310"/>
    </row>
    <row r="681" spans="1:26" ht="15.75">
      <c r="A681" s="310"/>
      <c r="B681" s="310"/>
      <c r="C681" s="310"/>
      <c r="D681" s="310"/>
      <c r="E681" s="310"/>
      <c r="F681" s="310"/>
      <c r="G681" s="310"/>
      <c r="H681" s="310"/>
      <c r="I681" s="310"/>
      <c r="J681" s="310"/>
      <c r="K681" s="310"/>
      <c r="L681" s="310"/>
      <c r="M681" s="310"/>
      <c r="N681" s="310"/>
      <c r="O681" s="310"/>
      <c r="P681" s="310"/>
      <c r="Q681" s="310"/>
      <c r="R681" s="310"/>
      <c r="S681" s="310"/>
      <c r="T681" s="310"/>
      <c r="U681" s="310"/>
      <c r="V681" s="310"/>
      <c r="W681" s="310"/>
      <c r="X681" s="310"/>
      <c r="Y681" s="310"/>
      <c r="Z681" s="310"/>
    </row>
    <row r="682" spans="1:26" ht="15.75">
      <c r="A682" s="310"/>
      <c r="B682" s="310"/>
      <c r="C682" s="310"/>
      <c r="D682" s="310"/>
      <c r="E682" s="310"/>
      <c r="F682" s="310"/>
      <c r="G682" s="310"/>
      <c r="H682" s="310"/>
      <c r="I682" s="310"/>
      <c r="J682" s="310"/>
      <c r="K682" s="310"/>
      <c r="L682" s="310"/>
      <c r="M682" s="310"/>
      <c r="N682" s="310"/>
      <c r="O682" s="310"/>
      <c r="P682" s="310"/>
      <c r="Q682" s="310"/>
      <c r="R682" s="310"/>
      <c r="S682" s="310"/>
      <c r="T682" s="310"/>
      <c r="U682" s="310"/>
      <c r="V682" s="310"/>
      <c r="W682" s="310"/>
      <c r="X682" s="310"/>
      <c r="Y682" s="310"/>
      <c r="Z682" s="310"/>
    </row>
    <row r="683" spans="1:26" ht="15.75">
      <c r="A683" s="310"/>
      <c r="B683" s="310"/>
      <c r="C683" s="310"/>
      <c r="D683" s="310"/>
      <c r="E683" s="310"/>
      <c r="F683" s="310"/>
      <c r="G683" s="310"/>
      <c r="H683" s="310"/>
      <c r="I683" s="310"/>
      <c r="J683" s="310"/>
      <c r="K683" s="310"/>
      <c r="L683" s="310"/>
      <c r="M683" s="310"/>
      <c r="N683" s="310"/>
      <c r="O683" s="310"/>
      <c r="P683" s="310"/>
      <c r="Q683" s="310"/>
      <c r="R683" s="310"/>
      <c r="S683" s="310"/>
      <c r="T683" s="310"/>
      <c r="U683" s="310"/>
      <c r="V683" s="310"/>
      <c r="W683" s="310"/>
      <c r="X683" s="310"/>
      <c r="Y683" s="310"/>
      <c r="Z683" s="310"/>
    </row>
    <row r="684" spans="1:26" ht="15.75">
      <c r="A684" s="310"/>
      <c r="B684" s="310"/>
      <c r="C684" s="310"/>
      <c r="D684" s="310"/>
      <c r="E684" s="310"/>
      <c r="F684" s="310"/>
      <c r="G684" s="310"/>
      <c r="H684" s="310"/>
      <c r="I684" s="310"/>
      <c r="J684" s="310"/>
      <c r="K684" s="310"/>
      <c r="L684" s="310"/>
      <c r="M684" s="310"/>
      <c r="N684" s="310"/>
      <c r="O684" s="310"/>
      <c r="P684" s="310"/>
      <c r="Q684" s="310"/>
      <c r="R684" s="310"/>
      <c r="S684" s="310"/>
      <c r="T684" s="310"/>
      <c r="U684" s="310"/>
      <c r="V684" s="310"/>
      <c r="W684" s="310"/>
      <c r="X684" s="310"/>
      <c r="Y684" s="310"/>
      <c r="Z684" s="310"/>
    </row>
    <row r="685" spans="1:26" ht="15.75">
      <c r="A685" s="310"/>
      <c r="B685" s="310"/>
      <c r="C685" s="310"/>
      <c r="D685" s="310"/>
      <c r="E685" s="310"/>
      <c r="F685" s="310"/>
      <c r="G685" s="310"/>
      <c r="H685" s="310"/>
      <c r="I685" s="310"/>
      <c r="J685" s="310"/>
      <c r="K685" s="310"/>
      <c r="L685" s="310"/>
      <c r="M685" s="310"/>
      <c r="N685" s="310"/>
      <c r="O685" s="310"/>
      <c r="P685" s="310"/>
      <c r="Q685" s="310"/>
      <c r="R685" s="310"/>
      <c r="S685" s="310"/>
      <c r="T685" s="310"/>
      <c r="U685" s="310"/>
      <c r="V685" s="310"/>
      <c r="W685" s="310"/>
      <c r="X685" s="310"/>
      <c r="Y685" s="310"/>
      <c r="Z685" s="310"/>
    </row>
    <row r="686" spans="1:26" ht="15.75">
      <c r="A686" s="310"/>
      <c r="B686" s="310"/>
      <c r="C686" s="310"/>
      <c r="D686" s="310"/>
      <c r="E686" s="310"/>
      <c r="F686" s="310"/>
      <c r="G686" s="310"/>
      <c r="H686" s="310"/>
      <c r="I686" s="310"/>
      <c r="J686" s="310"/>
      <c r="K686" s="310"/>
      <c r="L686" s="310"/>
      <c r="M686" s="310"/>
      <c r="N686" s="310"/>
      <c r="O686" s="310"/>
      <c r="P686" s="310"/>
      <c r="Q686" s="310"/>
      <c r="R686" s="310"/>
      <c r="S686" s="310"/>
      <c r="T686" s="310"/>
      <c r="U686" s="310"/>
      <c r="V686" s="310"/>
      <c r="W686" s="310"/>
      <c r="X686" s="310"/>
      <c r="Y686" s="310"/>
      <c r="Z686" s="310"/>
    </row>
    <row r="687" spans="1:26" ht="15.75">
      <c r="A687" s="310"/>
      <c r="B687" s="310"/>
      <c r="C687" s="310"/>
      <c r="D687" s="310"/>
      <c r="E687" s="310"/>
      <c r="F687" s="310"/>
      <c r="G687" s="310"/>
      <c r="H687" s="310"/>
      <c r="I687" s="310"/>
      <c r="J687" s="310"/>
      <c r="K687" s="310"/>
      <c r="L687" s="310"/>
      <c r="M687" s="310"/>
      <c r="N687" s="310"/>
      <c r="O687" s="310"/>
      <c r="P687" s="310"/>
      <c r="Q687" s="310"/>
      <c r="R687" s="310"/>
      <c r="S687" s="310"/>
      <c r="T687" s="310"/>
      <c r="U687" s="310"/>
      <c r="V687" s="310"/>
      <c r="W687" s="310"/>
      <c r="X687" s="310"/>
      <c r="Y687" s="310"/>
      <c r="Z687" s="310"/>
    </row>
    <row r="688" spans="1:26" ht="15.75">
      <c r="A688" s="310"/>
      <c r="B688" s="310"/>
      <c r="C688" s="310"/>
      <c r="D688" s="310"/>
      <c r="E688" s="310"/>
      <c r="F688" s="310"/>
      <c r="G688" s="310"/>
      <c r="H688" s="310"/>
      <c r="I688" s="310"/>
      <c r="J688" s="310"/>
      <c r="K688" s="310"/>
      <c r="L688" s="310"/>
      <c r="M688" s="310"/>
      <c r="N688" s="310"/>
      <c r="O688" s="310"/>
      <c r="P688" s="310"/>
      <c r="Q688" s="310"/>
      <c r="R688" s="310"/>
      <c r="S688" s="310"/>
      <c r="T688" s="310"/>
      <c r="U688" s="310"/>
      <c r="V688" s="310"/>
      <c r="W688" s="310"/>
      <c r="X688" s="310"/>
      <c r="Y688" s="310"/>
      <c r="Z688" s="310"/>
    </row>
    <row r="689" spans="1:26" ht="15.75">
      <c r="A689" s="310"/>
      <c r="B689" s="310"/>
      <c r="C689" s="310"/>
      <c r="D689" s="310"/>
      <c r="E689" s="310"/>
      <c r="F689" s="310"/>
      <c r="G689" s="310"/>
      <c r="H689" s="310"/>
      <c r="I689" s="310"/>
      <c r="J689" s="310"/>
      <c r="K689" s="310"/>
      <c r="L689" s="310"/>
      <c r="M689" s="310"/>
      <c r="N689" s="310"/>
      <c r="O689" s="310"/>
      <c r="P689" s="310"/>
      <c r="Q689" s="310"/>
      <c r="R689" s="310"/>
      <c r="S689" s="310"/>
      <c r="T689" s="310"/>
      <c r="U689" s="310"/>
      <c r="V689" s="310"/>
      <c r="W689" s="310"/>
      <c r="X689" s="310"/>
      <c r="Y689" s="310"/>
      <c r="Z689" s="310"/>
    </row>
    <row r="690" spans="1:26" ht="15.75">
      <c r="A690" s="310"/>
      <c r="B690" s="310"/>
      <c r="C690" s="310"/>
      <c r="D690" s="310"/>
      <c r="E690" s="310"/>
      <c r="F690" s="310"/>
      <c r="G690" s="310"/>
      <c r="H690" s="310"/>
      <c r="I690" s="310"/>
      <c r="J690" s="310"/>
      <c r="K690" s="310"/>
      <c r="L690" s="310"/>
      <c r="M690" s="310"/>
      <c r="N690" s="310"/>
      <c r="O690" s="310"/>
      <c r="P690" s="310"/>
      <c r="Q690" s="310"/>
      <c r="R690" s="310"/>
      <c r="S690" s="310"/>
      <c r="T690" s="310"/>
      <c r="U690" s="310"/>
      <c r="V690" s="310"/>
      <c r="W690" s="310"/>
      <c r="X690" s="310"/>
      <c r="Y690" s="310"/>
      <c r="Z690" s="310"/>
    </row>
    <row r="691" spans="1:26" ht="15.75">
      <c r="A691" s="310"/>
      <c r="B691" s="310"/>
      <c r="C691" s="310"/>
      <c r="D691" s="310"/>
      <c r="E691" s="310"/>
      <c r="F691" s="310"/>
      <c r="G691" s="310"/>
      <c r="H691" s="310"/>
      <c r="I691" s="310"/>
      <c r="J691" s="310"/>
      <c r="K691" s="310"/>
      <c r="L691" s="310"/>
      <c r="M691" s="310"/>
      <c r="N691" s="310"/>
      <c r="O691" s="310"/>
      <c r="P691" s="310"/>
      <c r="Q691" s="310"/>
      <c r="R691" s="310"/>
      <c r="S691" s="310"/>
      <c r="T691" s="310"/>
      <c r="U691" s="310"/>
      <c r="V691" s="310"/>
      <c r="W691" s="310"/>
      <c r="X691" s="310"/>
      <c r="Y691" s="310"/>
      <c r="Z691" s="310"/>
    </row>
    <row r="692" spans="1:26" ht="15.75">
      <c r="A692" s="310"/>
      <c r="B692" s="310"/>
      <c r="C692" s="310"/>
      <c r="D692" s="310"/>
      <c r="E692" s="310"/>
      <c r="F692" s="310"/>
      <c r="G692" s="310"/>
      <c r="H692" s="310"/>
      <c r="I692" s="310"/>
      <c r="J692" s="310"/>
      <c r="K692" s="310"/>
      <c r="L692" s="310"/>
      <c r="M692" s="310"/>
      <c r="N692" s="310"/>
      <c r="O692" s="310"/>
      <c r="P692" s="310"/>
      <c r="Q692" s="310"/>
      <c r="R692" s="310"/>
      <c r="S692" s="310"/>
      <c r="T692" s="310"/>
      <c r="U692" s="310"/>
      <c r="V692" s="310"/>
      <c r="W692" s="310"/>
      <c r="X692" s="310"/>
      <c r="Y692" s="310"/>
      <c r="Z692" s="310"/>
    </row>
    <row r="693" spans="1:26" ht="15.75">
      <c r="A693" s="310"/>
      <c r="B693" s="310"/>
      <c r="C693" s="310"/>
      <c r="D693" s="310"/>
      <c r="E693" s="310"/>
      <c r="F693" s="310"/>
      <c r="G693" s="310"/>
      <c r="H693" s="310"/>
      <c r="I693" s="310"/>
      <c r="J693" s="310"/>
      <c r="K693" s="310"/>
      <c r="L693" s="310"/>
      <c r="M693" s="310"/>
      <c r="N693" s="310"/>
      <c r="O693" s="310"/>
      <c r="P693" s="310"/>
      <c r="Q693" s="310"/>
      <c r="R693" s="310"/>
      <c r="S693" s="310"/>
      <c r="T693" s="310"/>
      <c r="U693" s="310"/>
      <c r="V693" s="310"/>
      <c r="W693" s="310"/>
      <c r="X693" s="310"/>
      <c r="Y693" s="310"/>
      <c r="Z693" s="310"/>
    </row>
    <row r="694" spans="1:26" ht="15.75">
      <c r="A694" s="310"/>
      <c r="B694" s="310"/>
      <c r="C694" s="310"/>
      <c r="D694" s="310"/>
      <c r="E694" s="310"/>
      <c r="F694" s="310"/>
      <c r="G694" s="310"/>
      <c r="H694" s="310"/>
      <c r="I694" s="310"/>
      <c r="J694" s="310"/>
      <c r="K694" s="310"/>
      <c r="L694" s="310"/>
      <c r="M694" s="310"/>
      <c r="N694" s="310"/>
      <c r="O694" s="310"/>
      <c r="P694" s="310"/>
      <c r="Q694" s="310"/>
      <c r="R694" s="310"/>
      <c r="S694" s="310"/>
      <c r="T694" s="310"/>
      <c r="U694" s="310"/>
      <c r="V694" s="310"/>
      <c r="W694" s="310"/>
      <c r="X694" s="310"/>
      <c r="Y694" s="310"/>
      <c r="Z694" s="310"/>
    </row>
    <row r="695" spans="1:26" ht="15.75">
      <c r="A695" s="310"/>
      <c r="B695" s="310"/>
      <c r="C695" s="310"/>
      <c r="D695" s="310"/>
      <c r="E695" s="310"/>
      <c r="F695" s="310"/>
      <c r="G695" s="310"/>
      <c r="H695" s="310"/>
      <c r="I695" s="310"/>
      <c r="J695" s="310"/>
      <c r="K695" s="310"/>
      <c r="L695" s="310"/>
      <c r="M695" s="310"/>
      <c r="N695" s="310"/>
      <c r="O695" s="310"/>
      <c r="P695" s="310"/>
      <c r="Q695" s="310"/>
      <c r="R695" s="310"/>
      <c r="S695" s="310"/>
      <c r="T695" s="310"/>
      <c r="U695" s="310"/>
      <c r="V695" s="310"/>
      <c r="W695" s="310"/>
      <c r="X695" s="310"/>
      <c r="Y695" s="310"/>
      <c r="Z695" s="310"/>
    </row>
    <row r="696" spans="1:26" ht="15.75">
      <c r="A696" s="310"/>
      <c r="B696" s="310"/>
      <c r="C696" s="310"/>
      <c r="D696" s="310"/>
      <c r="E696" s="310"/>
      <c r="F696" s="310"/>
      <c r="G696" s="310"/>
      <c r="H696" s="310"/>
      <c r="I696" s="310"/>
      <c r="J696" s="310"/>
      <c r="K696" s="310"/>
      <c r="L696" s="310"/>
      <c r="M696" s="310"/>
      <c r="N696" s="310"/>
      <c r="O696" s="310"/>
      <c r="P696" s="310"/>
      <c r="Q696" s="310"/>
      <c r="R696" s="310"/>
      <c r="S696" s="310"/>
      <c r="T696" s="310"/>
      <c r="U696" s="310"/>
      <c r="V696" s="310"/>
      <c r="W696" s="310"/>
      <c r="X696" s="310"/>
      <c r="Y696" s="310"/>
      <c r="Z696" s="310"/>
    </row>
    <row r="697" spans="1:26" ht="15.75">
      <c r="A697" s="310"/>
      <c r="B697" s="310"/>
      <c r="C697" s="310"/>
      <c r="D697" s="310"/>
      <c r="E697" s="310"/>
      <c r="F697" s="310"/>
      <c r="G697" s="310"/>
      <c r="H697" s="310"/>
      <c r="I697" s="310"/>
      <c r="J697" s="310"/>
      <c r="K697" s="310"/>
      <c r="L697" s="310"/>
      <c r="M697" s="310"/>
      <c r="N697" s="310"/>
      <c r="O697" s="310"/>
      <c r="P697" s="310"/>
      <c r="Q697" s="310"/>
      <c r="R697" s="310"/>
      <c r="S697" s="310"/>
      <c r="T697" s="310"/>
      <c r="U697" s="310"/>
      <c r="V697" s="310"/>
      <c r="W697" s="310"/>
      <c r="X697" s="310"/>
      <c r="Y697" s="310"/>
      <c r="Z697" s="310"/>
    </row>
    <row r="698" spans="1:26" ht="15.75">
      <c r="A698" s="310"/>
      <c r="B698" s="310"/>
      <c r="C698" s="310"/>
      <c r="D698" s="310"/>
      <c r="E698" s="310"/>
      <c r="F698" s="310"/>
      <c r="G698" s="310"/>
      <c r="H698" s="310"/>
      <c r="I698" s="310"/>
      <c r="J698" s="310"/>
      <c r="K698" s="310"/>
      <c r="L698" s="310"/>
      <c r="M698" s="310"/>
      <c r="N698" s="310"/>
      <c r="O698" s="310"/>
      <c r="P698" s="310"/>
      <c r="Q698" s="310"/>
      <c r="R698" s="310"/>
      <c r="S698" s="310"/>
      <c r="T698" s="310"/>
      <c r="U698" s="310"/>
      <c r="V698" s="310"/>
      <c r="W698" s="310"/>
      <c r="X698" s="310"/>
      <c r="Y698" s="310"/>
      <c r="Z698" s="310"/>
    </row>
    <row r="699" spans="1:26" ht="15.75">
      <c r="A699" s="310"/>
      <c r="B699" s="310"/>
      <c r="C699" s="310"/>
      <c r="D699" s="310"/>
      <c r="E699" s="310"/>
      <c r="F699" s="310"/>
      <c r="G699" s="310"/>
      <c r="H699" s="310"/>
      <c r="I699" s="310"/>
      <c r="J699" s="310"/>
      <c r="K699" s="310"/>
      <c r="L699" s="310"/>
      <c r="M699" s="310"/>
      <c r="N699" s="310"/>
      <c r="O699" s="310"/>
      <c r="P699" s="310"/>
      <c r="Q699" s="310"/>
      <c r="R699" s="310"/>
      <c r="S699" s="310"/>
      <c r="T699" s="310"/>
      <c r="U699" s="310"/>
      <c r="V699" s="310"/>
      <c r="W699" s="310"/>
      <c r="X699" s="310"/>
      <c r="Y699" s="310"/>
      <c r="Z699" s="310"/>
    </row>
    <row r="700" spans="1:26" ht="15.75">
      <c r="A700" s="310"/>
      <c r="B700" s="310"/>
      <c r="C700" s="310"/>
      <c r="D700" s="310"/>
      <c r="E700" s="310"/>
      <c r="F700" s="310"/>
      <c r="G700" s="310"/>
      <c r="H700" s="310"/>
      <c r="I700" s="310"/>
      <c r="J700" s="310"/>
      <c r="K700" s="310"/>
      <c r="L700" s="310"/>
      <c r="M700" s="310"/>
      <c r="N700" s="310"/>
      <c r="O700" s="310"/>
      <c r="P700" s="310"/>
      <c r="Q700" s="310"/>
      <c r="R700" s="310"/>
      <c r="S700" s="310"/>
      <c r="T700" s="310"/>
      <c r="U700" s="310"/>
      <c r="V700" s="310"/>
      <c r="W700" s="310"/>
      <c r="X700" s="310"/>
      <c r="Y700" s="310"/>
      <c r="Z700" s="310"/>
    </row>
    <row r="701" spans="1:26" ht="15.75">
      <c r="A701" s="310"/>
      <c r="B701" s="310"/>
      <c r="C701" s="310"/>
      <c r="D701" s="310"/>
      <c r="E701" s="310"/>
      <c r="F701" s="310"/>
      <c r="G701" s="310"/>
      <c r="H701" s="310"/>
      <c r="I701" s="310"/>
      <c r="J701" s="310"/>
      <c r="K701" s="310"/>
      <c r="L701" s="310"/>
      <c r="M701" s="310"/>
      <c r="N701" s="310"/>
      <c r="O701" s="310"/>
      <c r="P701" s="310"/>
      <c r="Q701" s="310"/>
      <c r="R701" s="310"/>
      <c r="S701" s="310"/>
      <c r="T701" s="310"/>
      <c r="U701" s="310"/>
      <c r="V701" s="310"/>
      <c r="W701" s="310"/>
      <c r="X701" s="310"/>
      <c r="Y701" s="310"/>
      <c r="Z701" s="310"/>
    </row>
    <row r="702" spans="1:26" ht="15.75">
      <c r="A702" s="310"/>
      <c r="B702" s="310"/>
      <c r="C702" s="310"/>
      <c r="D702" s="310"/>
      <c r="E702" s="310"/>
      <c r="F702" s="310"/>
      <c r="G702" s="310"/>
      <c r="H702" s="310"/>
      <c r="I702" s="310"/>
      <c r="J702" s="310"/>
      <c r="K702" s="310"/>
      <c r="L702" s="310"/>
      <c r="M702" s="310"/>
      <c r="N702" s="310"/>
      <c r="O702" s="310"/>
      <c r="P702" s="310"/>
      <c r="Q702" s="310"/>
      <c r="R702" s="310"/>
      <c r="S702" s="310"/>
      <c r="T702" s="310"/>
      <c r="U702" s="310"/>
      <c r="V702" s="310"/>
      <c r="W702" s="310"/>
      <c r="X702" s="310"/>
      <c r="Y702" s="310"/>
      <c r="Z702" s="310"/>
    </row>
    <row r="703" spans="1:26" ht="15.75">
      <c r="A703" s="310"/>
      <c r="B703" s="310"/>
      <c r="C703" s="310"/>
      <c r="D703" s="310"/>
      <c r="E703" s="310"/>
      <c r="F703" s="310"/>
      <c r="G703" s="310"/>
      <c r="H703" s="310"/>
      <c r="I703" s="310"/>
      <c r="J703" s="310"/>
      <c r="K703" s="310"/>
      <c r="L703" s="310"/>
      <c r="M703" s="310"/>
      <c r="N703" s="310"/>
      <c r="O703" s="310"/>
      <c r="P703" s="310"/>
      <c r="Q703" s="310"/>
      <c r="R703" s="310"/>
      <c r="S703" s="310"/>
      <c r="T703" s="310"/>
      <c r="U703" s="310"/>
      <c r="V703" s="310"/>
      <c r="W703" s="310"/>
      <c r="X703" s="310"/>
      <c r="Y703" s="310"/>
      <c r="Z703" s="310"/>
    </row>
    <row r="704" spans="1:26" ht="15.75">
      <c r="A704" s="310"/>
      <c r="B704" s="310"/>
      <c r="C704" s="310"/>
      <c r="D704" s="310"/>
      <c r="E704" s="310"/>
      <c r="F704" s="310"/>
      <c r="G704" s="310"/>
      <c r="H704" s="310"/>
      <c r="I704" s="310"/>
      <c r="J704" s="310"/>
      <c r="K704" s="310"/>
      <c r="L704" s="310"/>
      <c r="M704" s="310"/>
      <c r="N704" s="310"/>
      <c r="O704" s="310"/>
      <c r="P704" s="310"/>
      <c r="Q704" s="310"/>
      <c r="R704" s="310"/>
      <c r="S704" s="310"/>
      <c r="T704" s="310"/>
      <c r="U704" s="310"/>
      <c r="V704" s="310"/>
      <c r="W704" s="310"/>
      <c r="X704" s="310"/>
      <c r="Y704" s="310"/>
      <c r="Z704" s="310"/>
    </row>
    <row r="705" spans="1:26" ht="15.75">
      <c r="A705" s="310"/>
      <c r="B705" s="310"/>
      <c r="C705" s="310"/>
      <c r="D705" s="310"/>
      <c r="E705" s="310"/>
      <c r="F705" s="310"/>
      <c r="G705" s="310"/>
      <c r="H705" s="310"/>
      <c r="I705" s="310"/>
      <c r="J705" s="310"/>
      <c r="K705" s="310"/>
      <c r="L705" s="310"/>
      <c r="M705" s="310"/>
      <c r="N705" s="310"/>
      <c r="O705" s="310"/>
      <c r="P705" s="310"/>
      <c r="Q705" s="310"/>
      <c r="R705" s="310"/>
      <c r="S705" s="310"/>
      <c r="T705" s="310"/>
      <c r="U705" s="310"/>
      <c r="V705" s="310"/>
      <c r="W705" s="310"/>
      <c r="X705" s="310"/>
      <c r="Y705" s="310"/>
      <c r="Z705" s="310"/>
    </row>
    <row r="706" spans="1:26" ht="15.75">
      <c r="A706" s="310"/>
      <c r="B706" s="310"/>
      <c r="C706" s="310"/>
      <c r="D706" s="310"/>
      <c r="E706" s="310"/>
      <c r="F706" s="310"/>
      <c r="G706" s="310"/>
      <c r="H706" s="310"/>
      <c r="I706" s="310"/>
      <c r="J706" s="310"/>
      <c r="K706" s="310"/>
      <c r="L706" s="310"/>
      <c r="M706" s="310"/>
      <c r="N706" s="310"/>
      <c r="O706" s="310"/>
      <c r="P706" s="310"/>
      <c r="Q706" s="310"/>
      <c r="R706" s="310"/>
      <c r="S706" s="310"/>
      <c r="T706" s="310"/>
      <c r="U706" s="310"/>
      <c r="V706" s="310"/>
      <c r="W706" s="310"/>
      <c r="X706" s="310"/>
      <c r="Y706" s="310"/>
      <c r="Z706" s="310"/>
    </row>
    <row r="707" spans="1:26" ht="15.75">
      <c r="A707" s="310"/>
      <c r="B707" s="310"/>
      <c r="C707" s="310"/>
      <c r="D707" s="310"/>
      <c r="E707" s="310"/>
      <c r="F707" s="310"/>
      <c r="G707" s="310"/>
      <c r="H707" s="310"/>
      <c r="I707" s="310"/>
      <c r="J707" s="310"/>
      <c r="K707" s="310"/>
      <c r="L707" s="310"/>
      <c r="M707" s="310"/>
      <c r="N707" s="310"/>
      <c r="O707" s="310"/>
      <c r="P707" s="310"/>
      <c r="Q707" s="310"/>
      <c r="R707" s="310"/>
      <c r="S707" s="310"/>
      <c r="T707" s="310"/>
      <c r="U707" s="310"/>
      <c r="V707" s="310"/>
      <c r="W707" s="310"/>
      <c r="X707" s="310"/>
      <c r="Y707" s="310"/>
      <c r="Z707" s="310"/>
    </row>
    <row r="708" spans="1:26" ht="15.75">
      <c r="A708" s="310"/>
      <c r="B708" s="310"/>
      <c r="C708" s="310"/>
      <c r="D708" s="310"/>
      <c r="E708" s="310"/>
      <c r="F708" s="310"/>
      <c r="G708" s="310"/>
      <c r="H708" s="310"/>
      <c r="I708" s="310"/>
      <c r="J708" s="310"/>
      <c r="K708" s="310"/>
      <c r="L708" s="310"/>
      <c r="M708" s="310"/>
      <c r="N708" s="310"/>
      <c r="O708" s="310"/>
      <c r="P708" s="310"/>
      <c r="Q708" s="310"/>
      <c r="R708" s="310"/>
      <c r="S708" s="310"/>
      <c r="T708" s="310"/>
      <c r="U708" s="310"/>
      <c r="V708" s="310"/>
      <c r="W708" s="310"/>
      <c r="X708" s="310"/>
      <c r="Y708" s="310"/>
      <c r="Z708" s="310"/>
    </row>
    <row r="709" spans="1:26" ht="15.75">
      <c r="A709" s="310"/>
      <c r="B709" s="310"/>
      <c r="C709" s="310"/>
      <c r="D709" s="310"/>
      <c r="E709" s="310"/>
      <c r="F709" s="310"/>
      <c r="G709" s="310"/>
      <c r="H709" s="310"/>
      <c r="I709" s="310"/>
      <c r="J709" s="310"/>
      <c r="K709" s="310"/>
      <c r="L709" s="310"/>
      <c r="M709" s="310"/>
      <c r="N709" s="310"/>
      <c r="O709" s="310"/>
      <c r="P709" s="310"/>
      <c r="Q709" s="310"/>
      <c r="R709" s="310"/>
      <c r="S709" s="310"/>
      <c r="T709" s="310"/>
      <c r="U709" s="310"/>
      <c r="V709" s="310"/>
      <c r="W709" s="310"/>
      <c r="X709" s="310"/>
      <c r="Y709" s="310"/>
      <c r="Z709" s="310"/>
    </row>
    <row r="710" spans="1:26" ht="15.75">
      <c r="A710" s="310"/>
      <c r="B710" s="310"/>
      <c r="C710" s="310"/>
      <c r="D710" s="310"/>
      <c r="E710" s="310"/>
      <c r="F710" s="310"/>
      <c r="G710" s="310"/>
      <c r="H710" s="310"/>
      <c r="I710" s="310"/>
      <c r="J710" s="310"/>
      <c r="K710" s="310"/>
      <c r="L710" s="310"/>
      <c r="M710" s="310"/>
      <c r="N710" s="310"/>
      <c r="O710" s="310"/>
      <c r="P710" s="310"/>
      <c r="Q710" s="310"/>
      <c r="R710" s="310"/>
      <c r="S710" s="310"/>
      <c r="T710" s="310"/>
      <c r="U710" s="310"/>
      <c r="V710" s="310"/>
      <c r="W710" s="310"/>
      <c r="X710" s="310"/>
      <c r="Y710" s="310"/>
      <c r="Z710" s="310"/>
    </row>
    <row r="711" spans="1:26" ht="15.75">
      <c r="A711" s="310"/>
      <c r="B711" s="310"/>
      <c r="C711" s="310"/>
      <c r="D711" s="310"/>
      <c r="E711" s="310"/>
      <c r="F711" s="310"/>
      <c r="G711" s="310"/>
      <c r="H711" s="310"/>
      <c r="I711" s="310"/>
      <c r="J711" s="310"/>
      <c r="K711" s="310"/>
      <c r="L711" s="310"/>
      <c r="M711" s="310"/>
      <c r="N711" s="310"/>
      <c r="O711" s="310"/>
      <c r="P711" s="310"/>
      <c r="Q711" s="310"/>
      <c r="R711" s="310"/>
      <c r="S711" s="310"/>
      <c r="T711" s="310"/>
      <c r="U711" s="310"/>
      <c r="V711" s="310"/>
      <c r="W711" s="310"/>
      <c r="X711" s="310"/>
      <c r="Y711" s="310"/>
      <c r="Z711" s="310"/>
    </row>
    <row r="712" spans="1:26" ht="15.75">
      <c r="A712" s="310"/>
      <c r="B712" s="310"/>
      <c r="C712" s="310"/>
      <c r="D712" s="310"/>
      <c r="E712" s="310"/>
      <c r="F712" s="310"/>
      <c r="G712" s="310"/>
      <c r="H712" s="310"/>
      <c r="I712" s="310"/>
      <c r="J712" s="310"/>
      <c r="K712" s="310"/>
      <c r="L712" s="310"/>
      <c r="M712" s="310"/>
      <c r="N712" s="310"/>
      <c r="O712" s="310"/>
      <c r="P712" s="310"/>
      <c r="Q712" s="310"/>
      <c r="R712" s="310"/>
      <c r="S712" s="310"/>
      <c r="T712" s="310"/>
      <c r="U712" s="310"/>
      <c r="V712" s="310"/>
      <c r="W712" s="310"/>
      <c r="X712" s="310"/>
      <c r="Y712" s="310"/>
      <c r="Z712" s="310"/>
    </row>
    <row r="713" spans="1:26" ht="15.75">
      <c r="A713" s="310"/>
      <c r="B713" s="310"/>
      <c r="C713" s="310"/>
      <c r="D713" s="310"/>
      <c r="E713" s="310"/>
      <c r="F713" s="310"/>
      <c r="G713" s="310"/>
      <c r="H713" s="310"/>
      <c r="I713" s="310"/>
      <c r="J713" s="310"/>
      <c r="K713" s="310"/>
      <c r="L713" s="310"/>
      <c r="M713" s="310"/>
      <c r="N713" s="310"/>
      <c r="O713" s="310"/>
      <c r="P713" s="310"/>
      <c r="Q713" s="310"/>
      <c r="R713" s="310"/>
      <c r="S713" s="310"/>
      <c r="T713" s="310"/>
      <c r="U713" s="310"/>
      <c r="V713" s="310"/>
      <c r="W713" s="310"/>
      <c r="X713" s="310"/>
      <c r="Y713" s="310"/>
      <c r="Z713" s="310"/>
    </row>
    <row r="714" spans="1:26" ht="15.75">
      <c r="A714" s="310"/>
      <c r="B714" s="310"/>
      <c r="C714" s="310"/>
      <c r="D714" s="310"/>
      <c r="E714" s="310"/>
      <c r="F714" s="310"/>
      <c r="G714" s="310"/>
      <c r="H714" s="310"/>
      <c r="I714" s="310"/>
      <c r="J714" s="310"/>
      <c r="K714" s="310"/>
      <c r="L714" s="310"/>
      <c r="M714" s="310"/>
      <c r="N714" s="310"/>
      <c r="O714" s="310"/>
      <c r="P714" s="310"/>
      <c r="Q714" s="310"/>
      <c r="R714" s="310"/>
      <c r="S714" s="310"/>
      <c r="T714" s="310"/>
      <c r="U714" s="310"/>
      <c r="V714" s="310"/>
      <c r="W714" s="310"/>
      <c r="X714" s="310"/>
      <c r="Y714" s="310"/>
      <c r="Z714" s="310"/>
    </row>
    <row r="715" spans="1:26" ht="15.75">
      <c r="A715" s="310"/>
      <c r="B715" s="310"/>
      <c r="C715" s="310"/>
      <c r="D715" s="310"/>
      <c r="E715" s="310"/>
      <c r="F715" s="310"/>
      <c r="G715" s="310"/>
      <c r="H715" s="310"/>
      <c r="I715" s="310"/>
      <c r="J715" s="310"/>
      <c r="K715" s="310"/>
      <c r="L715" s="310"/>
      <c r="M715" s="310"/>
      <c r="N715" s="310"/>
      <c r="O715" s="310"/>
      <c r="P715" s="310"/>
      <c r="Q715" s="310"/>
      <c r="R715" s="310"/>
      <c r="S715" s="310"/>
      <c r="T715" s="310"/>
      <c r="U715" s="310"/>
      <c r="V715" s="310"/>
      <c r="W715" s="310"/>
      <c r="X715" s="310"/>
      <c r="Y715" s="310"/>
      <c r="Z715" s="310"/>
    </row>
    <row r="716" spans="1:26" ht="15.75">
      <c r="A716" s="310"/>
      <c r="B716" s="310"/>
      <c r="C716" s="310"/>
      <c r="D716" s="310"/>
      <c r="E716" s="310"/>
      <c r="F716" s="310"/>
      <c r="G716" s="310"/>
      <c r="H716" s="310"/>
      <c r="I716" s="310"/>
      <c r="J716" s="310"/>
      <c r="K716" s="310"/>
      <c r="L716" s="310"/>
      <c r="M716" s="310"/>
      <c r="N716" s="310"/>
      <c r="O716" s="310"/>
      <c r="P716" s="310"/>
      <c r="Q716" s="310"/>
      <c r="R716" s="310"/>
      <c r="S716" s="310"/>
      <c r="T716" s="310"/>
      <c r="U716" s="310"/>
      <c r="V716" s="310"/>
      <c r="W716" s="310"/>
      <c r="X716" s="310"/>
      <c r="Y716" s="310"/>
      <c r="Z716" s="310"/>
    </row>
    <row r="717" spans="1:26" ht="15.75">
      <c r="A717" s="310"/>
      <c r="B717" s="310"/>
      <c r="C717" s="310"/>
      <c r="D717" s="310"/>
      <c r="E717" s="310"/>
      <c r="F717" s="310"/>
      <c r="G717" s="310"/>
      <c r="H717" s="310"/>
      <c r="I717" s="310"/>
      <c r="J717" s="310"/>
      <c r="K717" s="310"/>
      <c r="L717" s="310"/>
      <c r="M717" s="310"/>
      <c r="N717" s="310"/>
      <c r="O717" s="310"/>
      <c r="P717" s="310"/>
      <c r="Q717" s="310"/>
      <c r="R717" s="310"/>
      <c r="S717" s="310"/>
      <c r="T717" s="310"/>
      <c r="U717" s="310"/>
      <c r="V717" s="310"/>
      <c r="W717" s="310"/>
      <c r="X717" s="310"/>
      <c r="Y717" s="310"/>
      <c r="Z717" s="310"/>
    </row>
    <row r="718" spans="1:26" ht="15.75">
      <c r="A718" s="310"/>
      <c r="B718" s="310"/>
      <c r="C718" s="310"/>
      <c r="D718" s="310"/>
      <c r="E718" s="310"/>
      <c r="F718" s="310"/>
      <c r="G718" s="310"/>
      <c r="H718" s="310"/>
      <c r="I718" s="310"/>
      <c r="J718" s="310"/>
      <c r="K718" s="310"/>
      <c r="L718" s="310"/>
      <c r="M718" s="310"/>
      <c r="N718" s="310"/>
      <c r="O718" s="310"/>
      <c r="P718" s="310"/>
      <c r="Q718" s="310"/>
      <c r="R718" s="310"/>
      <c r="S718" s="310"/>
      <c r="T718" s="310"/>
      <c r="U718" s="310"/>
      <c r="V718" s="310"/>
      <c r="W718" s="310"/>
      <c r="X718" s="310"/>
      <c r="Y718" s="310"/>
      <c r="Z718" s="310"/>
    </row>
    <row r="719" spans="1:26" ht="15.75">
      <c r="A719" s="310"/>
      <c r="B719" s="310"/>
      <c r="C719" s="310"/>
      <c r="D719" s="310"/>
      <c r="E719" s="310"/>
      <c r="F719" s="310"/>
      <c r="G719" s="310"/>
      <c r="H719" s="310"/>
      <c r="I719" s="310"/>
      <c r="J719" s="310"/>
      <c r="K719" s="310"/>
      <c r="L719" s="310"/>
      <c r="M719" s="310"/>
      <c r="N719" s="310"/>
      <c r="O719" s="310"/>
      <c r="P719" s="310"/>
      <c r="Q719" s="310"/>
      <c r="R719" s="310"/>
      <c r="S719" s="310"/>
      <c r="T719" s="310"/>
      <c r="U719" s="310"/>
      <c r="V719" s="310"/>
      <c r="W719" s="310"/>
      <c r="X719" s="310"/>
      <c r="Y719" s="310"/>
      <c r="Z719" s="310"/>
    </row>
    <row r="720" spans="1:26" ht="15.75">
      <c r="A720" s="310"/>
      <c r="B720" s="310"/>
      <c r="C720" s="310"/>
      <c r="D720" s="310"/>
      <c r="E720" s="310"/>
      <c r="F720" s="310"/>
      <c r="G720" s="310"/>
      <c r="H720" s="310"/>
      <c r="I720" s="310"/>
      <c r="J720" s="310"/>
      <c r="K720" s="310"/>
      <c r="L720" s="310"/>
      <c r="M720" s="310"/>
      <c r="N720" s="310"/>
      <c r="O720" s="310"/>
      <c r="P720" s="310"/>
      <c r="Q720" s="310"/>
      <c r="R720" s="310"/>
      <c r="S720" s="310"/>
      <c r="T720" s="310"/>
      <c r="U720" s="310"/>
      <c r="V720" s="310"/>
      <c r="W720" s="310"/>
      <c r="X720" s="310"/>
      <c r="Y720" s="310"/>
      <c r="Z720" s="310"/>
    </row>
    <row r="721" spans="1:26" ht="15.75">
      <c r="A721" s="310"/>
      <c r="B721" s="310"/>
      <c r="C721" s="310"/>
      <c r="D721" s="310"/>
      <c r="E721" s="310"/>
      <c r="F721" s="310"/>
      <c r="G721" s="310"/>
      <c r="H721" s="310"/>
      <c r="I721" s="310"/>
      <c r="J721" s="310"/>
      <c r="K721" s="310"/>
      <c r="L721" s="310"/>
      <c r="M721" s="310"/>
      <c r="N721" s="310"/>
      <c r="O721" s="310"/>
      <c r="P721" s="310"/>
      <c r="Q721" s="310"/>
      <c r="R721" s="310"/>
      <c r="S721" s="310"/>
      <c r="T721" s="310"/>
      <c r="U721" s="310"/>
      <c r="V721" s="310"/>
      <c r="W721" s="310"/>
      <c r="X721" s="310"/>
      <c r="Y721" s="310"/>
      <c r="Z721" s="310"/>
    </row>
    <row r="722" spans="1:26" ht="15.75">
      <c r="A722" s="310"/>
      <c r="B722" s="310"/>
      <c r="C722" s="310"/>
      <c r="D722" s="310"/>
      <c r="E722" s="310"/>
      <c r="F722" s="310"/>
      <c r="G722" s="310"/>
      <c r="H722" s="310"/>
      <c r="I722" s="310"/>
      <c r="J722" s="310"/>
      <c r="K722" s="310"/>
      <c r="L722" s="310"/>
      <c r="M722" s="310"/>
      <c r="N722" s="310"/>
      <c r="O722" s="310"/>
      <c r="P722" s="310"/>
      <c r="Q722" s="310"/>
      <c r="R722" s="310"/>
      <c r="S722" s="310"/>
      <c r="T722" s="310"/>
      <c r="U722" s="310"/>
      <c r="V722" s="310"/>
      <c r="W722" s="310"/>
      <c r="X722" s="310"/>
      <c r="Y722" s="310"/>
      <c r="Z722" s="310"/>
    </row>
    <row r="723" spans="1:26" ht="15.75">
      <c r="A723" s="310"/>
      <c r="B723" s="310"/>
      <c r="C723" s="310"/>
      <c r="D723" s="310"/>
      <c r="E723" s="310"/>
      <c r="F723" s="310"/>
      <c r="G723" s="310"/>
      <c r="H723" s="310"/>
      <c r="I723" s="310"/>
      <c r="J723" s="310"/>
      <c r="K723" s="310"/>
      <c r="L723" s="310"/>
      <c r="M723" s="310"/>
      <c r="N723" s="310"/>
      <c r="O723" s="310"/>
      <c r="P723" s="310"/>
      <c r="Q723" s="310"/>
      <c r="R723" s="310"/>
      <c r="S723" s="310"/>
      <c r="T723" s="310"/>
      <c r="U723" s="310"/>
      <c r="V723" s="310"/>
      <c r="W723" s="310"/>
      <c r="X723" s="310"/>
      <c r="Y723" s="310"/>
      <c r="Z723" s="310"/>
    </row>
    <row r="724" spans="1:26" ht="15.75">
      <c r="A724" s="310"/>
      <c r="B724" s="310"/>
      <c r="C724" s="310"/>
      <c r="D724" s="310"/>
      <c r="E724" s="310"/>
      <c r="F724" s="310"/>
      <c r="G724" s="310"/>
      <c r="H724" s="310"/>
      <c r="I724" s="310"/>
      <c r="J724" s="310"/>
      <c r="K724" s="310"/>
      <c r="L724" s="310"/>
      <c r="M724" s="310"/>
      <c r="N724" s="310"/>
      <c r="O724" s="310"/>
      <c r="P724" s="310"/>
      <c r="Q724" s="310"/>
      <c r="R724" s="310"/>
      <c r="S724" s="310"/>
      <c r="T724" s="310"/>
      <c r="U724" s="310"/>
      <c r="V724" s="310"/>
      <c r="W724" s="310"/>
      <c r="X724" s="310"/>
      <c r="Y724" s="310"/>
      <c r="Z724" s="310"/>
    </row>
    <row r="725" spans="1:26" ht="15.75">
      <c r="A725" s="310"/>
      <c r="B725" s="310"/>
      <c r="C725" s="310"/>
      <c r="D725" s="310"/>
      <c r="E725" s="310"/>
      <c r="F725" s="310"/>
      <c r="G725" s="310"/>
      <c r="H725" s="310"/>
      <c r="I725" s="310"/>
      <c r="J725" s="310"/>
      <c r="K725" s="310"/>
      <c r="L725" s="310"/>
      <c r="M725" s="310"/>
      <c r="N725" s="310"/>
      <c r="O725" s="310"/>
      <c r="P725" s="310"/>
      <c r="Q725" s="310"/>
      <c r="R725" s="310"/>
      <c r="S725" s="310"/>
      <c r="T725" s="310"/>
      <c r="U725" s="310"/>
      <c r="V725" s="310"/>
      <c r="W725" s="310"/>
      <c r="X725" s="310"/>
      <c r="Y725" s="310"/>
      <c r="Z725" s="310"/>
    </row>
    <row r="726" spans="1:26" ht="15.75">
      <c r="A726" s="310"/>
      <c r="B726" s="310"/>
      <c r="C726" s="310"/>
      <c r="D726" s="310"/>
      <c r="E726" s="310"/>
      <c r="F726" s="310"/>
      <c r="G726" s="310"/>
      <c r="H726" s="310"/>
      <c r="I726" s="310"/>
      <c r="J726" s="310"/>
      <c r="K726" s="310"/>
      <c r="L726" s="310"/>
      <c r="M726" s="310"/>
      <c r="N726" s="310"/>
      <c r="O726" s="310"/>
      <c r="P726" s="310"/>
      <c r="Q726" s="310"/>
      <c r="R726" s="310"/>
      <c r="S726" s="310"/>
      <c r="T726" s="310"/>
      <c r="U726" s="310"/>
      <c r="V726" s="310"/>
      <c r="W726" s="310"/>
      <c r="X726" s="310"/>
      <c r="Y726" s="310"/>
      <c r="Z726" s="310"/>
    </row>
    <row r="727" spans="1:26" ht="15.75">
      <c r="A727" s="310"/>
      <c r="B727" s="310"/>
      <c r="C727" s="310"/>
      <c r="D727" s="310"/>
      <c r="E727" s="310"/>
      <c r="F727" s="310"/>
      <c r="G727" s="310"/>
      <c r="H727" s="310"/>
      <c r="I727" s="310"/>
      <c r="J727" s="310"/>
      <c r="K727" s="310"/>
      <c r="L727" s="310"/>
      <c r="M727" s="310"/>
      <c r="N727" s="310"/>
      <c r="O727" s="310"/>
      <c r="P727" s="310"/>
      <c r="Q727" s="310"/>
      <c r="R727" s="310"/>
      <c r="S727" s="310"/>
      <c r="T727" s="310"/>
      <c r="U727" s="310"/>
      <c r="V727" s="310"/>
      <c r="W727" s="310"/>
      <c r="X727" s="310"/>
      <c r="Y727" s="310"/>
      <c r="Z727" s="310"/>
    </row>
    <row r="728" spans="1:26" ht="15.75">
      <c r="A728" s="310"/>
      <c r="B728" s="310"/>
      <c r="C728" s="310"/>
      <c r="D728" s="310"/>
      <c r="E728" s="310"/>
      <c r="F728" s="310"/>
      <c r="G728" s="310"/>
      <c r="H728" s="310"/>
      <c r="I728" s="310"/>
      <c r="J728" s="310"/>
      <c r="K728" s="310"/>
      <c r="L728" s="310"/>
      <c r="M728" s="310"/>
      <c r="N728" s="310"/>
      <c r="O728" s="310"/>
      <c r="P728" s="310"/>
      <c r="Q728" s="310"/>
      <c r="R728" s="310"/>
      <c r="S728" s="310"/>
      <c r="T728" s="310"/>
      <c r="U728" s="310"/>
      <c r="V728" s="310"/>
      <c r="W728" s="310"/>
      <c r="X728" s="310"/>
      <c r="Y728" s="310"/>
      <c r="Z728" s="310"/>
    </row>
    <row r="729" spans="1:26" ht="15.75">
      <c r="A729" s="310"/>
      <c r="B729" s="310"/>
      <c r="C729" s="310"/>
      <c r="D729" s="310"/>
      <c r="E729" s="310"/>
      <c r="F729" s="310"/>
      <c r="G729" s="310"/>
      <c r="H729" s="310"/>
      <c r="I729" s="310"/>
      <c r="J729" s="310"/>
      <c r="K729" s="310"/>
      <c r="L729" s="310"/>
      <c r="M729" s="310"/>
      <c r="N729" s="310"/>
      <c r="O729" s="310"/>
      <c r="P729" s="310"/>
      <c r="Q729" s="310"/>
      <c r="R729" s="310"/>
      <c r="S729" s="310"/>
      <c r="T729" s="310"/>
      <c r="U729" s="310"/>
      <c r="V729" s="310"/>
      <c r="W729" s="310"/>
      <c r="X729" s="310"/>
      <c r="Y729" s="310"/>
      <c r="Z729" s="310"/>
    </row>
    <row r="730" spans="1:26" ht="15.75">
      <c r="A730" s="310"/>
      <c r="B730" s="310"/>
      <c r="C730" s="310"/>
      <c r="D730" s="310"/>
      <c r="E730" s="310"/>
      <c r="F730" s="310"/>
      <c r="G730" s="310"/>
      <c r="H730" s="310"/>
      <c r="I730" s="310"/>
      <c r="J730" s="310"/>
      <c r="K730" s="310"/>
      <c r="L730" s="310"/>
      <c r="M730" s="310"/>
      <c r="N730" s="310"/>
      <c r="O730" s="310"/>
      <c r="P730" s="310"/>
      <c r="Q730" s="310"/>
      <c r="R730" s="310"/>
      <c r="S730" s="310"/>
      <c r="T730" s="310"/>
      <c r="U730" s="310"/>
      <c r="V730" s="310"/>
      <c r="W730" s="310"/>
      <c r="X730" s="310"/>
      <c r="Y730" s="310"/>
      <c r="Z730" s="310"/>
    </row>
    <row r="731" spans="1:26" ht="15.75">
      <c r="A731" s="310"/>
      <c r="B731" s="310"/>
      <c r="C731" s="310"/>
      <c r="D731" s="310"/>
      <c r="E731" s="310"/>
      <c r="F731" s="310"/>
      <c r="G731" s="310"/>
      <c r="H731" s="310"/>
      <c r="I731" s="310"/>
      <c r="J731" s="310"/>
      <c r="K731" s="310"/>
      <c r="L731" s="310"/>
      <c r="M731" s="310"/>
      <c r="N731" s="310"/>
      <c r="O731" s="310"/>
      <c r="P731" s="310"/>
      <c r="Q731" s="310"/>
      <c r="R731" s="310"/>
      <c r="S731" s="310"/>
      <c r="T731" s="310"/>
      <c r="U731" s="310"/>
      <c r="V731" s="310"/>
      <c r="W731" s="310"/>
      <c r="X731" s="310"/>
      <c r="Y731" s="310"/>
      <c r="Z731" s="310"/>
    </row>
    <row r="732" spans="1:26" ht="15.75">
      <c r="A732" s="310"/>
      <c r="B732" s="310"/>
      <c r="C732" s="310"/>
      <c r="D732" s="310"/>
      <c r="E732" s="310"/>
      <c r="F732" s="310"/>
      <c r="G732" s="310"/>
      <c r="H732" s="310"/>
      <c r="I732" s="310"/>
      <c r="J732" s="310"/>
      <c r="K732" s="310"/>
      <c r="L732" s="310"/>
      <c r="M732" s="310"/>
      <c r="N732" s="310"/>
      <c r="O732" s="310"/>
      <c r="P732" s="310"/>
      <c r="Q732" s="310"/>
      <c r="R732" s="310"/>
      <c r="S732" s="310"/>
      <c r="T732" s="310"/>
      <c r="U732" s="310"/>
      <c r="V732" s="310"/>
      <c r="W732" s="310"/>
      <c r="X732" s="310"/>
      <c r="Y732" s="310"/>
      <c r="Z732" s="310"/>
    </row>
    <row r="733" spans="1:26" ht="15.75">
      <c r="A733" s="310"/>
      <c r="B733" s="310"/>
      <c r="C733" s="310"/>
      <c r="D733" s="310"/>
      <c r="E733" s="310"/>
      <c r="F733" s="310"/>
      <c r="G733" s="310"/>
      <c r="H733" s="310"/>
      <c r="I733" s="310"/>
      <c r="J733" s="310"/>
      <c r="K733" s="310"/>
      <c r="L733" s="310"/>
      <c r="M733" s="310"/>
      <c r="N733" s="310"/>
      <c r="O733" s="310"/>
      <c r="P733" s="310"/>
      <c r="Q733" s="310"/>
      <c r="R733" s="310"/>
      <c r="S733" s="310"/>
      <c r="T733" s="310"/>
      <c r="U733" s="310"/>
      <c r="V733" s="310"/>
      <c r="W733" s="310"/>
      <c r="X733" s="310"/>
      <c r="Y733" s="310"/>
      <c r="Z733" s="310"/>
    </row>
    <row r="734" spans="1:26" ht="15.75">
      <c r="A734" s="310"/>
      <c r="B734" s="310"/>
      <c r="C734" s="310"/>
      <c r="D734" s="310"/>
      <c r="E734" s="310"/>
      <c r="F734" s="310"/>
      <c r="G734" s="310"/>
      <c r="H734" s="310"/>
      <c r="I734" s="310"/>
      <c r="J734" s="310"/>
      <c r="K734" s="310"/>
      <c r="L734" s="310"/>
      <c r="M734" s="310"/>
      <c r="N734" s="310"/>
      <c r="O734" s="310"/>
      <c r="P734" s="310"/>
      <c r="Q734" s="310"/>
      <c r="R734" s="310"/>
      <c r="S734" s="310"/>
      <c r="T734" s="310"/>
      <c r="U734" s="310"/>
      <c r="V734" s="310"/>
      <c r="W734" s="310"/>
      <c r="X734" s="310"/>
      <c r="Y734" s="310"/>
      <c r="Z734" s="310"/>
    </row>
    <row r="735" spans="1:26" ht="15.75">
      <c r="A735" s="310"/>
      <c r="B735" s="310"/>
      <c r="C735" s="310"/>
      <c r="D735" s="310"/>
      <c r="E735" s="310"/>
      <c r="F735" s="310"/>
      <c r="G735" s="310"/>
      <c r="H735" s="310"/>
      <c r="I735" s="310"/>
      <c r="J735" s="310"/>
      <c r="K735" s="310"/>
      <c r="L735" s="310"/>
      <c r="M735" s="310"/>
      <c r="N735" s="310"/>
      <c r="O735" s="310"/>
      <c r="P735" s="310"/>
      <c r="Q735" s="310"/>
      <c r="R735" s="310"/>
      <c r="S735" s="310"/>
      <c r="T735" s="310"/>
      <c r="U735" s="310"/>
      <c r="V735" s="310"/>
      <c r="W735" s="310"/>
      <c r="X735" s="310"/>
      <c r="Y735" s="310"/>
      <c r="Z735" s="310"/>
    </row>
    <row r="736" spans="1:26" ht="15.75">
      <c r="A736" s="310"/>
      <c r="B736" s="310"/>
      <c r="C736" s="310"/>
      <c r="D736" s="310"/>
      <c r="E736" s="310"/>
      <c r="F736" s="310"/>
      <c r="G736" s="310"/>
      <c r="H736" s="310"/>
      <c r="I736" s="310"/>
      <c r="J736" s="310"/>
      <c r="K736" s="310"/>
      <c r="L736" s="310"/>
      <c r="M736" s="310"/>
      <c r="N736" s="310"/>
      <c r="O736" s="310"/>
      <c r="P736" s="310"/>
      <c r="Q736" s="310"/>
      <c r="R736" s="310"/>
      <c r="S736" s="310"/>
      <c r="T736" s="310"/>
      <c r="U736" s="310"/>
      <c r="V736" s="310"/>
      <c r="W736" s="310"/>
      <c r="X736" s="310"/>
      <c r="Y736" s="310"/>
      <c r="Z736" s="310"/>
    </row>
    <row r="737" spans="1:26" ht="15.75">
      <c r="A737" s="310"/>
      <c r="B737" s="310"/>
      <c r="C737" s="310"/>
      <c r="D737" s="310"/>
      <c r="E737" s="310"/>
      <c r="F737" s="310"/>
      <c r="G737" s="310"/>
      <c r="H737" s="310"/>
      <c r="I737" s="310"/>
      <c r="J737" s="310"/>
      <c r="K737" s="310"/>
      <c r="L737" s="310"/>
      <c r="M737" s="310"/>
      <c r="N737" s="310"/>
      <c r="O737" s="310"/>
      <c r="P737" s="310"/>
      <c r="Q737" s="310"/>
      <c r="R737" s="310"/>
      <c r="S737" s="310"/>
      <c r="T737" s="310"/>
      <c r="U737" s="310"/>
      <c r="V737" s="310"/>
      <c r="W737" s="310"/>
      <c r="X737" s="310"/>
      <c r="Y737" s="310"/>
      <c r="Z737" s="310"/>
    </row>
    <row r="738" spans="1:26" ht="15.75">
      <c r="A738" s="310"/>
      <c r="B738" s="310"/>
      <c r="C738" s="310"/>
      <c r="D738" s="310"/>
      <c r="E738" s="310"/>
      <c r="F738" s="310"/>
      <c r="G738" s="310"/>
      <c r="H738" s="310"/>
      <c r="I738" s="310"/>
      <c r="J738" s="310"/>
      <c r="K738" s="310"/>
      <c r="L738" s="310"/>
      <c r="M738" s="310"/>
      <c r="N738" s="310"/>
      <c r="O738" s="310"/>
      <c r="P738" s="310"/>
      <c r="Q738" s="310"/>
      <c r="R738" s="310"/>
      <c r="S738" s="310"/>
      <c r="T738" s="310"/>
      <c r="U738" s="310"/>
      <c r="V738" s="310"/>
      <c r="W738" s="310"/>
      <c r="X738" s="310"/>
      <c r="Y738" s="310"/>
      <c r="Z738" s="310"/>
    </row>
    <row r="739" spans="1:26" ht="15.75">
      <c r="A739" s="310"/>
      <c r="B739" s="310"/>
      <c r="C739" s="310"/>
      <c r="D739" s="310"/>
      <c r="E739" s="310"/>
      <c r="F739" s="310"/>
      <c r="G739" s="310"/>
      <c r="H739" s="310"/>
      <c r="I739" s="310"/>
      <c r="J739" s="310"/>
      <c r="K739" s="310"/>
      <c r="L739" s="310"/>
      <c r="M739" s="310"/>
      <c r="N739" s="310"/>
      <c r="O739" s="310"/>
      <c r="P739" s="310"/>
      <c r="Q739" s="310"/>
      <c r="R739" s="310"/>
      <c r="S739" s="310"/>
      <c r="T739" s="310"/>
      <c r="U739" s="310"/>
      <c r="V739" s="310"/>
      <c r="W739" s="310"/>
      <c r="X739" s="310"/>
      <c r="Y739" s="310"/>
      <c r="Z739" s="310"/>
    </row>
    <row r="740" spans="1:26" ht="15.75">
      <c r="A740" s="310"/>
      <c r="B740" s="310"/>
      <c r="C740" s="310"/>
      <c r="D740" s="310"/>
      <c r="E740" s="310"/>
      <c r="F740" s="310"/>
      <c r="G740" s="310"/>
      <c r="H740" s="310"/>
      <c r="I740" s="310"/>
      <c r="J740" s="310"/>
      <c r="K740" s="310"/>
      <c r="L740" s="310"/>
      <c r="M740" s="310"/>
      <c r="N740" s="310"/>
      <c r="O740" s="310"/>
      <c r="P740" s="310"/>
      <c r="Q740" s="310"/>
      <c r="R740" s="310"/>
      <c r="S740" s="310"/>
      <c r="T740" s="310"/>
      <c r="U740" s="310"/>
      <c r="V740" s="310"/>
      <c r="W740" s="310"/>
      <c r="X740" s="310"/>
      <c r="Y740" s="310"/>
      <c r="Z740" s="310"/>
    </row>
    <row r="741" spans="1:26" ht="15.75">
      <c r="A741" s="310"/>
      <c r="B741" s="310"/>
      <c r="C741" s="310"/>
      <c r="D741" s="310"/>
      <c r="E741" s="310"/>
      <c r="F741" s="310"/>
      <c r="G741" s="310"/>
      <c r="H741" s="310"/>
      <c r="I741" s="310"/>
      <c r="J741" s="310"/>
      <c r="K741" s="310"/>
      <c r="L741" s="310"/>
      <c r="M741" s="310"/>
      <c r="N741" s="310"/>
      <c r="O741" s="310"/>
      <c r="P741" s="310"/>
      <c r="Q741" s="310"/>
      <c r="R741" s="310"/>
      <c r="S741" s="310"/>
      <c r="T741" s="310"/>
      <c r="U741" s="310"/>
      <c r="V741" s="310"/>
      <c r="W741" s="310"/>
      <c r="X741" s="310"/>
      <c r="Y741" s="310"/>
      <c r="Z741" s="310"/>
    </row>
    <row r="742" spans="1:26" ht="15.75">
      <c r="A742" s="310"/>
      <c r="B742" s="310"/>
      <c r="C742" s="310"/>
      <c r="D742" s="310"/>
      <c r="E742" s="310"/>
      <c r="F742" s="310"/>
      <c r="G742" s="310"/>
      <c r="H742" s="310"/>
      <c r="I742" s="310"/>
      <c r="J742" s="310"/>
      <c r="K742" s="310"/>
      <c r="L742" s="310"/>
      <c r="M742" s="310"/>
      <c r="N742" s="310"/>
      <c r="O742" s="310"/>
      <c r="P742" s="310"/>
      <c r="Q742" s="310"/>
      <c r="R742" s="310"/>
      <c r="S742" s="310"/>
      <c r="T742" s="310"/>
      <c r="U742" s="310"/>
      <c r="V742" s="310"/>
      <c r="W742" s="310"/>
      <c r="X742" s="310"/>
      <c r="Y742" s="310"/>
      <c r="Z742" s="310"/>
    </row>
    <row r="743" spans="1:26" ht="15.75">
      <c r="A743" s="310"/>
      <c r="B743" s="310"/>
      <c r="C743" s="310"/>
      <c r="D743" s="310"/>
      <c r="E743" s="310"/>
      <c r="F743" s="310"/>
      <c r="G743" s="310"/>
      <c r="H743" s="310"/>
      <c r="I743" s="310"/>
      <c r="J743" s="310"/>
      <c r="K743" s="310"/>
      <c r="L743" s="310"/>
      <c r="M743" s="310"/>
      <c r="N743" s="310"/>
      <c r="O743" s="310"/>
      <c r="P743" s="310"/>
      <c r="Q743" s="310"/>
      <c r="R743" s="310"/>
      <c r="S743" s="310"/>
      <c r="T743" s="310"/>
      <c r="U743" s="310"/>
      <c r="V743" s="310"/>
      <c r="W743" s="310"/>
      <c r="X743" s="310"/>
      <c r="Y743" s="310"/>
      <c r="Z743" s="310"/>
    </row>
    <row r="744" spans="1:26" ht="15.75">
      <c r="A744" s="310"/>
      <c r="B744" s="310"/>
      <c r="C744" s="310"/>
      <c r="D744" s="310"/>
      <c r="E744" s="310"/>
      <c r="F744" s="310"/>
      <c r="G744" s="310"/>
      <c r="H744" s="310"/>
      <c r="I744" s="310"/>
      <c r="J744" s="310"/>
      <c r="K744" s="310"/>
      <c r="L744" s="310"/>
      <c r="M744" s="310"/>
      <c r="N744" s="310"/>
      <c r="O744" s="310"/>
      <c r="P744" s="310"/>
      <c r="Q744" s="310"/>
      <c r="R744" s="310"/>
      <c r="S744" s="310"/>
      <c r="T744" s="310"/>
      <c r="U744" s="310"/>
      <c r="V744" s="310"/>
      <c r="W744" s="310"/>
      <c r="X744" s="310"/>
      <c r="Y744" s="310"/>
      <c r="Z744" s="310"/>
    </row>
    <row r="745" spans="1:26" ht="15.75">
      <c r="A745" s="310"/>
      <c r="B745" s="310"/>
      <c r="C745" s="310"/>
      <c r="D745" s="310"/>
      <c r="E745" s="310"/>
      <c r="F745" s="310"/>
      <c r="G745" s="310"/>
      <c r="H745" s="310"/>
      <c r="I745" s="310"/>
      <c r="J745" s="310"/>
      <c r="K745" s="310"/>
      <c r="L745" s="310"/>
      <c r="M745" s="310"/>
      <c r="N745" s="310"/>
      <c r="O745" s="310"/>
      <c r="P745" s="310"/>
      <c r="Q745" s="310"/>
      <c r="R745" s="310"/>
      <c r="S745" s="310"/>
      <c r="T745" s="310"/>
      <c r="U745" s="310"/>
      <c r="V745" s="310"/>
      <c r="W745" s="310"/>
      <c r="X745" s="310"/>
      <c r="Y745" s="310"/>
      <c r="Z745" s="310"/>
    </row>
    <row r="746" spans="1:26" ht="15.75">
      <c r="A746" s="310"/>
      <c r="B746" s="310"/>
      <c r="C746" s="310"/>
      <c r="D746" s="310"/>
      <c r="E746" s="310"/>
      <c r="F746" s="310"/>
      <c r="G746" s="310"/>
      <c r="H746" s="310"/>
      <c r="I746" s="310"/>
      <c r="J746" s="310"/>
      <c r="K746" s="310"/>
      <c r="L746" s="310"/>
      <c r="M746" s="310"/>
      <c r="N746" s="310"/>
      <c r="O746" s="310"/>
      <c r="P746" s="310"/>
      <c r="Q746" s="310"/>
      <c r="R746" s="310"/>
      <c r="S746" s="310"/>
      <c r="T746" s="310"/>
      <c r="U746" s="310"/>
      <c r="V746" s="310"/>
      <c r="W746" s="310"/>
      <c r="X746" s="310"/>
      <c r="Y746" s="310"/>
      <c r="Z746" s="310"/>
    </row>
    <row r="747" spans="1:26" ht="15.75">
      <c r="A747" s="310"/>
      <c r="B747" s="310"/>
      <c r="C747" s="310"/>
      <c r="D747" s="310"/>
      <c r="E747" s="310"/>
      <c r="F747" s="310"/>
      <c r="G747" s="310"/>
      <c r="H747" s="310"/>
      <c r="I747" s="310"/>
      <c r="J747" s="310"/>
      <c r="K747" s="310"/>
      <c r="L747" s="310"/>
      <c r="M747" s="310"/>
      <c r="N747" s="310"/>
      <c r="O747" s="310"/>
      <c r="P747" s="310"/>
      <c r="Q747" s="310"/>
      <c r="R747" s="310"/>
      <c r="S747" s="310"/>
      <c r="T747" s="310"/>
      <c r="U747" s="310"/>
      <c r="V747" s="310"/>
      <c r="W747" s="310"/>
      <c r="X747" s="310"/>
      <c r="Y747" s="310"/>
      <c r="Z747" s="310"/>
    </row>
    <row r="748" spans="1:26" ht="15.75">
      <c r="A748" s="310"/>
      <c r="B748" s="310"/>
      <c r="C748" s="310"/>
      <c r="D748" s="310"/>
      <c r="E748" s="310"/>
      <c r="F748" s="310"/>
      <c r="G748" s="310"/>
      <c r="H748" s="310"/>
      <c r="I748" s="310"/>
      <c r="J748" s="310"/>
      <c r="K748" s="310"/>
      <c r="L748" s="310"/>
      <c r="M748" s="310"/>
      <c r="N748" s="310"/>
      <c r="O748" s="310"/>
      <c r="P748" s="310"/>
      <c r="Q748" s="310"/>
      <c r="R748" s="310"/>
      <c r="S748" s="310"/>
      <c r="T748" s="310"/>
      <c r="U748" s="310"/>
      <c r="V748" s="310"/>
      <c r="W748" s="310"/>
      <c r="X748" s="310"/>
      <c r="Y748" s="310"/>
      <c r="Z748" s="310"/>
    </row>
    <row r="749" spans="1:26" ht="15.75">
      <c r="A749" s="310"/>
      <c r="B749" s="310"/>
      <c r="C749" s="310"/>
      <c r="D749" s="310"/>
      <c r="E749" s="310"/>
      <c r="F749" s="310"/>
      <c r="G749" s="310"/>
      <c r="H749" s="310"/>
      <c r="I749" s="310"/>
      <c r="J749" s="310"/>
      <c r="K749" s="310"/>
      <c r="L749" s="310"/>
      <c r="M749" s="310"/>
      <c r="N749" s="310"/>
      <c r="O749" s="310"/>
      <c r="P749" s="310"/>
      <c r="Q749" s="310"/>
      <c r="R749" s="310"/>
      <c r="S749" s="310"/>
      <c r="T749" s="310"/>
      <c r="U749" s="310"/>
      <c r="V749" s="310"/>
      <c r="W749" s="310"/>
      <c r="X749" s="310"/>
      <c r="Y749" s="310"/>
      <c r="Z749" s="310"/>
    </row>
    <row r="750" spans="1:26" ht="15.75">
      <c r="A750" s="310"/>
      <c r="B750" s="310"/>
      <c r="C750" s="310"/>
      <c r="D750" s="310"/>
      <c r="E750" s="310"/>
      <c r="F750" s="310"/>
      <c r="G750" s="310"/>
      <c r="H750" s="310"/>
      <c r="I750" s="310"/>
      <c r="J750" s="310"/>
      <c r="K750" s="310"/>
      <c r="L750" s="310"/>
      <c r="M750" s="310"/>
      <c r="N750" s="310"/>
      <c r="O750" s="310"/>
      <c r="P750" s="310"/>
      <c r="Q750" s="310"/>
      <c r="R750" s="310"/>
      <c r="S750" s="310"/>
      <c r="T750" s="310"/>
      <c r="U750" s="310"/>
      <c r="V750" s="310"/>
      <c r="W750" s="310"/>
      <c r="X750" s="310"/>
      <c r="Y750" s="310"/>
      <c r="Z750" s="310"/>
    </row>
    <row r="751" spans="1:26" ht="15.75">
      <c r="A751" s="310"/>
      <c r="B751" s="310"/>
      <c r="C751" s="310"/>
      <c r="D751" s="310"/>
      <c r="E751" s="310"/>
      <c r="F751" s="310"/>
      <c r="G751" s="310"/>
      <c r="H751" s="310"/>
      <c r="I751" s="310"/>
      <c r="J751" s="310"/>
      <c r="K751" s="310"/>
      <c r="L751" s="310"/>
      <c r="M751" s="310"/>
      <c r="N751" s="310"/>
      <c r="O751" s="310"/>
      <c r="P751" s="310"/>
      <c r="Q751" s="310"/>
      <c r="R751" s="310"/>
      <c r="S751" s="310"/>
      <c r="T751" s="310"/>
      <c r="U751" s="310"/>
      <c r="V751" s="310"/>
      <c r="W751" s="310"/>
      <c r="X751" s="310"/>
      <c r="Y751" s="310"/>
      <c r="Z751" s="310"/>
    </row>
    <row r="752" spans="1:26" ht="15.75">
      <c r="A752" s="310"/>
      <c r="B752" s="310"/>
      <c r="C752" s="310"/>
      <c r="D752" s="310"/>
      <c r="E752" s="310"/>
      <c r="F752" s="310"/>
      <c r="G752" s="310"/>
      <c r="H752" s="310"/>
      <c r="I752" s="310"/>
      <c r="J752" s="310"/>
      <c r="K752" s="310"/>
      <c r="L752" s="310"/>
      <c r="M752" s="310"/>
      <c r="N752" s="310"/>
      <c r="O752" s="310"/>
      <c r="P752" s="310"/>
      <c r="Q752" s="310"/>
      <c r="R752" s="310"/>
      <c r="S752" s="310"/>
      <c r="T752" s="310"/>
      <c r="U752" s="310"/>
      <c r="V752" s="310"/>
      <c r="W752" s="310"/>
      <c r="X752" s="310"/>
      <c r="Y752" s="310"/>
      <c r="Z752" s="310"/>
    </row>
    <row r="753" spans="1:26" ht="15.75">
      <c r="A753" s="310"/>
      <c r="B753" s="310"/>
      <c r="C753" s="310"/>
      <c r="D753" s="310"/>
      <c r="E753" s="310"/>
      <c r="F753" s="310"/>
      <c r="G753" s="310"/>
      <c r="H753" s="310"/>
      <c r="I753" s="310"/>
      <c r="J753" s="310"/>
      <c r="K753" s="310"/>
      <c r="L753" s="310"/>
      <c r="M753" s="310"/>
      <c r="N753" s="310"/>
      <c r="O753" s="310"/>
      <c r="P753" s="310"/>
      <c r="Q753" s="310"/>
      <c r="R753" s="310"/>
      <c r="S753" s="310"/>
      <c r="T753" s="310"/>
      <c r="U753" s="310"/>
      <c r="V753" s="310"/>
      <c r="W753" s="310"/>
      <c r="X753" s="310"/>
      <c r="Y753" s="310"/>
      <c r="Z753" s="310"/>
    </row>
    <row r="754" spans="1:26" ht="15.75">
      <c r="A754" s="310"/>
      <c r="B754" s="310"/>
      <c r="C754" s="310"/>
      <c r="D754" s="310"/>
      <c r="E754" s="310"/>
      <c r="F754" s="310"/>
      <c r="G754" s="310"/>
      <c r="H754" s="310"/>
      <c r="I754" s="310"/>
      <c r="J754" s="310"/>
      <c r="K754" s="310"/>
      <c r="L754" s="310"/>
      <c r="M754" s="310"/>
      <c r="N754" s="310"/>
      <c r="O754" s="310"/>
      <c r="P754" s="310"/>
      <c r="Q754" s="310"/>
      <c r="R754" s="310"/>
      <c r="S754" s="310"/>
      <c r="T754" s="310"/>
      <c r="U754" s="310"/>
      <c r="V754" s="310"/>
      <c r="W754" s="310"/>
      <c r="X754" s="310"/>
      <c r="Y754" s="310"/>
      <c r="Z754" s="310"/>
    </row>
    <row r="755" spans="1:26" ht="15.75">
      <c r="A755" s="310"/>
      <c r="B755" s="310"/>
      <c r="C755" s="310"/>
      <c r="D755" s="310"/>
      <c r="E755" s="310"/>
      <c r="F755" s="310"/>
      <c r="G755" s="310"/>
      <c r="H755" s="310"/>
      <c r="I755" s="310"/>
      <c r="J755" s="310"/>
      <c r="K755" s="310"/>
      <c r="L755" s="310"/>
      <c r="M755" s="310"/>
      <c r="N755" s="310"/>
      <c r="O755" s="310"/>
      <c r="P755" s="310"/>
      <c r="Q755" s="310"/>
      <c r="R755" s="310"/>
      <c r="S755" s="310"/>
      <c r="T755" s="310"/>
      <c r="U755" s="310"/>
      <c r="V755" s="310"/>
      <c r="W755" s="310"/>
      <c r="X755" s="310"/>
      <c r="Y755" s="310"/>
      <c r="Z755" s="310"/>
    </row>
    <row r="756" spans="1:26" ht="15.75">
      <c r="A756" s="310"/>
      <c r="B756" s="310"/>
      <c r="C756" s="310"/>
      <c r="D756" s="310"/>
      <c r="E756" s="310"/>
      <c r="F756" s="310"/>
      <c r="G756" s="310"/>
      <c r="H756" s="310"/>
      <c r="I756" s="310"/>
      <c r="J756" s="310"/>
      <c r="K756" s="310"/>
      <c r="L756" s="310"/>
      <c r="M756" s="310"/>
      <c r="N756" s="310"/>
      <c r="O756" s="310"/>
      <c r="P756" s="310"/>
      <c r="Q756" s="310"/>
      <c r="R756" s="310"/>
      <c r="S756" s="310"/>
      <c r="T756" s="310"/>
      <c r="U756" s="310"/>
      <c r="V756" s="310"/>
      <c r="W756" s="310"/>
      <c r="X756" s="310"/>
      <c r="Y756" s="310"/>
      <c r="Z756" s="310"/>
    </row>
    <row r="757" spans="1:26" ht="15.75">
      <c r="A757" s="310"/>
      <c r="B757" s="310"/>
      <c r="C757" s="310"/>
      <c r="D757" s="310"/>
      <c r="E757" s="310"/>
      <c r="F757" s="310"/>
      <c r="G757" s="310"/>
      <c r="H757" s="310"/>
      <c r="I757" s="310"/>
      <c r="J757" s="310"/>
      <c r="K757" s="310"/>
      <c r="L757" s="310"/>
      <c r="M757" s="310"/>
      <c r="N757" s="310"/>
      <c r="O757" s="310"/>
      <c r="P757" s="310"/>
      <c r="Q757" s="310"/>
      <c r="R757" s="310"/>
      <c r="S757" s="310"/>
      <c r="T757" s="310"/>
      <c r="U757" s="310"/>
      <c r="V757" s="310"/>
      <c r="W757" s="310"/>
      <c r="X757" s="310"/>
      <c r="Y757" s="310"/>
      <c r="Z757" s="310"/>
    </row>
    <row r="758" spans="1:26" ht="15.75">
      <c r="A758" s="310"/>
      <c r="B758" s="310"/>
      <c r="C758" s="310"/>
      <c r="D758" s="310"/>
      <c r="E758" s="310"/>
      <c r="F758" s="310"/>
      <c r="G758" s="310"/>
      <c r="H758" s="310"/>
      <c r="I758" s="310"/>
      <c r="J758" s="310"/>
      <c r="K758" s="310"/>
      <c r="L758" s="310"/>
      <c r="M758" s="310"/>
      <c r="N758" s="310"/>
      <c r="O758" s="310"/>
      <c r="P758" s="310"/>
      <c r="Q758" s="310"/>
      <c r="R758" s="310"/>
      <c r="S758" s="310"/>
      <c r="T758" s="310"/>
      <c r="U758" s="310"/>
      <c r="V758" s="310"/>
      <c r="W758" s="310"/>
      <c r="X758" s="310"/>
      <c r="Y758" s="310"/>
      <c r="Z758" s="310"/>
    </row>
    <row r="759" spans="1:26" ht="15.75">
      <c r="A759" s="310"/>
      <c r="B759" s="310"/>
      <c r="C759" s="310"/>
      <c r="D759" s="310"/>
      <c r="E759" s="310"/>
      <c r="F759" s="310"/>
      <c r="G759" s="310"/>
      <c r="H759" s="310"/>
      <c r="I759" s="310"/>
      <c r="J759" s="310"/>
      <c r="K759" s="310"/>
      <c r="L759" s="310"/>
      <c r="M759" s="310"/>
      <c r="N759" s="310"/>
      <c r="O759" s="310"/>
      <c r="P759" s="310"/>
      <c r="Q759" s="310"/>
      <c r="R759" s="310"/>
      <c r="S759" s="310"/>
      <c r="T759" s="310"/>
      <c r="U759" s="310"/>
      <c r="V759" s="310"/>
      <c r="W759" s="310"/>
      <c r="X759" s="310"/>
      <c r="Y759" s="310"/>
      <c r="Z759" s="310"/>
    </row>
    <row r="760" spans="1:26" ht="15.75">
      <c r="A760" s="310"/>
      <c r="B760" s="310"/>
      <c r="C760" s="310"/>
      <c r="D760" s="310"/>
      <c r="E760" s="310"/>
      <c r="F760" s="310"/>
      <c r="G760" s="310"/>
      <c r="H760" s="310"/>
      <c r="I760" s="310"/>
      <c r="J760" s="310"/>
      <c r="K760" s="310"/>
      <c r="L760" s="310"/>
      <c r="M760" s="310"/>
      <c r="N760" s="310"/>
      <c r="O760" s="310"/>
      <c r="P760" s="310"/>
      <c r="Q760" s="310"/>
      <c r="R760" s="310"/>
      <c r="S760" s="310"/>
      <c r="T760" s="310"/>
      <c r="U760" s="310"/>
      <c r="V760" s="310"/>
      <c r="W760" s="310"/>
      <c r="X760" s="310"/>
      <c r="Y760" s="310"/>
      <c r="Z760" s="310"/>
    </row>
    <row r="761" spans="1:26" ht="15.75">
      <c r="A761" s="310"/>
      <c r="B761" s="310"/>
      <c r="C761" s="310"/>
      <c r="D761" s="310"/>
      <c r="E761" s="310"/>
      <c r="F761" s="310"/>
      <c r="G761" s="310"/>
      <c r="H761" s="310"/>
      <c r="I761" s="310"/>
      <c r="J761" s="310"/>
      <c r="K761" s="310"/>
      <c r="L761" s="310"/>
      <c r="M761" s="310"/>
      <c r="N761" s="310"/>
      <c r="O761" s="310"/>
      <c r="P761" s="310"/>
      <c r="Q761" s="310"/>
      <c r="R761" s="310"/>
      <c r="S761" s="310"/>
      <c r="T761" s="310"/>
      <c r="U761" s="310"/>
      <c r="V761" s="310"/>
      <c r="W761" s="310"/>
      <c r="X761" s="310"/>
      <c r="Y761" s="310"/>
      <c r="Z761" s="310"/>
    </row>
    <row r="762" spans="1:26" ht="15.75">
      <c r="A762" s="310"/>
      <c r="B762" s="310"/>
      <c r="C762" s="310"/>
      <c r="D762" s="310"/>
      <c r="E762" s="310"/>
      <c r="F762" s="310"/>
      <c r="G762" s="310"/>
      <c r="H762" s="310"/>
      <c r="I762" s="310"/>
      <c r="J762" s="310"/>
      <c r="K762" s="310"/>
      <c r="L762" s="310"/>
      <c r="M762" s="310"/>
      <c r="N762" s="310"/>
      <c r="O762" s="310"/>
      <c r="P762" s="310"/>
      <c r="Q762" s="310"/>
      <c r="R762" s="310"/>
      <c r="S762" s="310"/>
      <c r="T762" s="310"/>
      <c r="U762" s="310"/>
      <c r="V762" s="310"/>
      <c r="W762" s="310"/>
      <c r="X762" s="310"/>
      <c r="Y762" s="310"/>
      <c r="Z762" s="310"/>
    </row>
    <row r="763" spans="1:26" ht="15.75">
      <c r="A763" s="310"/>
      <c r="B763" s="310"/>
      <c r="C763" s="310"/>
      <c r="D763" s="310"/>
      <c r="E763" s="310"/>
      <c r="F763" s="310"/>
      <c r="G763" s="310"/>
      <c r="H763" s="310"/>
      <c r="I763" s="310"/>
      <c r="J763" s="310"/>
      <c r="K763" s="310"/>
      <c r="L763" s="310"/>
      <c r="M763" s="310"/>
      <c r="N763" s="310"/>
      <c r="O763" s="310"/>
      <c r="P763" s="310"/>
      <c r="Q763" s="310"/>
      <c r="R763" s="310"/>
      <c r="S763" s="310"/>
      <c r="T763" s="310"/>
      <c r="U763" s="310"/>
      <c r="V763" s="310"/>
      <c r="W763" s="310"/>
      <c r="X763" s="310"/>
      <c r="Y763" s="310"/>
      <c r="Z763" s="310"/>
    </row>
    <row r="764" spans="1:26" ht="15.75">
      <c r="A764" s="310"/>
      <c r="B764" s="310"/>
      <c r="C764" s="310"/>
      <c r="D764" s="310"/>
      <c r="E764" s="310"/>
      <c r="F764" s="310"/>
      <c r="G764" s="310"/>
      <c r="H764" s="310"/>
      <c r="I764" s="310"/>
      <c r="J764" s="310"/>
      <c r="K764" s="310"/>
      <c r="L764" s="310"/>
      <c r="M764" s="310"/>
      <c r="N764" s="310"/>
      <c r="O764" s="310"/>
      <c r="P764" s="310"/>
      <c r="Q764" s="310"/>
      <c r="R764" s="310"/>
      <c r="S764" s="310"/>
      <c r="T764" s="310"/>
      <c r="U764" s="310"/>
      <c r="V764" s="310"/>
      <c r="W764" s="310"/>
      <c r="X764" s="310"/>
      <c r="Y764" s="310"/>
      <c r="Z764" s="310"/>
    </row>
    <row r="765" spans="1:26" ht="15.75">
      <c r="A765" s="310"/>
      <c r="B765" s="310"/>
      <c r="C765" s="310"/>
      <c r="D765" s="310"/>
      <c r="E765" s="310"/>
      <c r="F765" s="310"/>
      <c r="G765" s="310"/>
      <c r="H765" s="310"/>
      <c r="I765" s="310"/>
      <c r="J765" s="310"/>
      <c r="K765" s="310"/>
      <c r="L765" s="310"/>
      <c r="M765" s="310"/>
      <c r="N765" s="310"/>
      <c r="O765" s="310"/>
      <c r="P765" s="310"/>
      <c r="Q765" s="310"/>
      <c r="R765" s="310"/>
      <c r="S765" s="310"/>
      <c r="T765" s="310"/>
      <c r="U765" s="310"/>
      <c r="V765" s="310"/>
      <c r="W765" s="310"/>
      <c r="X765" s="310"/>
      <c r="Y765" s="310"/>
      <c r="Z765" s="310"/>
    </row>
    <row r="766" spans="1:26" ht="15.75">
      <c r="A766" s="310"/>
      <c r="B766" s="310"/>
      <c r="C766" s="310"/>
      <c r="D766" s="310"/>
      <c r="E766" s="310"/>
      <c r="F766" s="310"/>
      <c r="G766" s="310"/>
      <c r="H766" s="310"/>
      <c r="I766" s="310"/>
      <c r="J766" s="310"/>
      <c r="K766" s="310"/>
      <c r="L766" s="310"/>
      <c r="M766" s="310"/>
      <c r="N766" s="310"/>
      <c r="O766" s="310"/>
      <c r="P766" s="310"/>
      <c r="Q766" s="310"/>
      <c r="R766" s="310"/>
      <c r="S766" s="310"/>
      <c r="T766" s="310"/>
      <c r="U766" s="310"/>
      <c r="V766" s="310"/>
      <c r="W766" s="310"/>
      <c r="X766" s="310"/>
      <c r="Y766" s="310"/>
      <c r="Z766" s="310"/>
    </row>
    <row r="767" spans="1:26" ht="15.75">
      <c r="A767" s="310"/>
      <c r="B767" s="310"/>
      <c r="C767" s="310"/>
      <c r="D767" s="310"/>
      <c r="E767" s="310"/>
      <c r="F767" s="310"/>
      <c r="G767" s="310"/>
      <c r="H767" s="310"/>
      <c r="I767" s="310"/>
      <c r="J767" s="310"/>
      <c r="K767" s="310"/>
      <c r="L767" s="310"/>
      <c r="M767" s="310"/>
      <c r="N767" s="310"/>
      <c r="O767" s="310"/>
      <c r="P767" s="310"/>
      <c r="Q767" s="310"/>
      <c r="R767" s="310"/>
      <c r="S767" s="310"/>
      <c r="T767" s="310"/>
      <c r="U767" s="310"/>
      <c r="V767" s="310"/>
      <c r="W767" s="310"/>
      <c r="X767" s="310"/>
      <c r="Y767" s="310"/>
      <c r="Z767" s="310"/>
    </row>
    <row r="768" spans="1:26" ht="15.75">
      <c r="A768" s="310"/>
      <c r="B768" s="310"/>
      <c r="C768" s="310"/>
      <c r="D768" s="310"/>
      <c r="E768" s="310"/>
      <c r="F768" s="310"/>
      <c r="G768" s="310"/>
      <c r="H768" s="310"/>
      <c r="I768" s="310"/>
      <c r="J768" s="310"/>
      <c r="K768" s="310"/>
      <c r="L768" s="310"/>
      <c r="M768" s="310"/>
      <c r="N768" s="310"/>
      <c r="O768" s="310"/>
      <c r="P768" s="310"/>
      <c r="Q768" s="310"/>
      <c r="R768" s="310"/>
      <c r="S768" s="310"/>
      <c r="T768" s="310"/>
      <c r="U768" s="310"/>
      <c r="V768" s="310"/>
      <c r="W768" s="310"/>
      <c r="X768" s="310"/>
      <c r="Y768" s="310"/>
      <c r="Z768" s="310"/>
    </row>
    <row r="769" spans="1:26" ht="15.75">
      <c r="A769" s="310"/>
      <c r="B769" s="310"/>
      <c r="C769" s="310"/>
      <c r="D769" s="310"/>
      <c r="E769" s="310"/>
      <c r="F769" s="310"/>
      <c r="G769" s="310"/>
      <c r="H769" s="310"/>
      <c r="I769" s="310"/>
      <c r="J769" s="310"/>
      <c r="K769" s="310"/>
      <c r="L769" s="310"/>
      <c r="M769" s="310"/>
      <c r="N769" s="310"/>
      <c r="O769" s="310"/>
      <c r="P769" s="310"/>
      <c r="Q769" s="310"/>
      <c r="R769" s="310"/>
      <c r="S769" s="310"/>
      <c r="T769" s="310"/>
      <c r="U769" s="310"/>
      <c r="V769" s="310"/>
      <c r="W769" s="310"/>
      <c r="X769" s="310"/>
      <c r="Y769" s="310"/>
      <c r="Z769" s="310"/>
    </row>
    <row r="770" spans="1:26" ht="15.75">
      <c r="A770" s="310"/>
      <c r="B770" s="310"/>
      <c r="C770" s="310"/>
      <c r="D770" s="310"/>
      <c r="E770" s="310"/>
      <c r="F770" s="310"/>
      <c r="G770" s="310"/>
      <c r="H770" s="310"/>
      <c r="I770" s="310"/>
      <c r="J770" s="310"/>
      <c r="K770" s="310"/>
      <c r="L770" s="310"/>
      <c r="M770" s="310"/>
      <c r="N770" s="310"/>
      <c r="O770" s="310"/>
      <c r="P770" s="310"/>
      <c r="Q770" s="310"/>
      <c r="R770" s="310"/>
      <c r="S770" s="310"/>
      <c r="T770" s="310"/>
      <c r="U770" s="310"/>
      <c r="V770" s="310"/>
      <c r="W770" s="310"/>
      <c r="X770" s="310"/>
      <c r="Y770" s="310"/>
      <c r="Z770" s="310"/>
    </row>
    <row r="771" spans="1:26" ht="15.75">
      <c r="A771" s="310"/>
      <c r="B771" s="310"/>
      <c r="C771" s="310"/>
      <c r="D771" s="310"/>
      <c r="E771" s="310"/>
      <c r="F771" s="310"/>
      <c r="G771" s="310"/>
      <c r="H771" s="310"/>
      <c r="I771" s="310"/>
      <c r="J771" s="310"/>
      <c r="K771" s="310"/>
      <c r="L771" s="310"/>
      <c r="M771" s="310"/>
      <c r="N771" s="310"/>
      <c r="O771" s="310"/>
      <c r="P771" s="310"/>
      <c r="Q771" s="310"/>
      <c r="R771" s="310"/>
      <c r="S771" s="310"/>
      <c r="T771" s="310"/>
      <c r="U771" s="310"/>
      <c r="V771" s="310"/>
      <c r="W771" s="310"/>
      <c r="X771" s="310"/>
      <c r="Y771" s="310"/>
      <c r="Z771" s="310"/>
    </row>
    <row r="772" spans="1:26" ht="15.75">
      <c r="A772" s="310"/>
      <c r="B772" s="310"/>
      <c r="C772" s="310"/>
      <c r="D772" s="310"/>
      <c r="E772" s="310"/>
      <c r="F772" s="310"/>
      <c r="G772" s="310"/>
      <c r="H772" s="310"/>
      <c r="I772" s="310"/>
      <c r="J772" s="310"/>
      <c r="K772" s="310"/>
      <c r="L772" s="310"/>
      <c r="M772" s="310"/>
      <c r="N772" s="310"/>
      <c r="O772" s="310"/>
      <c r="P772" s="310"/>
      <c r="Q772" s="310"/>
      <c r="R772" s="310"/>
      <c r="S772" s="310"/>
      <c r="T772" s="310"/>
      <c r="U772" s="310"/>
      <c r="V772" s="310"/>
      <c r="W772" s="310"/>
      <c r="X772" s="310"/>
      <c r="Y772" s="310"/>
      <c r="Z772" s="310"/>
    </row>
    <row r="773" spans="1:26" ht="15.75">
      <c r="A773" s="310"/>
      <c r="B773" s="310"/>
      <c r="C773" s="310"/>
      <c r="D773" s="310"/>
      <c r="E773" s="310"/>
      <c r="F773" s="310"/>
      <c r="G773" s="310"/>
      <c r="H773" s="310"/>
      <c r="I773" s="310"/>
      <c r="J773" s="310"/>
      <c r="K773" s="310"/>
      <c r="L773" s="310"/>
      <c r="M773" s="310"/>
      <c r="N773" s="310"/>
      <c r="O773" s="310"/>
      <c r="P773" s="310"/>
      <c r="Q773" s="310"/>
      <c r="R773" s="310"/>
      <c r="S773" s="310"/>
      <c r="T773" s="310"/>
      <c r="U773" s="310"/>
      <c r="V773" s="310"/>
      <c r="W773" s="310"/>
      <c r="X773" s="310"/>
      <c r="Y773" s="310"/>
      <c r="Z773" s="310"/>
    </row>
    <row r="774" spans="1:26" ht="15.75">
      <c r="A774" s="310"/>
      <c r="B774" s="310"/>
      <c r="C774" s="310"/>
      <c r="D774" s="310"/>
      <c r="E774" s="310"/>
      <c r="F774" s="310"/>
      <c r="G774" s="310"/>
      <c r="H774" s="310"/>
      <c r="I774" s="310"/>
      <c r="J774" s="310"/>
      <c r="K774" s="310"/>
      <c r="L774" s="310"/>
      <c r="M774" s="310"/>
      <c r="N774" s="310"/>
      <c r="O774" s="310"/>
      <c r="P774" s="310"/>
      <c r="Q774" s="310"/>
      <c r="R774" s="310"/>
      <c r="S774" s="310"/>
      <c r="T774" s="310"/>
      <c r="U774" s="310"/>
      <c r="V774" s="310"/>
      <c r="W774" s="310"/>
      <c r="X774" s="310"/>
      <c r="Y774" s="310"/>
      <c r="Z774" s="310"/>
    </row>
    <row r="775" spans="1:26" ht="15.75">
      <c r="A775" s="310"/>
      <c r="B775" s="310"/>
      <c r="C775" s="310"/>
      <c r="D775" s="310"/>
      <c r="E775" s="310"/>
      <c r="F775" s="310"/>
      <c r="G775" s="310"/>
      <c r="H775" s="310"/>
      <c r="I775" s="310"/>
      <c r="J775" s="310"/>
      <c r="K775" s="310"/>
      <c r="L775" s="310"/>
      <c r="M775" s="310"/>
      <c r="N775" s="310"/>
      <c r="O775" s="310"/>
      <c r="P775" s="310"/>
      <c r="Q775" s="310"/>
      <c r="R775" s="310"/>
      <c r="S775" s="310"/>
      <c r="T775" s="310"/>
      <c r="U775" s="310"/>
      <c r="V775" s="310"/>
      <c r="W775" s="310"/>
      <c r="X775" s="310"/>
      <c r="Y775" s="310"/>
      <c r="Z775" s="310"/>
    </row>
    <row r="776" spans="1:26" ht="15.75">
      <c r="A776" s="310"/>
      <c r="B776" s="310"/>
      <c r="C776" s="310"/>
      <c r="D776" s="310"/>
      <c r="E776" s="310"/>
      <c r="F776" s="310"/>
      <c r="G776" s="310"/>
      <c r="H776" s="310"/>
      <c r="I776" s="310"/>
      <c r="J776" s="310"/>
      <c r="K776" s="310"/>
      <c r="L776" s="310"/>
      <c r="M776" s="310"/>
      <c r="N776" s="310"/>
      <c r="O776" s="310"/>
      <c r="P776" s="310"/>
      <c r="Q776" s="310"/>
      <c r="R776" s="310"/>
      <c r="S776" s="310"/>
      <c r="T776" s="310"/>
      <c r="U776" s="310"/>
      <c r="V776" s="310"/>
      <c r="W776" s="310"/>
      <c r="X776" s="310"/>
      <c r="Y776" s="310"/>
      <c r="Z776" s="310"/>
    </row>
    <row r="777" spans="1:26" ht="15.75">
      <c r="A777" s="310"/>
      <c r="B777" s="310"/>
      <c r="C777" s="310"/>
      <c r="D777" s="310"/>
      <c r="E777" s="310"/>
      <c r="F777" s="310"/>
      <c r="G777" s="310"/>
      <c r="H777" s="310"/>
      <c r="I777" s="310"/>
      <c r="J777" s="310"/>
      <c r="K777" s="310"/>
      <c r="L777" s="310"/>
      <c r="M777" s="310"/>
      <c r="N777" s="310"/>
      <c r="O777" s="310"/>
      <c r="P777" s="310"/>
      <c r="Q777" s="310"/>
      <c r="R777" s="310"/>
      <c r="S777" s="310"/>
      <c r="T777" s="310"/>
      <c r="U777" s="310"/>
      <c r="V777" s="310"/>
      <c r="W777" s="310"/>
      <c r="X777" s="310"/>
      <c r="Y777" s="310"/>
      <c r="Z777" s="310"/>
    </row>
    <row r="778" spans="1:26" ht="15.75">
      <c r="A778" s="310"/>
      <c r="B778" s="310"/>
      <c r="C778" s="310"/>
      <c r="D778" s="310"/>
      <c r="E778" s="310"/>
      <c r="F778" s="310"/>
      <c r="G778" s="310"/>
      <c r="H778" s="310"/>
      <c r="I778" s="310"/>
      <c r="J778" s="310"/>
      <c r="K778" s="310"/>
      <c r="L778" s="310"/>
      <c r="M778" s="310"/>
      <c r="N778" s="310"/>
      <c r="O778" s="310"/>
      <c r="P778" s="310"/>
      <c r="Q778" s="310"/>
      <c r="R778" s="310"/>
      <c r="S778" s="310"/>
      <c r="T778" s="310"/>
      <c r="U778" s="310"/>
      <c r="V778" s="310"/>
      <c r="W778" s="310"/>
      <c r="X778" s="310"/>
      <c r="Y778" s="310"/>
      <c r="Z778" s="310"/>
    </row>
    <row r="779" spans="1:26" ht="15.75">
      <c r="A779" s="310"/>
      <c r="B779" s="310"/>
      <c r="C779" s="310"/>
      <c r="D779" s="310"/>
      <c r="E779" s="310"/>
      <c r="F779" s="310"/>
      <c r="G779" s="310"/>
      <c r="H779" s="310"/>
      <c r="I779" s="310"/>
      <c r="J779" s="310"/>
      <c r="K779" s="310"/>
      <c r="L779" s="310"/>
      <c r="M779" s="310"/>
      <c r="N779" s="310"/>
      <c r="O779" s="310"/>
      <c r="P779" s="310"/>
      <c r="Q779" s="310"/>
      <c r="R779" s="310"/>
      <c r="S779" s="310"/>
      <c r="T779" s="310"/>
      <c r="U779" s="310"/>
      <c r="V779" s="310"/>
      <c r="W779" s="310"/>
      <c r="X779" s="310"/>
      <c r="Y779" s="310"/>
      <c r="Z779" s="310"/>
    </row>
    <row r="780" spans="1:26" ht="15.75">
      <c r="A780" s="310"/>
      <c r="B780" s="310"/>
      <c r="C780" s="310"/>
      <c r="D780" s="310"/>
      <c r="E780" s="310"/>
      <c r="F780" s="310"/>
      <c r="G780" s="310"/>
      <c r="H780" s="310"/>
      <c r="I780" s="310"/>
      <c r="J780" s="310"/>
      <c r="K780" s="310"/>
      <c r="L780" s="310"/>
      <c r="M780" s="310"/>
      <c r="N780" s="310"/>
      <c r="O780" s="310"/>
      <c r="P780" s="310"/>
      <c r="Q780" s="310"/>
      <c r="R780" s="310"/>
      <c r="S780" s="310"/>
      <c r="T780" s="310"/>
      <c r="U780" s="310"/>
      <c r="V780" s="310"/>
      <c r="W780" s="310"/>
      <c r="X780" s="310"/>
      <c r="Y780" s="310"/>
      <c r="Z780" s="310"/>
    </row>
    <row r="781" spans="1:26" ht="15.75">
      <c r="A781" s="310"/>
      <c r="B781" s="310"/>
      <c r="C781" s="310"/>
      <c r="D781" s="310"/>
      <c r="E781" s="310"/>
      <c r="F781" s="310"/>
      <c r="G781" s="310"/>
      <c r="H781" s="310"/>
      <c r="I781" s="310"/>
      <c r="J781" s="310"/>
      <c r="K781" s="310"/>
      <c r="L781" s="310"/>
      <c r="M781" s="310"/>
      <c r="N781" s="310"/>
      <c r="O781" s="310"/>
      <c r="P781" s="310"/>
      <c r="Q781" s="310"/>
      <c r="R781" s="310"/>
      <c r="S781" s="310"/>
      <c r="T781" s="310"/>
      <c r="U781" s="310"/>
      <c r="V781" s="310"/>
      <c r="W781" s="310"/>
      <c r="X781" s="310"/>
      <c r="Y781" s="310"/>
      <c r="Z781" s="310"/>
    </row>
    <row r="782" spans="1:26" ht="15.75">
      <c r="A782" s="310"/>
      <c r="B782" s="310"/>
      <c r="C782" s="310"/>
      <c r="D782" s="310"/>
      <c r="E782" s="310"/>
      <c r="F782" s="310"/>
      <c r="G782" s="310"/>
      <c r="H782" s="310"/>
      <c r="I782" s="310"/>
      <c r="J782" s="310"/>
      <c r="K782" s="310"/>
      <c r="L782" s="310"/>
      <c r="M782" s="310"/>
      <c r="N782" s="310"/>
      <c r="O782" s="310"/>
      <c r="P782" s="310"/>
      <c r="Q782" s="310"/>
      <c r="R782" s="310"/>
      <c r="S782" s="310"/>
      <c r="T782" s="310"/>
      <c r="U782" s="310"/>
      <c r="V782" s="310"/>
      <c r="W782" s="310"/>
      <c r="X782" s="310"/>
      <c r="Y782" s="310"/>
      <c r="Z782" s="310"/>
    </row>
    <row r="783" spans="1:26" ht="15.75">
      <c r="A783" s="310"/>
      <c r="B783" s="310"/>
      <c r="C783" s="310"/>
      <c r="D783" s="310"/>
      <c r="E783" s="310"/>
      <c r="F783" s="310"/>
      <c r="G783" s="310"/>
      <c r="H783" s="310"/>
      <c r="I783" s="310"/>
      <c r="J783" s="310"/>
      <c r="K783" s="310"/>
      <c r="L783" s="310"/>
      <c r="M783" s="310"/>
      <c r="N783" s="310"/>
      <c r="O783" s="310"/>
      <c r="P783" s="310"/>
      <c r="Q783" s="310"/>
      <c r="R783" s="310"/>
      <c r="S783" s="310"/>
      <c r="T783" s="310"/>
      <c r="U783" s="310"/>
      <c r="V783" s="310"/>
      <c r="W783" s="310"/>
      <c r="X783" s="310"/>
      <c r="Y783" s="310"/>
      <c r="Z783" s="310"/>
    </row>
    <row r="784" spans="1:26" ht="15.75">
      <c r="A784" s="310"/>
      <c r="B784" s="310"/>
      <c r="C784" s="310"/>
      <c r="D784" s="310"/>
      <c r="E784" s="310"/>
      <c r="F784" s="310"/>
      <c r="G784" s="310"/>
      <c r="H784" s="310"/>
      <c r="I784" s="310"/>
      <c r="J784" s="310"/>
      <c r="K784" s="310"/>
      <c r="L784" s="310"/>
      <c r="M784" s="310"/>
      <c r="N784" s="310"/>
      <c r="O784" s="310"/>
      <c r="P784" s="310"/>
      <c r="Q784" s="310"/>
      <c r="R784" s="310"/>
      <c r="S784" s="310"/>
      <c r="T784" s="310"/>
      <c r="U784" s="310"/>
      <c r="V784" s="310"/>
      <c r="W784" s="310"/>
      <c r="X784" s="310"/>
      <c r="Y784" s="310"/>
      <c r="Z784" s="310"/>
    </row>
    <row r="785" spans="1:26" ht="15.75">
      <c r="A785" s="310"/>
      <c r="B785" s="310"/>
      <c r="C785" s="310"/>
      <c r="D785" s="310"/>
      <c r="E785" s="310"/>
      <c r="F785" s="310"/>
      <c r="G785" s="310"/>
      <c r="H785" s="310"/>
      <c r="I785" s="310"/>
      <c r="J785" s="310"/>
      <c r="K785" s="310"/>
      <c r="L785" s="310"/>
      <c r="M785" s="310"/>
      <c r="N785" s="310"/>
      <c r="O785" s="310"/>
      <c r="P785" s="310"/>
      <c r="Q785" s="310"/>
      <c r="R785" s="310"/>
      <c r="S785" s="310"/>
      <c r="T785" s="310"/>
      <c r="U785" s="310"/>
      <c r="V785" s="310"/>
      <c r="W785" s="310"/>
      <c r="X785" s="310"/>
      <c r="Y785" s="310"/>
      <c r="Z785" s="310"/>
    </row>
    <row r="786" spans="1:26" ht="15.75">
      <c r="A786" s="310"/>
      <c r="B786" s="310"/>
      <c r="C786" s="310"/>
      <c r="D786" s="310"/>
      <c r="E786" s="310"/>
      <c r="F786" s="310"/>
      <c r="G786" s="310"/>
      <c r="H786" s="310"/>
      <c r="I786" s="310"/>
      <c r="J786" s="310"/>
      <c r="K786" s="310"/>
      <c r="L786" s="310"/>
      <c r="M786" s="310"/>
      <c r="N786" s="310"/>
      <c r="O786" s="310"/>
      <c r="P786" s="310"/>
      <c r="Q786" s="310"/>
      <c r="R786" s="310"/>
      <c r="S786" s="310"/>
      <c r="T786" s="310"/>
      <c r="U786" s="310"/>
      <c r="V786" s="310"/>
      <c r="W786" s="310"/>
      <c r="X786" s="310"/>
      <c r="Y786" s="310"/>
      <c r="Z786" s="310"/>
    </row>
    <row r="787" spans="1:26" ht="15.75">
      <c r="A787" s="310"/>
      <c r="B787" s="310"/>
      <c r="C787" s="310"/>
      <c r="D787" s="310"/>
      <c r="E787" s="310"/>
      <c r="F787" s="310"/>
      <c r="G787" s="310"/>
      <c r="H787" s="310"/>
      <c r="I787" s="310"/>
      <c r="J787" s="310"/>
      <c r="K787" s="310"/>
      <c r="L787" s="310"/>
      <c r="M787" s="310"/>
      <c r="N787" s="310"/>
      <c r="O787" s="310"/>
      <c r="P787" s="310"/>
      <c r="Q787" s="310"/>
      <c r="R787" s="310"/>
      <c r="S787" s="310"/>
      <c r="T787" s="310"/>
      <c r="U787" s="310"/>
      <c r="V787" s="310"/>
      <c r="W787" s="310"/>
      <c r="X787" s="310"/>
      <c r="Y787" s="310"/>
      <c r="Z787" s="310"/>
    </row>
    <row r="788" spans="1:26" ht="15.75">
      <c r="A788" s="310"/>
      <c r="B788" s="310"/>
      <c r="C788" s="310"/>
      <c r="D788" s="310"/>
      <c r="E788" s="310"/>
      <c r="F788" s="310"/>
      <c r="G788" s="310"/>
      <c r="H788" s="310"/>
      <c r="I788" s="310"/>
      <c r="J788" s="310"/>
      <c r="K788" s="310"/>
      <c r="L788" s="310"/>
      <c r="M788" s="310"/>
      <c r="N788" s="310"/>
      <c r="O788" s="310"/>
      <c r="P788" s="310"/>
      <c r="Q788" s="310"/>
      <c r="R788" s="310"/>
      <c r="S788" s="310"/>
      <c r="T788" s="310"/>
      <c r="U788" s="310"/>
      <c r="V788" s="310"/>
      <c r="W788" s="310"/>
      <c r="X788" s="310"/>
      <c r="Y788" s="310"/>
      <c r="Z788" s="310"/>
    </row>
    <row r="789" spans="1:26" ht="15.75">
      <c r="A789" s="310"/>
      <c r="B789" s="310"/>
      <c r="C789" s="310"/>
      <c r="D789" s="310"/>
      <c r="E789" s="310"/>
      <c r="F789" s="310"/>
      <c r="G789" s="310"/>
      <c r="H789" s="310"/>
      <c r="I789" s="310"/>
      <c r="J789" s="310"/>
      <c r="K789" s="310"/>
      <c r="L789" s="310"/>
      <c r="M789" s="310"/>
      <c r="N789" s="310"/>
      <c r="O789" s="310"/>
      <c r="P789" s="310"/>
      <c r="Q789" s="310"/>
      <c r="R789" s="310"/>
      <c r="S789" s="310"/>
      <c r="T789" s="310"/>
      <c r="U789" s="310"/>
      <c r="V789" s="310"/>
      <c r="W789" s="310"/>
      <c r="X789" s="310"/>
      <c r="Y789" s="310"/>
      <c r="Z789" s="310"/>
    </row>
    <row r="790" spans="1:26" ht="15.75">
      <c r="A790" s="310"/>
      <c r="B790" s="310"/>
      <c r="C790" s="310"/>
      <c r="D790" s="310"/>
      <c r="E790" s="310"/>
      <c r="F790" s="310"/>
      <c r="G790" s="310"/>
      <c r="H790" s="310"/>
      <c r="I790" s="310"/>
      <c r="J790" s="310"/>
      <c r="K790" s="310"/>
      <c r="L790" s="310"/>
      <c r="M790" s="310"/>
      <c r="N790" s="310"/>
      <c r="O790" s="310"/>
      <c r="P790" s="310"/>
      <c r="Q790" s="310"/>
      <c r="R790" s="310"/>
      <c r="S790" s="310"/>
      <c r="T790" s="310"/>
      <c r="U790" s="310"/>
      <c r="V790" s="310"/>
      <c r="W790" s="310"/>
      <c r="X790" s="310"/>
      <c r="Y790" s="310"/>
      <c r="Z790" s="310"/>
    </row>
    <row r="791" spans="1:26" ht="15.75">
      <c r="A791" s="310"/>
      <c r="B791" s="310"/>
      <c r="C791" s="310"/>
      <c r="D791" s="310"/>
      <c r="E791" s="310"/>
      <c r="F791" s="310"/>
      <c r="G791" s="310"/>
      <c r="H791" s="310"/>
      <c r="I791" s="310"/>
      <c r="J791" s="310"/>
      <c r="K791" s="310"/>
      <c r="L791" s="310"/>
      <c r="M791" s="310"/>
      <c r="N791" s="310"/>
      <c r="O791" s="310"/>
      <c r="P791" s="310"/>
      <c r="Q791" s="310"/>
      <c r="R791" s="310"/>
      <c r="S791" s="310"/>
      <c r="T791" s="310"/>
      <c r="U791" s="310"/>
      <c r="V791" s="310"/>
      <c r="W791" s="310"/>
      <c r="X791" s="310"/>
      <c r="Y791" s="310"/>
      <c r="Z791" s="310"/>
    </row>
    <row r="792" spans="1:26" ht="15.75">
      <c r="A792" s="310"/>
      <c r="B792" s="310"/>
      <c r="C792" s="310"/>
      <c r="D792" s="310"/>
      <c r="E792" s="310"/>
      <c r="F792" s="310"/>
      <c r="G792" s="310"/>
      <c r="H792" s="310"/>
      <c r="I792" s="310"/>
      <c r="J792" s="310"/>
      <c r="K792" s="310"/>
      <c r="L792" s="310"/>
      <c r="M792" s="310"/>
      <c r="N792" s="310"/>
      <c r="O792" s="310"/>
      <c r="P792" s="310"/>
      <c r="Q792" s="310"/>
      <c r="R792" s="310"/>
      <c r="S792" s="310"/>
      <c r="T792" s="310"/>
      <c r="U792" s="310"/>
      <c r="V792" s="310"/>
      <c r="W792" s="310"/>
      <c r="X792" s="310"/>
      <c r="Y792" s="310"/>
      <c r="Z792" s="310"/>
    </row>
    <row r="793" spans="1:26" ht="15.75">
      <c r="A793" s="310"/>
      <c r="B793" s="310"/>
      <c r="C793" s="310"/>
      <c r="D793" s="310"/>
      <c r="E793" s="310"/>
      <c r="F793" s="310"/>
      <c r="G793" s="310"/>
      <c r="H793" s="310"/>
      <c r="I793" s="310"/>
      <c r="J793" s="310"/>
      <c r="K793" s="310"/>
      <c r="L793" s="310"/>
      <c r="M793" s="310"/>
      <c r="N793" s="310"/>
      <c r="O793" s="310"/>
      <c r="P793" s="310"/>
      <c r="Q793" s="310"/>
      <c r="R793" s="310"/>
      <c r="S793" s="310"/>
      <c r="T793" s="310"/>
      <c r="U793" s="310"/>
      <c r="V793" s="310"/>
      <c r="W793" s="310"/>
      <c r="X793" s="310"/>
      <c r="Y793" s="310"/>
      <c r="Z793" s="310"/>
    </row>
    <row r="794" spans="1:26" ht="15.75">
      <c r="A794" s="310"/>
      <c r="B794" s="310"/>
      <c r="C794" s="310"/>
      <c r="D794" s="310"/>
      <c r="E794" s="310"/>
      <c r="F794" s="310"/>
      <c r="G794" s="310"/>
      <c r="H794" s="310"/>
      <c r="I794" s="310"/>
      <c r="J794" s="310"/>
      <c r="K794" s="310"/>
      <c r="L794" s="310"/>
      <c r="M794" s="310"/>
      <c r="N794" s="310"/>
      <c r="O794" s="310"/>
      <c r="P794" s="310"/>
      <c r="Q794" s="310"/>
      <c r="R794" s="310"/>
      <c r="S794" s="310"/>
      <c r="T794" s="310"/>
      <c r="U794" s="310"/>
      <c r="V794" s="310"/>
      <c r="W794" s="310"/>
      <c r="X794" s="310"/>
      <c r="Y794" s="310"/>
      <c r="Z794" s="310"/>
    </row>
    <row r="795" spans="1:26" ht="15.75">
      <c r="A795" s="310"/>
      <c r="B795" s="310"/>
      <c r="C795" s="310"/>
      <c r="D795" s="310"/>
      <c r="E795" s="310"/>
      <c r="F795" s="310"/>
      <c r="G795" s="310"/>
      <c r="H795" s="310"/>
      <c r="I795" s="310"/>
      <c r="J795" s="310"/>
      <c r="K795" s="310"/>
      <c r="L795" s="310"/>
      <c r="M795" s="310"/>
      <c r="N795" s="310"/>
      <c r="O795" s="310"/>
      <c r="P795" s="310"/>
      <c r="Q795" s="310"/>
      <c r="R795" s="310"/>
      <c r="S795" s="310"/>
      <c r="T795" s="310"/>
      <c r="U795" s="310"/>
      <c r="V795" s="310"/>
      <c r="W795" s="310"/>
      <c r="X795" s="310"/>
      <c r="Y795" s="310"/>
      <c r="Z795" s="310"/>
    </row>
    <row r="796" spans="1:26" ht="15.75">
      <c r="A796" s="310"/>
      <c r="B796" s="310"/>
      <c r="C796" s="310"/>
      <c r="D796" s="310"/>
      <c r="E796" s="310"/>
      <c r="F796" s="310"/>
      <c r="G796" s="310"/>
      <c r="H796" s="310"/>
      <c r="I796" s="310"/>
      <c r="J796" s="310"/>
      <c r="K796" s="310"/>
      <c r="L796" s="310"/>
      <c r="M796" s="310"/>
      <c r="N796" s="310"/>
      <c r="O796" s="310"/>
      <c r="P796" s="310"/>
      <c r="Q796" s="310"/>
      <c r="R796" s="310"/>
      <c r="S796" s="310"/>
      <c r="T796" s="310"/>
      <c r="U796" s="310"/>
      <c r="V796" s="310"/>
      <c r="W796" s="310"/>
      <c r="X796" s="310"/>
      <c r="Y796" s="310"/>
      <c r="Z796" s="310"/>
    </row>
    <row r="797" spans="1:26" ht="15.75">
      <c r="A797" s="310"/>
      <c r="B797" s="310"/>
      <c r="C797" s="310"/>
      <c r="D797" s="310"/>
      <c r="E797" s="310"/>
      <c r="F797" s="310"/>
      <c r="G797" s="310"/>
      <c r="H797" s="310"/>
      <c r="I797" s="310"/>
      <c r="J797" s="310"/>
      <c r="K797" s="310"/>
      <c r="L797" s="310"/>
      <c r="M797" s="310"/>
      <c r="N797" s="310"/>
      <c r="O797" s="310"/>
      <c r="P797" s="310"/>
      <c r="Q797" s="310"/>
      <c r="R797" s="310"/>
      <c r="S797" s="310"/>
      <c r="T797" s="310"/>
      <c r="U797" s="310"/>
      <c r="V797" s="310"/>
      <c r="W797" s="310"/>
      <c r="X797" s="310"/>
      <c r="Y797" s="310"/>
      <c r="Z797" s="310"/>
    </row>
    <row r="798" spans="1:26" ht="15.75">
      <c r="A798" s="310"/>
      <c r="B798" s="310"/>
      <c r="C798" s="310"/>
      <c r="D798" s="310"/>
      <c r="E798" s="310"/>
      <c r="F798" s="310"/>
      <c r="G798" s="310"/>
      <c r="H798" s="310"/>
      <c r="I798" s="310"/>
      <c r="J798" s="310"/>
      <c r="K798" s="310"/>
      <c r="L798" s="310"/>
      <c r="M798" s="310"/>
      <c r="N798" s="310"/>
      <c r="O798" s="310"/>
      <c r="P798" s="310"/>
      <c r="Q798" s="310"/>
      <c r="R798" s="310"/>
      <c r="S798" s="310"/>
      <c r="T798" s="310"/>
      <c r="U798" s="310"/>
      <c r="V798" s="310"/>
      <c r="W798" s="310"/>
      <c r="X798" s="310"/>
      <c r="Y798" s="310"/>
      <c r="Z798" s="310"/>
    </row>
    <row r="799" spans="1:26" ht="15.75">
      <c r="A799" s="310"/>
      <c r="B799" s="310"/>
      <c r="C799" s="310"/>
      <c r="D799" s="310"/>
      <c r="E799" s="310"/>
      <c r="F799" s="310"/>
      <c r="G799" s="310"/>
      <c r="H799" s="310"/>
      <c r="I799" s="310"/>
      <c r="J799" s="310"/>
      <c r="K799" s="310"/>
      <c r="L799" s="310"/>
      <c r="M799" s="310"/>
      <c r="N799" s="310"/>
      <c r="O799" s="310"/>
      <c r="P799" s="310"/>
      <c r="Q799" s="310"/>
      <c r="R799" s="310"/>
      <c r="S799" s="310"/>
      <c r="T799" s="310"/>
      <c r="U799" s="310"/>
      <c r="V799" s="310"/>
      <c r="W799" s="310"/>
      <c r="X799" s="310"/>
      <c r="Y799" s="310"/>
      <c r="Z799" s="310"/>
    </row>
    <row r="800" spans="1:26" ht="15.75">
      <c r="A800" s="310"/>
      <c r="B800" s="310"/>
      <c r="C800" s="310"/>
      <c r="D800" s="310"/>
      <c r="E800" s="310"/>
      <c r="F800" s="310"/>
      <c r="G800" s="310"/>
      <c r="H800" s="310"/>
      <c r="I800" s="310"/>
      <c r="J800" s="310"/>
      <c r="K800" s="310"/>
      <c r="L800" s="310"/>
      <c r="M800" s="310"/>
      <c r="N800" s="310"/>
      <c r="O800" s="310"/>
      <c r="P800" s="310"/>
      <c r="Q800" s="310"/>
      <c r="R800" s="310"/>
      <c r="S800" s="310"/>
      <c r="T800" s="310"/>
      <c r="U800" s="310"/>
      <c r="V800" s="310"/>
      <c r="W800" s="310"/>
      <c r="X800" s="310"/>
      <c r="Y800" s="310"/>
      <c r="Z800" s="310"/>
    </row>
    <row r="801" spans="1:26" ht="15.75">
      <c r="A801" s="310"/>
      <c r="B801" s="310"/>
      <c r="C801" s="310"/>
      <c r="D801" s="310"/>
      <c r="E801" s="310"/>
      <c r="F801" s="310"/>
      <c r="G801" s="310"/>
      <c r="H801" s="310"/>
      <c r="I801" s="310"/>
      <c r="J801" s="310"/>
      <c r="K801" s="310"/>
      <c r="L801" s="310"/>
      <c r="M801" s="310"/>
      <c r="N801" s="310"/>
      <c r="O801" s="310"/>
      <c r="P801" s="310"/>
      <c r="Q801" s="310"/>
      <c r="R801" s="310"/>
      <c r="S801" s="310"/>
      <c r="T801" s="310"/>
      <c r="U801" s="310"/>
      <c r="V801" s="310"/>
      <c r="W801" s="310"/>
      <c r="X801" s="310"/>
      <c r="Y801" s="310"/>
      <c r="Z801" s="310"/>
    </row>
    <row r="802" spans="1:26" ht="15.75">
      <c r="A802" s="310"/>
      <c r="B802" s="310"/>
      <c r="C802" s="310"/>
      <c r="D802" s="310"/>
      <c r="E802" s="310"/>
      <c r="F802" s="310"/>
      <c r="G802" s="310"/>
      <c r="H802" s="310"/>
      <c r="I802" s="310"/>
      <c r="J802" s="310"/>
      <c r="K802" s="310"/>
      <c r="L802" s="310"/>
      <c r="M802" s="310"/>
      <c r="N802" s="310"/>
      <c r="O802" s="310"/>
      <c r="P802" s="310"/>
      <c r="Q802" s="310"/>
      <c r="R802" s="310"/>
      <c r="S802" s="310"/>
      <c r="T802" s="310"/>
      <c r="U802" s="310"/>
      <c r="V802" s="310"/>
      <c r="W802" s="310"/>
      <c r="X802" s="310"/>
      <c r="Y802" s="310"/>
      <c r="Z802" s="310"/>
    </row>
    <row r="803" spans="1:26" ht="15.75">
      <c r="A803" s="310"/>
      <c r="B803" s="310"/>
      <c r="C803" s="310"/>
      <c r="D803" s="310"/>
      <c r="E803" s="310"/>
      <c r="F803" s="310"/>
      <c r="G803" s="310"/>
      <c r="H803" s="310"/>
      <c r="I803" s="310"/>
      <c r="J803" s="310"/>
      <c r="K803" s="310"/>
      <c r="L803" s="310"/>
      <c r="M803" s="310"/>
      <c r="N803" s="310"/>
      <c r="O803" s="310"/>
      <c r="P803" s="310"/>
      <c r="Q803" s="310"/>
      <c r="R803" s="310"/>
      <c r="S803" s="310"/>
      <c r="T803" s="310"/>
      <c r="U803" s="310"/>
      <c r="V803" s="310"/>
      <c r="W803" s="310"/>
      <c r="X803" s="310"/>
      <c r="Y803" s="310"/>
      <c r="Z803" s="310"/>
    </row>
    <row r="804" spans="1:26" ht="15.75">
      <c r="A804" s="310"/>
      <c r="B804" s="310"/>
      <c r="C804" s="310"/>
      <c r="D804" s="310"/>
      <c r="E804" s="310"/>
      <c r="F804" s="310"/>
      <c r="G804" s="310"/>
      <c r="H804" s="310"/>
      <c r="I804" s="310"/>
      <c r="J804" s="310"/>
      <c r="K804" s="310"/>
      <c r="L804" s="310"/>
      <c r="M804" s="310"/>
      <c r="N804" s="310"/>
      <c r="O804" s="310"/>
      <c r="P804" s="310"/>
      <c r="Q804" s="310"/>
      <c r="R804" s="310"/>
      <c r="S804" s="310"/>
      <c r="T804" s="310"/>
      <c r="U804" s="310"/>
      <c r="V804" s="310"/>
      <c r="W804" s="310"/>
      <c r="X804" s="310"/>
      <c r="Y804" s="310"/>
      <c r="Z804" s="310"/>
    </row>
    <row r="805" spans="1:26" ht="15.75">
      <c r="A805" s="310"/>
      <c r="B805" s="310"/>
      <c r="C805" s="310"/>
      <c r="D805" s="310"/>
      <c r="E805" s="310"/>
      <c r="F805" s="310"/>
      <c r="G805" s="310"/>
      <c r="H805" s="310"/>
      <c r="I805" s="310"/>
      <c r="J805" s="310"/>
      <c r="K805" s="310"/>
      <c r="L805" s="310"/>
      <c r="M805" s="310"/>
      <c r="N805" s="310"/>
      <c r="O805" s="310"/>
      <c r="P805" s="310"/>
      <c r="Q805" s="310"/>
      <c r="R805" s="310"/>
      <c r="S805" s="310"/>
      <c r="T805" s="310"/>
      <c r="U805" s="310"/>
      <c r="V805" s="310"/>
      <c r="W805" s="310"/>
      <c r="X805" s="310"/>
      <c r="Y805" s="310"/>
      <c r="Z805" s="310"/>
    </row>
    <row r="806" spans="1:26" ht="15.75">
      <c r="A806" s="310"/>
      <c r="B806" s="310"/>
      <c r="C806" s="310"/>
      <c r="D806" s="310"/>
      <c r="E806" s="310"/>
      <c r="F806" s="310"/>
      <c r="G806" s="310"/>
      <c r="H806" s="310"/>
      <c r="I806" s="310"/>
      <c r="J806" s="310"/>
      <c r="K806" s="310"/>
      <c r="L806" s="310"/>
      <c r="M806" s="310"/>
      <c r="N806" s="310"/>
      <c r="O806" s="310"/>
      <c r="P806" s="310"/>
      <c r="Q806" s="310"/>
      <c r="R806" s="310"/>
      <c r="S806" s="310"/>
      <c r="T806" s="310"/>
      <c r="U806" s="310"/>
      <c r="V806" s="310"/>
      <c r="W806" s="310"/>
      <c r="X806" s="310"/>
      <c r="Y806" s="310"/>
      <c r="Z806" s="310"/>
    </row>
    <row r="807" spans="1:26" ht="15.75">
      <c r="A807" s="310"/>
      <c r="B807" s="310"/>
      <c r="C807" s="310"/>
      <c r="D807" s="310"/>
      <c r="E807" s="310"/>
      <c r="F807" s="310"/>
      <c r="G807" s="310"/>
      <c r="H807" s="310"/>
      <c r="I807" s="310"/>
      <c r="J807" s="310"/>
      <c r="K807" s="310"/>
      <c r="L807" s="310"/>
      <c r="M807" s="310"/>
      <c r="N807" s="310"/>
      <c r="O807" s="310"/>
      <c r="P807" s="310"/>
      <c r="Q807" s="310"/>
      <c r="R807" s="310"/>
      <c r="S807" s="310"/>
      <c r="T807" s="310"/>
      <c r="U807" s="310"/>
      <c r="V807" s="310"/>
      <c r="W807" s="310"/>
      <c r="X807" s="310"/>
      <c r="Y807" s="310"/>
      <c r="Z807" s="310"/>
    </row>
    <row r="808" spans="1:26" ht="15.75">
      <c r="A808" s="310"/>
      <c r="B808" s="310"/>
      <c r="C808" s="310"/>
      <c r="D808" s="310"/>
      <c r="E808" s="310"/>
      <c r="F808" s="310"/>
      <c r="G808" s="310"/>
      <c r="H808" s="310"/>
      <c r="I808" s="310"/>
      <c r="J808" s="310"/>
      <c r="K808" s="310"/>
      <c r="L808" s="310"/>
      <c r="M808" s="310"/>
      <c r="N808" s="310"/>
      <c r="O808" s="310"/>
      <c r="P808" s="310"/>
      <c r="Q808" s="310"/>
      <c r="R808" s="310"/>
      <c r="S808" s="310"/>
      <c r="T808" s="310"/>
      <c r="U808" s="310"/>
      <c r="V808" s="310"/>
      <c r="W808" s="310"/>
      <c r="X808" s="310"/>
      <c r="Y808" s="310"/>
      <c r="Z808" s="310"/>
    </row>
    <row r="809" spans="1:26" ht="15.75">
      <c r="A809" s="310"/>
      <c r="B809" s="310"/>
      <c r="C809" s="310"/>
      <c r="D809" s="310"/>
      <c r="E809" s="310"/>
      <c r="F809" s="310"/>
      <c r="G809" s="310"/>
      <c r="H809" s="310"/>
      <c r="I809" s="310"/>
      <c r="J809" s="310"/>
      <c r="K809" s="310"/>
      <c r="L809" s="310"/>
      <c r="M809" s="310"/>
      <c r="N809" s="310"/>
      <c r="O809" s="310"/>
      <c r="P809" s="310"/>
      <c r="Q809" s="310"/>
      <c r="R809" s="310"/>
      <c r="S809" s="310"/>
      <c r="T809" s="310"/>
      <c r="U809" s="310"/>
      <c r="V809" s="310"/>
      <c r="W809" s="310"/>
      <c r="X809" s="310"/>
      <c r="Y809" s="310"/>
      <c r="Z809" s="310"/>
    </row>
    <row r="810" spans="1:26" ht="15.75">
      <c r="A810" s="310"/>
      <c r="B810" s="310"/>
      <c r="C810" s="310"/>
      <c r="D810" s="310"/>
      <c r="E810" s="310"/>
      <c r="F810" s="310"/>
      <c r="G810" s="310"/>
      <c r="H810" s="310"/>
      <c r="I810" s="310"/>
      <c r="J810" s="310"/>
      <c r="K810" s="310"/>
      <c r="L810" s="310"/>
      <c r="M810" s="310"/>
      <c r="N810" s="310"/>
      <c r="O810" s="310"/>
      <c r="P810" s="310"/>
      <c r="Q810" s="310"/>
      <c r="R810" s="310"/>
      <c r="S810" s="310"/>
      <c r="T810" s="310"/>
      <c r="U810" s="310"/>
      <c r="V810" s="310"/>
      <c r="W810" s="310"/>
      <c r="X810" s="310"/>
      <c r="Y810" s="310"/>
      <c r="Z810" s="310"/>
    </row>
    <row r="811" spans="1:26" ht="15.75">
      <c r="A811" s="310"/>
      <c r="B811" s="310"/>
      <c r="C811" s="310"/>
      <c r="D811" s="310"/>
      <c r="E811" s="310"/>
      <c r="F811" s="310"/>
      <c r="G811" s="310"/>
      <c r="H811" s="310"/>
      <c r="I811" s="310"/>
      <c r="J811" s="310"/>
      <c r="K811" s="310"/>
      <c r="L811" s="310"/>
      <c r="M811" s="310"/>
      <c r="N811" s="310"/>
      <c r="O811" s="310"/>
      <c r="P811" s="310"/>
      <c r="Q811" s="310"/>
      <c r="R811" s="310"/>
      <c r="S811" s="310"/>
      <c r="T811" s="310"/>
      <c r="U811" s="310"/>
      <c r="V811" s="310"/>
      <c r="W811" s="310"/>
      <c r="X811" s="310"/>
      <c r="Y811" s="310"/>
      <c r="Z811" s="310"/>
    </row>
    <row r="812" spans="1:26" ht="15.75">
      <c r="A812" s="310"/>
      <c r="B812" s="310"/>
      <c r="C812" s="310"/>
      <c r="D812" s="310"/>
      <c r="E812" s="310"/>
      <c r="F812" s="310"/>
      <c r="G812" s="310"/>
      <c r="H812" s="310"/>
      <c r="I812" s="310"/>
      <c r="J812" s="310"/>
      <c r="K812" s="310"/>
      <c r="L812" s="310"/>
      <c r="M812" s="310"/>
      <c r="N812" s="310"/>
      <c r="O812" s="310"/>
      <c r="P812" s="310"/>
      <c r="Q812" s="310"/>
      <c r="R812" s="310"/>
      <c r="S812" s="310"/>
      <c r="T812" s="310"/>
      <c r="U812" s="310"/>
      <c r="V812" s="310"/>
      <c r="W812" s="310"/>
      <c r="X812" s="310"/>
      <c r="Y812" s="310"/>
      <c r="Z812" s="310"/>
    </row>
    <row r="813" spans="1:26" ht="15.75">
      <c r="A813" s="310"/>
      <c r="B813" s="310"/>
      <c r="C813" s="310"/>
      <c r="D813" s="310"/>
      <c r="E813" s="310"/>
      <c r="F813" s="310"/>
      <c r="G813" s="310"/>
      <c r="H813" s="310"/>
      <c r="I813" s="310"/>
      <c r="J813" s="310"/>
      <c r="K813" s="310"/>
      <c r="L813" s="310"/>
      <c r="M813" s="310"/>
      <c r="N813" s="310"/>
      <c r="O813" s="310"/>
      <c r="P813" s="310"/>
      <c r="Q813" s="310"/>
      <c r="R813" s="310"/>
      <c r="S813" s="310"/>
      <c r="T813" s="310"/>
      <c r="U813" s="310"/>
      <c r="V813" s="310"/>
      <c r="W813" s="310"/>
      <c r="X813" s="310"/>
      <c r="Y813" s="310"/>
      <c r="Z813" s="310"/>
    </row>
    <row r="814" spans="1:26" ht="15.75">
      <c r="A814" s="310"/>
      <c r="B814" s="310"/>
      <c r="C814" s="310"/>
      <c r="D814" s="310"/>
      <c r="E814" s="310"/>
      <c r="F814" s="310"/>
      <c r="G814" s="310"/>
      <c r="H814" s="310"/>
      <c r="I814" s="310"/>
      <c r="J814" s="310"/>
      <c r="K814" s="310"/>
      <c r="L814" s="310"/>
      <c r="M814" s="310"/>
      <c r="N814" s="310"/>
      <c r="O814" s="310"/>
      <c r="P814" s="310"/>
      <c r="Q814" s="310"/>
      <c r="R814" s="310"/>
      <c r="S814" s="310"/>
      <c r="T814" s="310"/>
      <c r="U814" s="310"/>
      <c r="V814" s="310"/>
      <c r="W814" s="310"/>
      <c r="X814" s="310"/>
      <c r="Y814" s="310"/>
      <c r="Z814" s="310"/>
    </row>
    <row r="815" spans="1:26" ht="15.75">
      <c r="A815" s="310"/>
      <c r="B815" s="310"/>
      <c r="C815" s="310"/>
      <c r="D815" s="310"/>
      <c r="E815" s="310"/>
      <c r="F815" s="310"/>
      <c r="G815" s="310"/>
      <c r="H815" s="310"/>
      <c r="I815" s="310"/>
      <c r="J815" s="310"/>
      <c r="K815" s="310"/>
      <c r="L815" s="310"/>
      <c r="M815" s="310"/>
      <c r="N815" s="310"/>
      <c r="O815" s="310"/>
      <c r="P815" s="310"/>
      <c r="Q815" s="310"/>
      <c r="R815" s="310"/>
      <c r="S815" s="310"/>
      <c r="T815" s="310"/>
      <c r="U815" s="310"/>
      <c r="V815" s="310"/>
      <c r="W815" s="310"/>
      <c r="X815" s="310"/>
      <c r="Y815" s="310"/>
      <c r="Z815" s="310"/>
    </row>
    <row r="816" spans="1:26" ht="15.75">
      <c r="A816" s="310"/>
      <c r="B816" s="310"/>
      <c r="C816" s="310"/>
      <c r="D816" s="310"/>
      <c r="E816" s="310"/>
      <c r="F816" s="310"/>
      <c r="G816" s="310"/>
      <c r="H816" s="310"/>
      <c r="I816" s="310"/>
      <c r="J816" s="310"/>
      <c r="K816" s="310"/>
      <c r="L816" s="310"/>
      <c r="M816" s="310"/>
      <c r="N816" s="310"/>
      <c r="O816" s="310"/>
      <c r="P816" s="310"/>
      <c r="Q816" s="310"/>
      <c r="R816" s="310"/>
      <c r="S816" s="310"/>
      <c r="T816" s="310"/>
      <c r="U816" s="310"/>
      <c r="V816" s="310"/>
      <c r="W816" s="310"/>
      <c r="X816" s="310"/>
      <c r="Y816" s="310"/>
      <c r="Z816" s="310"/>
    </row>
    <row r="817" spans="1:26" ht="15.75">
      <c r="A817" s="310"/>
      <c r="B817" s="310"/>
      <c r="C817" s="310"/>
      <c r="D817" s="310"/>
      <c r="E817" s="310"/>
      <c r="F817" s="310"/>
      <c r="G817" s="310"/>
      <c r="H817" s="310"/>
      <c r="I817" s="310"/>
      <c r="J817" s="310"/>
      <c r="K817" s="310"/>
      <c r="L817" s="310"/>
      <c r="M817" s="310"/>
      <c r="N817" s="310"/>
      <c r="O817" s="310"/>
      <c r="P817" s="310"/>
      <c r="Q817" s="310"/>
      <c r="R817" s="310"/>
      <c r="S817" s="310"/>
      <c r="T817" s="310"/>
      <c r="U817" s="310"/>
      <c r="V817" s="310"/>
      <c r="W817" s="310"/>
      <c r="X817" s="310"/>
      <c r="Y817" s="310"/>
      <c r="Z817" s="310"/>
    </row>
    <row r="818" spans="1:26" ht="15.75">
      <c r="A818" s="310"/>
      <c r="B818" s="310"/>
      <c r="C818" s="310"/>
      <c r="D818" s="310"/>
      <c r="E818" s="310"/>
      <c r="F818" s="310"/>
      <c r="G818" s="310"/>
      <c r="H818" s="310"/>
      <c r="I818" s="310"/>
      <c r="J818" s="310"/>
      <c r="K818" s="310"/>
      <c r="L818" s="310"/>
      <c r="M818" s="310"/>
      <c r="N818" s="310"/>
      <c r="O818" s="310"/>
      <c r="P818" s="310"/>
      <c r="Q818" s="310"/>
      <c r="R818" s="310"/>
      <c r="S818" s="310"/>
      <c r="T818" s="310"/>
      <c r="U818" s="310"/>
      <c r="V818" s="310"/>
      <c r="W818" s="310"/>
      <c r="X818" s="310"/>
      <c r="Y818" s="310"/>
      <c r="Z818" s="310"/>
    </row>
    <row r="819" spans="1:26" ht="15.75">
      <c r="A819" s="310"/>
      <c r="B819" s="310"/>
      <c r="C819" s="310"/>
      <c r="D819" s="310"/>
      <c r="E819" s="310"/>
      <c r="F819" s="310"/>
      <c r="G819" s="310"/>
      <c r="H819" s="310"/>
      <c r="I819" s="310"/>
      <c r="J819" s="310"/>
      <c r="K819" s="310"/>
      <c r="L819" s="310"/>
      <c r="M819" s="310"/>
      <c r="N819" s="310"/>
      <c r="O819" s="310"/>
      <c r="P819" s="310"/>
      <c r="Q819" s="310"/>
      <c r="R819" s="310"/>
      <c r="S819" s="310"/>
      <c r="T819" s="310"/>
      <c r="U819" s="310"/>
      <c r="V819" s="310"/>
      <c r="W819" s="310"/>
      <c r="X819" s="310"/>
      <c r="Y819" s="310"/>
      <c r="Z819" s="310"/>
    </row>
    <row r="820" spans="1:26" ht="15.75">
      <c r="A820" s="310"/>
      <c r="B820" s="310"/>
      <c r="C820" s="310"/>
      <c r="D820" s="310"/>
      <c r="E820" s="310"/>
      <c r="F820" s="310"/>
      <c r="G820" s="310"/>
      <c r="H820" s="310"/>
      <c r="I820" s="310"/>
      <c r="J820" s="310"/>
      <c r="K820" s="310"/>
      <c r="L820" s="310"/>
      <c r="M820" s="310"/>
      <c r="N820" s="310"/>
      <c r="O820" s="310"/>
      <c r="P820" s="310"/>
      <c r="Q820" s="310"/>
      <c r="R820" s="310"/>
      <c r="S820" s="310"/>
      <c r="T820" s="310"/>
      <c r="U820" s="310"/>
      <c r="V820" s="310"/>
      <c r="W820" s="310"/>
      <c r="X820" s="310"/>
      <c r="Y820" s="310"/>
      <c r="Z820" s="310"/>
    </row>
    <row r="821" spans="1:26" ht="15.75">
      <c r="A821" s="310"/>
      <c r="B821" s="310"/>
      <c r="C821" s="310"/>
      <c r="D821" s="310"/>
      <c r="E821" s="310"/>
      <c r="F821" s="310"/>
      <c r="G821" s="310"/>
      <c r="H821" s="310"/>
      <c r="I821" s="310"/>
      <c r="J821" s="310"/>
      <c r="K821" s="310"/>
      <c r="L821" s="310"/>
      <c r="M821" s="310"/>
      <c r="N821" s="310"/>
      <c r="O821" s="310"/>
      <c r="P821" s="310"/>
      <c r="Q821" s="310"/>
      <c r="R821" s="310"/>
      <c r="S821" s="310"/>
      <c r="T821" s="310"/>
      <c r="U821" s="310"/>
      <c r="V821" s="310"/>
      <c r="W821" s="310"/>
      <c r="X821" s="310"/>
      <c r="Y821" s="310"/>
      <c r="Z821" s="310"/>
    </row>
    <row r="822" spans="1:26" ht="15.75">
      <c r="A822" s="310"/>
      <c r="B822" s="310"/>
      <c r="C822" s="310"/>
      <c r="D822" s="310"/>
      <c r="E822" s="310"/>
      <c r="F822" s="310"/>
      <c r="G822" s="310"/>
      <c r="H822" s="310"/>
      <c r="I822" s="310"/>
      <c r="J822" s="310"/>
      <c r="K822" s="310"/>
      <c r="L822" s="310"/>
      <c r="M822" s="310"/>
      <c r="N822" s="310"/>
      <c r="O822" s="310"/>
      <c r="P822" s="310"/>
      <c r="Q822" s="310"/>
      <c r="R822" s="310"/>
      <c r="S822" s="310"/>
      <c r="T822" s="310"/>
      <c r="U822" s="310"/>
      <c r="V822" s="310"/>
      <c r="W822" s="310"/>
      <c r="X822" s="310"/>
      <c r="Y822" s="310"/>
      <c r="Z822" s="310"/>
    </row>
    <row r="823" spans="1:26" ht="15.75">
      <c r="A823" s="310"/>
      <c r="B823" s="310"/>
      <c r="C823" s="310"/>
      <c r="D823" s="310"/>
      <c r="E823" s="310"/>
      <c r="F823" s="310"/>
      <c r="G823" s="310"/>
      <c r="H823" s="310"/>
      <c r="I823" s="310"/>
      <c r="J823" s="310"/>
      <c r="K823" s="310"/>
      <c r="L823" s="310"/>
      <c r="M823" s="310"/>
      <c r="N823" s="310"/>
      <c r="O823" s="310"/>
      <c r="P823" s="310"/>
      <c r="Q823" s="310"/>
      <c r="R823" s="310"/>
      <c r="S823" s="310"/>
      <c r="T823" s="310"/>
      <c r="U823" s="310"/>
      <c r="V823" s="310"/>
      <c r="W823" s="310"/>
      <c r="X823" s="310"/>
      <c r="Y823" s="310"/>
      <c r="Z823" s="310"/>
    </row>
    <row r="824" spans="1:26" ht="15.75">
      <c r="A824" s="310"/>
      <c r="B824" s="310"/>
      <c r="C824" s="310"/>
      <c r="D824" s="310"/>
      <c r="E824" s="310"/>
      <c r="F824" s="310"/>
      <c r="G824" s="310"/>
      <c r="H824" s="310"/>
      <c r="I824" s="310"/>
      <c r="J824" s="310"/>
      <c r="K824" s="310"/>
      <c r="L824" s="310"/>
      <c r="M824" s="310"/>
      <c r="N824" s="310"/>
      <c r="O824" s="310"/>
      <c r="P824" s="310"/>
      <c r="Q824" s="310"/>
      <c r="R824" s="310"/>
      <c r="S824" s="310"/>
      <c r="T824" s="310"/>
      <c r="U824" s="310"/>
      <c r="V824" s="310"/>
      <c r="W824" s="310"/>
      <c r="X824" s="310"/>
      <c r="Y824" s="310"/>
      <c r="Z824" s="310"/>
    </row>
    <row r="825" spans="1:26" ht="15.75">
      <c r="A825" s="310"/>
      <c r="B825" s="310"/>
      <c r="C825" s="310"/>
      <c r="D825" s="310"/>
      <c r="E825" s="310"/>
      <c r="F825" s="310"/>
      <c r="G825" s="310"/>
      <c r="H825" s="310"/>
      <c r="I825" s="310"/>
      <c r="J825" s="310"/>
      <c r="K825" s="310"/>
      <c r="L825" s="310"/>
      <c r="M825" s="310"/>
      <c r="N825" s="310"/>
      <c r="O825" s="310"/>
      <c r="P825" s="310"/>
      <c r="Q825" s="310"/>
      <c r="R825" s="310"/>
      <c r="S825" s="310"/>
      <c r="T825" s="310"/>
      <c r="U825" s="310"/>
      <c r="V825" s="310"/>
      <c r="W825" s="310"/>
      <c r="X825" s="310"/>
      <c r="Y825" s="310"/>
      <c r="Z825" s="310"/>
    </row>
    <row r="826" spans="1:26" ht="15.75">
      <c r="A826" s="310"/>
      <c r="B826" s="310"/>
      <c r="C826" s="310"/>
      <c r="D826" s="310"/>
      <c r="E826" s="310"/>
      <c r="F826" s="310"/>
      <c r="G826" s="310"/>
      <c r="H826" s="310"/>
      <c r="I826" s="310"/>
      <c r="J826" s="310"/>
      <c r="K826" s="310"/>
      <c r="L826" s="310"/>
      <c r="M826" s="310"/>
      <c r="N826" s="310"/>
      <c r="O826" s="310"/>
      <c r="P826" s="310"/>
      <c r="Q826" s="310"/>
      <c r="R826" s="310"/>
      <c r="S826" s="310"/>
      <c r="T826" s="310"/>
      <c r="U826" s="310"/>
      <c r="V826" s="310"/>
      <c r="W826" s="310"/>
      <c r="X826" s="310"/>
      <c r="Y826" s="310"/>
      <c r="Z826" s="310"/>
    </row>
    <row r="827" spans="1:26" ht="15.75">
      <c r="A827" s="310"/>
      <c r="B827" s="310"/>
      <c r="C827" s="310"/>
      <c r="D827" s="310"/>
      <c r="E827" s="310"/>
      <c r="F827" s="310"/>
      <c r="G827" s="310"/>
      <c r="H827" s="310"/>
      <c r="I827" s="310"/>
      <c r="J827" s="310"/>
      <c r="K827" s="310"/>
      <c r="L827" s="310"/>
      <c r="M827" s="310"/>
      <c r="N827" s="310"/>
      <c r="O827" s="310"/>
      <c r="P827" s="310"/>
      <c r="Q827" s="310"/>
      <c r="R827" s="310"/>
      <c r="S827" s="310"/>
      <c r="T827" s="310"/>
      <c r="U827" s="310"/>
      <c r="V827" s="310"/>
      <c r="W827" s="310"/>
      <c r="X827" s="310"/>
      <c r="Y827" s="310"/>
      <c r="Z827" s="310"/>
    </row>
    <row r="828" spans="1:26" ht="15.75">
      <c r="A828" s="310"/>
      <c r="B828" s="310"/>
      <c r="C828" s="310"/>
      <c r="D828" s="310"/>
      <c r="E828" s="310"/>
      <c r="F828" s="310"/>
      <c r="G828" s="310"/>
      <c r="H828" s="310"/>
      <c r="I828" s="310"/>
      <c r="J828" s="310"/>
      <c r="K828" s="310"/>
      <c r="L828" s="310"/>
      <c r="M828" s="310"/>
      <c r="N828" s="310"/>
      <c r="O828" s="310"/>
      <c r="P828" s="310"/>
      <c r="Q828" s="310"/>
      <c r="R828" s="310"/>
      <c r="S828" s="310"/>
      <c r="T828" s="310"/>
      <c r="U828" s="310"/>
      <c r="V828" s="310"/>
      <c r="W828" s="310"/>
      <c r="X828" s="310"/>
      <c r="Y828" s="310"/>
      <c r="Z828" s="310"/>
    </row>
    <row r="829" spans="1:26" ht="15.75">
      <c r="A829" s="310"/>
      <c r="B829" s="310"/>
      <c r="C829" s="310"/>
      <c r="D829" s="310"/>
      <c r="E829" s="310"/>
      <c r="F829" s="310"/>
      <c r="G829" s="310"/>
      <c r="H829" s="310"/>
      <c r="I829" s="310"/>
      <c r="J829" s="310"/>
      <c r="K829" s="310"/>
      <c r="L829" s="310"/>
      <c r="M829" s="310"/>
      <c r="N829" s="310"/>
      <c r="O829" s="310"/>
      <c r="P829" s="310"/>
      <c r="Q829" s="310"/>
      <c r="R829" s="310"/>
      <c r="S829" s="310"/>
      <c r="T829" s="310"/>
      <c r="U829" s="310"/>
      <c r="V829" s="310"/>
      <c r="W829" s="310"/>
      <c r="X829" s="310"/>
      <c r="Y829" s="310"/>
      <c r="Z829" s="310"/>
    </row>
    <row r="830" spans="1:26" ht="15.75">
      <c r="A830" s="310"/>
      <c r="B830" s="310"/>
      <c r="C830" s="310"/>
      <c r="D830" s="310"/>
      <c r="E830" s="310"/>
      <c r="F830" s="310"/>
      <c r="G830" s="310"/>
      <c r="H830" s="310"/>
      <c r="I830" s="310"/>
      <c r="J830" s="310"/>
      <c r="K830" s="310"/>
      <c r="L830" s="310"/>
      <c r="M830" s="310"/>
      <c r="N830" s="310"/>
      <c r="O830" s="310"/>
      <c r="P830" s="310"/>
      <c r="Q830" s="310"/>
      <c r="R830" s="310"/>
      <c r="S830" s="310"/>
      <c r="T830" s="310"/>
      <c r="U830" s="310"/>
      <c r="V830" s="310"/>
      <c r="W830" s="310"/>
      <c r="X830" s="310"/>
      <c r="Y830" s="310"/>
      <c r="Z830" s="310"/>
    </row>
    <row r="831" spans="1:26" ht="15.75">
      <c r="A831" s="310"/>
      <c r="B831" s="310"/>
      <c r="C831" s="310"/>
      <c r="D831" s="310"/>
      <c r="E831" s="310"/>
      <c r="F831" s="310"/>
      <c r="G831" s="310"/>
      <c r="H831" s="310"/>
      <c r="I831" s="310"/>
      <c r="J831" s="310"/>
      <c r="K831" s="310"/>
      <c r="L831" s="310"/>
      <c r="M831" s="310"/>
      <c r="N831" s="310"/>
      <c r="O831" s="310"/>
      <c r="P831" s="310"/>
      <c r="Q831" s="310"/>
      <c r="R831" s="310"/>
      <c r="S831" s="310"/>
      <c r="T831" s="310"/>
      <c r="U831" s="310"/>
      <c r="V831" s="310"/>
      <c r="W831" s="310"/>
      <c r="X831" s="310"/>
      <c r="Y831" s="310"/>
      <c r="Z831" s="310"/>
    </row>
    <row r="832" spans="1:26" ht="15.75">
      <c r="A832" s="310"/>
      <c r="B832" s="310"/>
      <c r="C832" s="310"/>
      <c r="D832" s="310"/>
      <c r="E832" s="310"/>
      <c r="F832" s="310"/>
      <c r="G832" s="310"/>
      <c r="H832" s="310"/>
      <c r="I832" s="310"/>
      <c r="J832" s="310"/>
      <c r="K832" s="310"/>
      <c r="L832" s="310"/>
      <c r="M832" s="310"/>
      <c r="N832" s="310"/>
      <c r="O832" s="310"/>
      <c r="P832" s="310"/>
      <c r="Q832" s="310"/>
      <c r="R832" s="310"/>
      <c r="S832" s="310"/>
      <c r="T832" s="310"/>
      <c r="U832" s="310"/>
      <c r="V832" s="310"/>
      <c r="W832" s="310"/>
      <c r="X832" s="310"/>
      <c r="Y832" s="310"/>
      <c r="Z832" s="310"/>
    </row>
    <row r="833" spans="1:26" ht="15.75">
      <c r="A833" s="310"/>
      <c r="B833" s="310"/>
      <c r="C833" s="310"/>
      <c r="D833" s="310"/>
      <c r="E833" s="310"/>
      <c r="F833" s="310"/>
      <c r="G833" s="310"/>
      <c r="H833" s="310"/>
      <c r="I833" s="310"/>
      <c r="J833" s="310"/>
      <c r="K833" s="310"/>
      <c r="L833" s="310"/>
      <c r="M833" s="310"/>
      <c r="N833" s="310"/>
      <c r="O833" s="310"/>
      <c r="P833" s="310"/>
      <c r="Q833" s="310"/>
      <c r="R833" s="310"/>
      <c r="S833" s="310"/>
      <c r="T833" s="310"/>
      <c r="U833" s="310"/>
      <c r="V833" s="310"/>
      <c r="W833" s="310"/>
      <c r="X833" s="310"/>
      <c r="Y833" s="310"/>
      <c r="Z833" s="310"/>
    </row>
    <row r="834" spans="1:26" ht="15.75">
      <c r="A834" s="310"/>
      <c r="B834" s="310"/>
      <c r="C834" s="310"/>
      <c r="D834" s="310"/>
      <c r="E834" s="310"/>
      <c r="F834" s="310"/>
      <c r="G834" s="310"/>
      <c r="H834" s="310"/>
      <c r="I834" s="310"/>
      <c r="J834" s="310"/>
      <c r="K834" s="310"/>
      <c r="L834" s="310"/>
      <c r="M834" s="310"/>
      <c r="N834" s="310"/>
      <c r="O834" s="310"/>
      <c r="P834" s="310"/>
      <c r="Q834" s="310"/>
      <c r="R834" s="310"/>
      <c r="S834" s="310"/>
      <c r="T834" s="310"/>
      <c r="U834" s="310"/>
      <c r="V834" s="310"/>
      <c r="W834" s="310"/>
      <c r="X834" s="310"/>
      <c r="Y834" s="310"/>
      <c r="Z834" s="310"/>
    </row>
    <row r="835" spans="1:26" ht="15.75">
      <c r="A835" s="310"/>
      <c r="B835" s="310"/>
      <c r="C835" s="310"/>
      <c r="D835" s="310"/>
      <c r="E835" s="310"/>
      <c r="F835" s="310"/>
      <c r="G835" s="310"/>
      <c r="H835" s="310"/>
      <c r="I835" s="310"/>
      <c r="J835" s="310"/>
      <c r="K835" s="310"/>
      <c r="L835" s="310"/>
      <c r="M835" s="310"/>
      <c r="N835" s="310"/>
      <c r="O835" s="310"/>
      <c r="P835" s="310"/>
      <c r="Q835" s="310"/>
      <c r="R835" s="310"/>
      <c r="S835" s="310"/>
      <c r="T835" s="310"/>
      <c r="U835" s="310"/>
      <c r="V835" s="310"/>
      <c r="W835" s="310"/>
      <c r="X835" s="310"/>
      <c r="Y835" s="310"/>
      <c r="Z835" s="310"/>
    </row>
    <row r="836" spans="1:26" ht="15.75">
      <c r="A836" s="310"/>
      <c r="B836" s="310"/>
      <c r="C836" s="310"/>
      <c r="D836" s="310"/>
      <c r="E836" s="310"/>
      <c r="F836" s="310"/>
      <c r="G836" s="310"/>
      <c r="H836" s="310"/>
      <c r="I836" s="310"/>
      <c r="J836" s="310"/>
      <c r="K836" s="310"/>
      <c r="L836" s="310"/>
      <c r="M836" s="310"/>
      <c r="N836" s="310"/>
      <c r="O836" s="310"/>
      <c r="P836" s="310"/>
      <c r="Q836" s="310"/>
      <c r="R836" s="310"/>
      <c r="S836" s="310"/>
      <c r="T836" s="310"/>
      <c r="U836" s="310"/>
      <c r="V836" s="310"/>
      <c r="W836" s="310"/>
      <c r="X836" s="310"/>
      <c r="Y836" s="310"/>
      <c r="Z836" s="310"/>
    </row>
    <row r="837" spans="1:26" ht="15.75">
      <c r="A837" s="310"/>
      <c r="B837" s="310"/>
      <c r="C837" s="310"/>
      <c r="D837" s="310"/>
      <c r="E837" s="310"/>
      <c r="F837" s="310"/>
      <c r="G837" s="310"/>
      <c r="H837" s="310"/>
      <c r="I837" s="310"/>
      <c r="J837" s="310"/>
      <c r="K837" s="310"/>
      <c r="L837" s="310"/>
      <c r="M837" s="310"/>
      <c r="N837" s="310"/>
      <c r="O837" s="310"/>
      <c r="P837" s="310"/>
      <c r="Q837" s="310"/>
      <c r="R837" s="310"/>
      <c r="S837" s="310"/>
      <c r="T837" s="310"/>
      <c r="U837" s="310"/>
      <c r="V837" s="310"/>
      <c r="W837" s="310"/>
      <c r="X837" s="310"/>
      <c r="Y837" s="310"/>
      <c r="Z837" s="310"/>
    </row>
    <row r="838" spans="1:26" ht="15.75">
      <c r="A838" s="310"/>
      <c r="B838" s="310"/>
      <c r="C838" s="310"/>
      <c r="D838" s="310"/>
      <c r="E838" s="310"/>
      <c r="F838" s="310"/>
      <c r="G838" s="310"/>
      <c r="H838" s="310"/>
      <c r="I838" s="310"/>
      <c r="J838" s="310"/>
      <c r="K838" s="310"/>
      <c r="L838" s="310"/>
      <c r="M838" s="310"/>
      <c r="N838" s="310"/>
      <c r="O838" s="310"/>
      <c r="P838" s="310"/>
      <c r="Q838" s="310"/>
      <c r="R838" s="310"/>
      <c r="S838" s="310"/>
      <c r="T838" s="310"/>
      <c r="U838" s="310"/>
      <c r="V838" s="310"/>
      <c r="W838" s="310"/>
      <c r="X838" s="310"/>
      <c r="Y838" s="310"/>
      <c r="Z838" s="310"/>
    </row>
    <row r="839" spans="1:26" ht="15.75">
      <c r="A839" s="310"/>
      <c r="B839" s="310"/>
      <c r="C839" s="310"/>
      <c r="D839" s="310"/>
      <c r="E839" s="310"/>
      <c r="F839" s="310"/>
      <c r="G839" s="310"/>
      <c r="H839" s="310"/>
      <c r="I839" s="310"/>
      <c r="J839" s="310"/>
      <c r="K839" s="310"/>
      <c r="L839" s="310"/>
      <c r="M839" s="310"/>
      <c r="N839" s="310"/>
      <c r="O839" s="310"/>
      <c r="P839" s="310"/>
      <c r="Q839" s="310"/>
      <c r="R839" s="310"/>
      <c r="S839" s="310"/>
      <c r="T839" s="310"/>
      <c r="U839" s="310"/>
      <c r="V839" s="310"/>
      <c r="W839" s="310"/>
      <c r="X839" s="310"/>
      <c r="Y839" s="310"/>
      <c r="Z839" s="310"/>
    </row>
    <row r="840" spans="1:26" ht="15.75">
      <c r="A840" s="310"/>
      <c r="B840" s="310"/>
      <c r="C840" s="310"/>
      <c r="D840" s="310"/>
      <c r="E840" s="310"/>
      <c r="F840" s="310"/>
      <c r="G840" s="310"/>
      <c r="H840" s="310"/>
      <c r="I840" s="310"/>
      <c r="J840" s="310"/>
      <c r="K840" s="310"/>
      <c r="L840" s="310"/>
      <c r="M840" s="310"/>
      <c r="N840" s="310"/>
      <c r="O840" s="310"/>
      <c r="P840" s="310"/>
      <c r="Q840" s="310"/>
      <c r="R840" s="310"/>
      <c r="S840" s="310"/>
      <c r="T840" s="310"/>
      <c r="U840" s="310"/>
      <c r="V840" s="310"/>
      <c r="W840" s="310"/>
      <c r="X840" s="310"/>
      <c r="Y840" s="310"/>
      <c r="Z840" s="310"/>
    </row>
    <row r="841" spans="1:26" ht="15.75">
      <c r="A841" s="310"/>
      <c r="B841" s="310"/>
      <c r="C841" s="310"/>
      <c r="D841" s="310"/>
      <c r="E841" s="310"/>
      <c r="F841" s="310"/>
      <c r="G841" s="310"/>
      <c r="H841" s="310"/>
      <c r="I841" s="310"/>
      <c r="J841" s="310"/>
      <c r="K841" s="310"/>
      <c r="L841" s="310"/>
      <c r="M841" s="310"/>
      <c r="N841" s="310"/>
      <c r="O841" s="310"/>
      <c r="P841" s="310"/>
      <c r="Q841" s="310"/>
      <c r="R841" s="310"/>
      <c r="S841" s="310"/>
      <c r="T841" s="310"/>
      <c r="U841" s="310"/>
      <c r="V841" s="310"/>
      <c r="W841" s="310"/>
      <c r="X841" s="310"/>
      <c r="Y841" s="310"/>
      <c r="Z841" s="310"/>
    </row>
    <row r="842" spans="1:26" ht="15.75">
      <c r="A842" s="310"/>
      <c r="B842" s="310"/>
      <c r="C842" s="310"/>
      <c r="D842" s="310"/>
      <c r="E842" s="310"/>
      <c r="F842" s="310"/>
      <c r="G842" s="310"/>
      <c r="H842" s="310"/>
      <c r="I842" s="310"/>
      <c r="J842" s="310"/>
      <c r="K842" s="310"/>
      <c r="L842" s="310"/>
      <c r="M842" s="310"/>
      <c r="N842" s="310"/>
      <c r="O842" s="310"/>
      <c r="P842" s="310"/>
      <c r="Q842" s="310"/>
      <c r="R842" s="310"/>
      <c r="S842" s="310"/>
      <c r="T842" s="310"/>
      <c r="U842" s="310"/>
      <c r="V842" s="310"/>
      <c r="W842" s="310"/>
      <c r="X842" s="310"/>
      <c r="Y842" s="310"/>
      <c r="Z842" s="310"/>
    </row>
    <row r="843" spans="1:26" ht="15.75">
      <c r="A843" s="310"/>
      <c r="B843" s="310"/>
      <c r="C843" s="310"/>
      <c r="D843" s="310"/>
      <c r="E843" s="310"/>
      <c r="F843" s="310"/>
      <c r="G843" s="310"/>
      <c r="H843" s="310"/>
      <c r="I843" s="310"/>
      <c r="J843" s="310"/>
      <c r="K843" s="310"/>
      <c r="L843" s="310"/>
      <c r="M843" s="310"/>
      <c r="N843" s="310"/>
      <c r="O843" s="310"/>
      <c r="P843" s="310"/>
      <c r="Q843" s="310"/>
      <c r="R843" s="310"/>
      <c r="S843" s="310"/>
      <c r="T843" s="310"/>
      <c r="U843" s="310"/>
      <c r="V843" s="310"/>
      <c r="W843" s="310"/>
      <c r="X843" s="310"/>
      <c r="Y843" s="310"/>
      <c r="Z843" s="310"/>
    </row>
    <row r="844" spans="1:26" ht="15.75">
      <c r="A844" s="310"/>
      <c r="B844" s="310"/>
      <c r="C844" s="310"/>
      <c r="D844" s="310"/>
      <c r="E844" s="310"/>
      <c r="F844" s="310"/>
      <c r="G844" s="310"/>
      <c r="H844" s="310"/>
      <c r="I844" s="310"/>
      <c r="J844" s="310"/>
      <c r="K844" s="310"/>
      <c r="L844" s="310"/>
      <c r="M844" s="310"/>
      <c r="N844" s="310"/>
      <c r="O844" s="310"/>
      <c r="P844" s="310"/>
      <c r="Q844" s="310"/>
      <c r="R844" s="310"/>
      <c r="S844" s="310"/>
      <c r="T844" s="310"/>
      <c r="U844" s="310"/>
      <c r="V844" s="310"/>
      <c r="W844" s="310"/>
      <c r="X844" s="310"/>
      <c r="Y844" s="310"/>
      <c r="Z844" s="310"/>
    </row>
    <row r="845" spans="1:26" ht="15.75">
      <c r="A845" s="310"/>
      <c r="B845" s="310"/>
      <c r="C845" s="310"/>
      <c r="D845" s="310"/>
      <c r="E845" s="310"/>
      <c r="F845" s="310"/>
      <c r="G845" s="310"/>
      <c r="H845" s="310"/>
      <c r="I845" s="310"/>
      <c r="J845" s="310"/>
      <c r="K845" s="310"/>
      <c r="L845" s="310"/>
      <c r="M845" s="310"/>
      <c r="N845" s="310"/>
      <c r="O845" s="310"/>
      <c r="P845" s="310"/>
      <c r="Q845" s="310"/>
      <c r="R845" s="310"/>
      <c r="S845" s="310"/>
      <c r="T845" s="310"/>
      <c r="U845" s="310"/>
      <c r="V845" s="310"/>
      <c r="W845" s="310"/>
      <c r="X845" s="310"/>
      <c r="Y845" s="310"/>
      <c r="Z845" s="310"/>
    </row>
    <row r="846" spans="1:26" ht="15.75">
      <c r="A846" s="310"/>
      <c r="B846" s="310"/>
      <c r="C846" s="310"/>
      <c r="D846" s="310"/>
      <c r="E846" s="310"/>
      <c r="F846" s="310"/>
      <c r="G846" s="310"/>
      <c r="H846" s="310"/>
      <c r="I846" s="310"/>
      <c r="J846" s="310"/>
      <c r="K846" s="310"/>
      <c r="L846" s="310"/>
      <c r="M846" s="310"/>
      <c r="N846" s="310"/>
      <c r="O846" s="310"/>
      <c r="P846" s="310"/>
      <c r="Q846" s="310"/>
      <c r="R846" s="310"/>
      <c r="S846" s="310"/>
      <c r="T846" s="310"/>
      <c r="U846" s="310"/>
      <c r="V846" s="310"/>
      <c r="W846" s="310"/>
      <c r="X846" s="310"/>
      <c r="Y846" s="310"/>
      <c r="Z846" s="310"/>
    </row>
    <row r="847" spans="1:26" ht="15.75">
      <c r="A847" s="310"/>
      <c r="B847" s="310"/>
      <c r="C847" s="310"/>
      <c r="D847" s="310"/>
      <c r="E847" s="310"/>
      <c r="F847" s="310"/>
      <c r="G847" s="310"/>
      <c r="H847" s="310"/>
      <c r="I847" s="310"/>
      <c r="J847" s="310"/>
      <c r="K847" s="310"/>
      <c r="L847" s="310"/>
      <c r="M847" s="310"/>
      <c r="N847" s="310"/>
      <c r="O847" s="310"/>
      <c r="P847" s="310"/>
      <c r="Q847" s="310"/>
      <c r="R847" s="310"/>
      <c r="S847" s="310"/>
      <c r="T847" s="310"/>
      <c r="U847" s="310"/>
      <c r="V847" s="310"/>
      <c r="W847" s="310"/>
      <c r="X847" s="310"/>
      <c r="Y847" s="310"/>
      <c r="Z847" s="310"/>
    </row>
    <row r="848" spans="1:26" ht="15.75">
      <c r="A848" s="310"/>
      <c r="B848" s="310"/>
      <c r="C848" s="310"/>
      <c r="D848" s="310"/>
      <c r="E848" s="310"/>
      <c r="F848" s="310"/>
      <c r="G848" s="310"/>
      <c r="H848" s="310"/>
      <c r="I848" s="310"/>
      <c r="J848" s="310"/>
      <c r="K848" s="310"/>
      <c r="L848" s="310"/>
      <c r="M848" s="310"/>
      <c r="N848" s="310"/>
      <c r="O848" s="310"/>
      <c r="P848" s="310"/>
      <c r="Q848" s="310"/>
      <c r="R848" s="310"/>
      <c r="S848" s="310"/>
      <c r="T848" s="310"/>
      <c r="U848" s="310"/>
      <c r="V848" s="310"/>
      <c r="W848" s="310"/>
      <c r="X848" s="310"/>
      <c r="Y848" s="310"/>
      <c r="Z848" s="310"/>
    </row>
    <row r="849" spans="1:26" ht="15.75">
      <c r="A849" s="310"/>
      <c r="B849" s="310"/>
      <c r="C849" s="310"/>
      <c r="D849" s="310"/>
      <c r="E849" s="310"/>
      <c r="F849" s="310"/>
      <c r="G849" s="310"/>
      <c r="H849" s="310"/>
      <c r="I849" s="310"/>
      <c r="J849" s="310"/>
      <c r="K849" s="310"/>
      <c r="L849" s="310"/>
      <c r="M849" s="310"/>
      <c r="N849" s="310"/>
      <c r="O849" s="310"/>
      <c r="P849" s="310"/>
      <c r="Q849" s="310"/>
      <c r="R849" s="310"/>
      <c r="S849" s="310"/>
      <c r="T849" s="310"/>
      <c r="U849" s="310"/>
      <c r="V849" s="310"/>
      <c r="W849" s="310"/>
      <c r="X849" s="310"/>
      <c r="Y849" s="310"/>
      <c r="Z849" s="310"/>
    </row>
    <row r="850" spans="1:26" ht="15.75">
      <c r="A850" s="310"/>
      <c r="B850" s="310"/>
      <c r="C850" s="310"/>
      <c r="D850" s="310"/>
      <c r="E850" s="310"/>
      <c r="F850" s="310"/>
      <c r="G850" s="310"/>
      <c r="H850" s="310"/>
      <c r="I850" s="310"/>
      <c r="J850" s="310"/>
      <c r="K850" s="310"/>
      <c r="L850" s="310"/>
      <c r="M850" s="310"/>
      <c r="N850" s="310"/>
      <c r="O850" s="310"/>
      <c r="P850" s="310"/>
      <c r="Q850" s="310"/>
      <c r="R850" s="310"/>
      <c r="S850" s="310"/>
      <c r="T850" s="310"/>
      <c r="U850" s="310"/>
      <c r="V850" s="310"/>
      <c r="W850" s="310"/>
      <c r="X850" s="310"/>
      <c r="Y850" s="310"/>
      <c r="Z850" s="310"/>
    </row>
    <row r="851" spans="1:26" ht="15.75">
      <c r="A851" s="310"/>
      <c r="B851" s="310"/>
      <c r="C851" s="310"/>
      <c r="D851" s="310"/>
      <c r="E851" s="310"/>
      <c r="F851" s="310"/>
      <c r="G851" s="310"/>
      <c r="H851" s="310"/>
      <c r="I851" s="310"/>
      <c r="J851" s="310"/>
      <c r="K851" s="310"/>
      <c r="L851" s="310"/>
      <c r="M851" s="310"/>
      <c r="N851" s="310"/>
      <c r="O851" s="310"/>
      <c r="P851" s="310"/>
      <c r="Q851" s="310"/>
      <c r="R851" s="310"/>
      <c r="S851" s="310"/>
      <c r="T851" s="310"/>
      <c r="U851" s="310"/>
      <c r="V851" s="310"/>
      <c r="W851" s="310"/>
      <c r="X851" s="310"/>
      <c r="Y851" s="310"/>
      <c r="Z851" s="310"/>
    </row>
    <row r="852" spans="1:26" ht="15.75">
      <c r="A852" s="310"/>
      <c r="B852" s="310"/>
      <c r="C852" s="310"/>
      <c r="D852" s="310"/>
      <c r="E852" s="310"/>
      <c r="F852" s="310"/>
      <c r="G852" s="310"/>
      <c r="H852" s="310"/>
      <c r="I852" s="310"/>
      <c r="J852" s="310"/>
      <c r="K852" s="310"/>
      <c r="L852" s="310"/>
      <c r="M852" s="310"/>
      <c r="N852" s="310"/>
      <c r="O852" s="310"/>
      <c r="P852" s="310"/>
      <c r="Q852" s="310"/>
      <c r="R852" s="310"/>
      <c r="S852" s="310"/>
      <c r="T852" s="310"/>
      <c r="U852" s="310"/>
      <c r="V852" s="310"/>
      <c r="W852" s="310"/>
      <c r="X852" s="310"/>
      <c r="Y852" s="310"/>
      <c r="Z852" s="310"/>
    </row>
    <row r="853" spans="1:26" ht="15.75">
      <c r="A853" s="310"/>
      <c r="B853" s="310"/>
      <c r="C853" s="310"/>
      <c r="D853" s="310"/>
      <c r="E853" s="310"/>
      <c r="F853" s="310"/>
      <c r="G853" s="310"/>
      <c r="H853" s="310"/>
      <c r="I853" s="310"/>
      <c r="J853" s="310"/>
      <c r="K853" s="310"/>
      <c r="L853" s="310"/>
      <c r="M853" s="310"/>
      <c r="N853" s="310"/>
      <c r="O853" s="310"/>
      <c r="P853" s="310"/>
      <c r="Q853" s="310"/>
      <c r="R853" s="310"/>
      <c r="S853" s="310"/>
      <c r="T853" s="310"/>
      <c r="U853" s="310"/>
      <c r="V853" s="310"/>
      <c r="W853" s="310"/>
      <c r="X853" s="310"/>
      <c r="Y853" s="310"/>
      <c r="Z853" s="310"/>
    </row>
    <row r="854" spans="1:26" ht="15.75">
      <c r="A854" s="310"/>
      <c r="B854" s="310"/>
      <c r="C854" s="310"/>
      <c r="D854" s="310"/>
      <c r="E854" s="310"/>
      <c r="F854" s="310"/>
      <c r="G854" s="310"/>
      <c r="H854" s="310"/>
      <c r="I854" s="310"/>
      <c r="J854" s="310"/>
      <c r="K854" s="310"/>
      <c r="L854" s="310"/>
      <c r="M854" s="310"/>
      <c r="N854" s="310"/>
      <c r="O854" s="310"/>
      <c r="P854" s="310"/>
      <c r="Q854" s="310"/>
      <c r="R854" s="310"/>
      <c r="S854" s="310"/>
      <c r="T854" s="310"/>
      <c r="U854" s="310"/>
      <c r="V854" s="310"/>
      <c r="W854" s="310"/>
      <c r="X854" s="310"/>
      <c r="Y854" s="310"/>
      <c r="Z854" s="310"/>
    </row>
    <row r="855" spans="1:26" ht="15.75">
      <c r="A855" s="310"/>
      <c r="B855" s="310"/>
      <c r="C855" s="310"/>
      <c r="D855" s="310"/>
      <c r="E855" s="310"/>
      <c r="F855" s="310"/>
      <c r="G855" s="310"/>
      <c r="H855" s="310"/>
      <c r="I855" s="310"/>
      <c r="J855" s="310"/>
      <c r="K855" s="310"/>
      <c r="L855" s="310"/>
      <c r="M855" s="310"/>
      <c r="N855" s="310"/>
      <c r="O855" s="310"/>
      <c r="P855" s="310"/>
      <c r="Q855" s="310"/>
      <c r="R855" s="310"/>
      <c r="S855" s="310"/>
      <c r="T855" s="310"/>
      <c r="U855" s="310"/>
      <c r="V855" s="310"/>
      <c r="W855" s="310"/>
      <c r="X855" s="310"/>
      <c r="Y855" s="310"/>
      <c r="Z855" s="310"/>
    </row>
    <row r="856" spans="1:26" ht="15.75">
      <c r="A856" s="310"/>
      <c r="B856" s="310"/>
      <c r="C856" s="310"/>
      <c r="D856" s="310"/>
      <c r="E856" s="310"/>
      <c r="F856" s="310"/>
      <c r="G856" s="310"/>
      <c r="H856" s="310"/>
      <c r="I856" s="310"/>
      <c r="J856" s="310"/>
      <c r="K856" s="310"/>
      <c r="L856" s="310"/>
      <c r="M856" s="310"/>
      <c r="N856" s="310"/>
      <c r="O856" s="310"/>
      <c r="P856" s="310"/>
      <c r="Q856" s="310"/>
      <c r="R856" s="310"/>
      <c r="S856" s="310"/>
      <c r="T856" s="310"/>
      <c r="U856" s="310"/>
      <c r="V856" s="310"/>
      <c r="W856" s="310"/>
      <c r="X856" s="310"/>
      <c r="Y856" s="310"/>
      <c r="Z856" s="310"/>
    </row>
    <row r="857" spans="1:26" ht="15.75">
      <c r="A857" s="310"/>
      <c r="B857" s="310"/>
      <c r="C857" s="310"/>
      <c r="D857" s="310"/>
      <c r="E857" s="310"/>
      <c r="F857" s="310"/>
      <c r="G857" s="310"/>
      <c r="H857" s="310"/>
      <c r="I857" s="310"/>
      <c r="J857" s="310"/>
      <c r="K857" s="310"/>
      <c r="L857" s="310"/>
      <c r="M857" s="310"/>
      <c r="N857" s="310"/>
      <c r="O857" s="310"/>
      <c r="P857" s="310"/>
      <c r="Q857" s="310"/>
      <c r="R857" s="310"/>
      <c r="S857" s="310"/>
      <c r="T857" s="310"/>
      <c r="U857" s="310"/>
      <c r="V857" s="310"/>
      <c r="W857" s="310"/>
      <c r="X857" s="310"/>
      <c r="Y857" s="310"/>
      <c r="Z857" s="310"/>
    </row>
    <row r="858" spans="1:26" ht="15.75">
      <c r="A858" s="310"/>
      <c r="B858" s="310"/>
      <c r="C858" s="310"/>
      <c r="D858" s="310"/>
      <c r="E858" s="310"/>
      <c r="F858" s="310"/>
      <c r="G858" s="310"/>
      <c r="H858" s="310"/>
      <c r="I858" s="310"/>
      <c r="J858" s="310"/>
      <c r="K858" s="310"/>
      <c r="L858" s="310"/>
      <c r="M858" s="310"/>
      <c r="N858" s="310"/>
      <c r="O858" s="310"/>
      <c r="P858" s="310"/>
      <c r="Q858" s="310"/>
      <c r="R858" s="310"/>
      <c r="S858" s="310"/>
      <c r="T858" s="310"/>
      <c r="U858" s="310"/>
      <c r="V858" s="310"/>
      <c r="W858" s="310"/>
      <c r="X858" s="310"/>
      <c r="Y858" s="310"/>
      <c r="Z858" s="310"/>
    </row>
    <row r="859" spans="1:26" ht="15.75">
      <c r="A859" s="310"/>
      <c r="B859" s="310"/>
      <c r="C859" s="310"/>
      <c r="D859" s="310"/>
      <c r="E859" s="310"/>
      <c r="F859" s="310"/>
      <c r="G859" s="310"/>
      <c r="H859" s="310"/>
      <c r="I859" s="310"/>
      <c r="J859" s="310"/>
      <c r="K859" s="310"/>
      <c r="L859" s="310"/>
      <c r="M859" s="310"/>
      <c r="N859" s="310"/>
      <c r="O859" s="310"/>
      <c r="P859" s="310"/>
      <c r="Q859" s="310"/>
      <c r="R859" s="310"/>
      <c r="S859" s="310"/>
      <c r="T859" s="310"/>
      <c r="U859" s="310"/>
      <c r="V859" s="310"/>
      <c r="W859" s="310"/>
      <c r="X859" s="310"/>
      <c r="Y859" s="310"/>
      <c r="Z859" s="310"/>
    </row>
    <row r="860" spans="1:26" ht="15.75">
      <c r="A860" s="310"/>
      <c r="B860" s="310"/>
      <c r="C860" s="310"/>
      <c r="D860" s="310"/>
      <c r="E860" s="310"/>
      <c r="F860" s="310"/>
      <c r="G860" s="310"/>
      <c r="H860" s="310"/>
      <c r="I860" s="310"/>
      <c r="J860" s="310"/>
      <c r="K860" s="310"/>
      <c r="L860" s="310"/>
      <c r="M860" s="310"/>
      <c r="N860" s="310"/>
      <c r="O860" s="310"/>
      <c r="P860" s="310"/>
      <c r="Q860" s="310"/>
      <c r="R860" s="310"/>
      <c r="S860" s="310"/>
      <c r="T860" s="310"/>
      <c r="U860" s="310"/>
      <c r="V860" s="310"/>
      <c r="W860" s="310"/>
      <c r="X860" s="310"/>
      <c r="Y860" s="310"/>
      <c r="Z860" s="310"/>
    </row>
    <row r="861" spans="1:26" ht="15.75">
      <c r="A861" s="310"/>
      <c r="B861" s="310"/>
      <c r="C861" s="310"/>
      <c r="D861" s="310"/>
      <c r="E861" s="310"/>
      <c r="F861" s="310"/>
      <c r="G861" s="310"/>
      <c r="H861" s="310"/>
      <c r="I861" s="310"/>
      <c r="J861" s="310"/>
      <c r="K861" s="310"/>
      <c r="L861" s="310"/>
      <c r="M861" s="310"/>
      <c r="N861" s="310"/>
      <c r="O861" s="310"/>
      <c r="P861" s="310"/>
      <c r="Q861" s="310"/>
      <c r="R861" s="310"/>
      <c r="S861" s="310"/>
      <c r="T861" s="310"/>
      <c r="U861" s="310"/>
      <c r="V861" s="310"/>
      <c r="W861" s="310"/>
      <c r="X861" s="310"/>
      <c r="Y861" s="310"/>
      <c r="Z861" s="310"/>
    </row>
    <row r="862" spans="1:26" ht="15.75">
      <c r="A862" s="310"/>
      <c r="B862" s="310"/>
      <c r="C862" s="310"/>
      <c r="D862" s="310"/>
      <c r="E862" s="310"/>
      <c r="F862" s="310"/>
      <c r="G862" s="310"/>
      <c r="H862" s="310"/>
      <c r="I862" s="310"/>
      <c r="J862" s="310"/>
      <c r="K862" s="310"/>
      <c r="L862" s="310"/>
      <c r="M862" s="310"/>
      <c r="N862" s="310"/>
      <c r="O862" s="310"/>
      <c r="P862" s="310"/>
      <c r="Q862" s="310"/>
      <c r="R862" s="310"/>
      <c r="S862" s="310"/>
      <c r="T862" s="310"/>
      <c r="U862" s="310"/>
      <c r="V862" s="310"/>
      <c r="W862" s="310"/>
      <c r="X862" s="310"/>
      <c r="Y862" s="310"/>
      <c r="Z862" s="310"/>
    </row>
    <row r="863" spans="1:26" ht="15.75">
      <c r="A863" s="310"/>
      <c r="B863" s="310"/>
      <c r="C863" s="310"/>
      <c r="D863" s="310"/>
      <c r="E863" s="310"/>
      <c r="F863" s="310"/>
      <c r="G863" s="310"/>
      <c r="H863" s="310"/>
      <c r="I863" s="310"/>
      <c r="J863" s="310"/>
      <c r="K863" s="310"/>
      <c r="L863" s="310"/>
      <c r="M863" s="310"/>
      <c r="N863" s="310"/>
      <c r="O863" s="310"/>
      <c r="P863" s="310"/>
      <c r="Q863" s="310"/>
      <c r="R863" s="310"/>
      <c r="S863" s="310"/>
      <c r="T863" s="310"/>
      <c r="U863" s="310"/>
      <c r="V863" s="310"/>
      <c r="W863" s="310"/>
      <c r="X863" s="310"/>
      <c r="Y863" s="310"/>
      <c r="Z863" s="310"/>
    </row>
    <row r="864" spans="1:26" ht="15.75">
      <c r="A864" s="310"/>
      <c r="B864" s="310"/>
      <c r="C864" s="310"/>
      <c r="D864" s="310"/>
      <c r="E864" s="310"/>
      <c r="F864" s="310"/>
      <c r="G864" s="310"/>
      <c r="H864" s="310"/>
      <c r="I864" s="310"/>
      <c r="J864" s="310"/>
      <c r="K864" s="310"/>
      <c r="L864" s="310"/>
      <c r="M864" s="310"/>
      <c r="N864" s="310"/>
      <c r="O864" s="310"/>
      <c r="P864" s="310"/>
      <c r="Q864" s="310"/>
      <c r="R864" s="310"/>
      <c r="S864" s="310"/>
      <c r="T864" s="310"/>
      <c r="U864" s="310"/>
      <c r="V864" s="310"/>
      <c r="W864" s="310"/>
      <c r="X864" s="310"/>
      <c r="Y864" s="310"/>
      <c r="Z864" s="310"/>
    </row>
    <row r="865" spans="1:26" ht="15.75">
      <c r="A865" s="310"/>
      <c r="B865" s="310"/>
      <c r="C865" s="310"/>
      <c r="D865" s="310"/>
      <c r="E865" s="310"/>
      <c r="F865" s="310"/>
      <c r="G865" s="310"/>
      <c r="H865" s="310"/>
      <c r="I865" s="310"/>
      <c r="J865" s="310"/>
      <c r="K865" s="310"/>
      <c r="L865" s="310"/>
      <c r="M865" s="310"/>
      <c r="N865" s="310"/>
      <c r="O865" s="310"/>
      <c r="P865" s="310"/>
      <c r="Q865" s="310"/>
      <c r="R865" s="310"/>
      <c r="S865" s="310"/>
      <c r="T865" s="310"/>
      <c r="U865" s="310"/>
      <c r="V865" s="310"/>
      <c r="W865" s="310"/>
      <c r="X865" s="310"/>
      <c r="Y865" s="310"/>
      <c r="Z865" s="310"/>
    </row>
    <row r="866" spans="1:26" ht="15.75">
      <c r="A866" s="310"/>
      <c r="B866" s="310"/>
      <c r="C866" s="310"/>
      <c r="D866" s="310"/>
      <c r="E866" s="310"/>
      <c r="F866" s="310"/>
      <c r="G866" s="310"/>
      <c r="H866" s="310"/>
      <c r="I866" s="310"/>
      <c r="J866" s="310"/>
      <c r="K866" s="310"/>
      <c r="L866" s="310"/>
      <c r="M866" s="310"/>
      <c r="N866" s="310"/>
      <c r="O866" s="310"/>
      <c r="P866" s="310"/>
      <c r="Q866" s="310"/>
      <c r="R866" s="310"/>
      <c r="S866" s="310"/>
      <c r="T866" s="310"/>
      <c r="U866" s="310"/>
      <c r="V866" s="310"/>
      <c r="W866" s="310"/>
      <c r="X866" s="310"/>
      <c r="Y866" s="310"/>
      <c r="Z866" s="310"/>
    </row>
    <row r="867" spans="1:26" ht="15.75">
      <c r="A867" s="310"/>
      <c r="B867" s="310"/>
      <c r="C867" s="310"/>
      <c r="D867" s="310"/>
      <c r="E867" s="310"/>
      <c r="F867" s="310"/>
      <c r="G867" s="310"/>
      <c r="H867" s="310"/>
      <c r="I867" s="310"/>
      <c r="J867" s="310"/>
      <c r="K867" s="310"/>
      <c r="L867" s="310"/>
      <c r="M867" s="310"/>
      <c r="N867" s="310"/>
      <c r="O867" s="310"/>
      <c r="P867" s="310"/>
      <c r="Q867" s="310"/>
      <c r="R867" s="310"/>
      <c r="S867" s="310"/>
      <c r="T867" s="310"/>
      <c r="U867" s="310"/>
      <c r="V867" s="310"/>
      <c r="W867" s="310"/>
      <c r="X867" s="310"/>
      <c r="Y867" s="310"/>
      <c r="Z867" s="310"/>
    </row>
    <row r="868" spans="1:26" ht="15.75">
      <c r="A868" s="310"/>
      <c r="B868" s="310"/>
      <c r="C868" s="310"/>
      <c r="D868" s="310"/>
      <c r="E868" s="310"/>
      <c r="F868" s="310"/>
      <c r="G868" s="310"/>
      <c r="H868" s="310"/>
      <c r="I868" s="310"/>
      <c r="J868" s="310"/>
      <c r="K868" s="310"/>
      <c r="L868" s="310"/>
      <c r="M868" s="310"/>
      <c r="N868" s="310"/>
      <c r="O868" s="310"/>
      <c r="P868" s="310"/>
      <c r="Q868" s="310"/>
      <c r="R868" s="310"/>
      <c r="S868" s="310"/>
      <c r="T868" s="310"/>
      <c r="U868" s="310"/>
      <c r="V868" s="310"/>
      <c r="W868" s="310"/>
      <c r="X868" s="310"/>
      <c r="Y868" s="310"/>
      <c r="Z868" s="310"/>
    </row>
    <row r="869" spans="1:26" ht="15.75">
      <c r="A869" s="310"/>
      <c r="B869" s="310"/>
      <c r="C869" s="310"/>
      <c r="D869" s="310"/>
      <c r="E869" s="310"/>
      <c r="F869" s="310"/>
      <c r="G869" s="310"/>
      <c r="H869" s="310"/>
      <c r="I869" s="310"/>
      <c r="J869" s="310"/>
      <c r="K869" s="310"/>
      <c r="L869" s="310"/>
      <c r="M869" s="310"/>
      <c r="N869" s="310"/>
      <c r="O869" s="310"/>
      <c r="P869" s="310"/>
      <c r="Q869" s="310"/>
      <c r="R869" s="310"/>
      <c r="S869" s="310"/>
      <c r="T869" s="310"/>
      <c r="U869" s="310"/>
      <c r="V869" s="310"/>
      <c r="W869" s="310"/>
      <c r="X869" s="310"/>
      <c r="Y869" s="310"/>
      <c r="Z869" s="310"/>
    </row>
    <row r="870" spans="1:26" ht="15.75">
      <c r="A870" s="310"/>
      <c r="B870" s="310"/>
      <c r="C870" s="310"/>
      <c r="D870" s="310"/>
      <c r="E870" s="310"/>
      <c r="F870" s="310"/>
      <c r="G870" s="310"/>
      <c r="H870" s="310"/>
      <c r="I870" s="310"/>
      <c r="J870" s="310"/>
      <c r="K870" s="310"/>
      <c r="L870" s="310"/>
      <c r="M870" s="310"/>
      <c r="N870" s="310"/>
      <c r="O870" s="310"/>
      <c r="P870" s="310"/>
      <c r="Q870" s="310"/>
      <c r="R870" s="310"/>
      <c r="S870" s="310"/>
      <c r="T870" s="310"/>
      <c r="U870" s="310"/>
      <c r="V870" s="310"/>
      <c r="W870" s="310"/>
      <c r="X870" s="310"/>
      <c r="Y870" s="310"/>
      <c r="Z870" s="310"/>
    </row>
    <row r="871" spans="1:26" ht="15.75">
      <c r="A871" s="310"/>
      <c r="B871" s="310"/>
      <c r="C871" s="310"/>
      <c r="D871" s="310"/>
      <c r="E871" s="310"/>
      <c r="F871" s="310"/>
      <c r="G871" s="310"/>
      <c r="H871" s="310"/>
      <c r="I871" s="310"/>
      <c r="J871" s="310"/>
      <c r="K871" s="310"/>
      <c r="L871" s="310"/>
      <c r="M871" s="310"/>
      <c r="N871" s="310"/>
      <c r="O871" s="310"/>
      <c r="P871" s="310"/>
      <c r="Q871" s="310"/>
      <c r="R871" s="310"/>
      <c r="S871" s="310"/>
      <c r="T871" s="310"/>
      <c r="U871" s="310"/>
      <c r="V871" s="310"/>
      <c r="W871" s="310"/>
      <c r="X871" s="310"/>
      <c r="Y871" s="310"/>
      <c r="Z871" s="310"/>
    </row>
    <row r="872" spans="1:26" ht="15.75">
      <c r="A872" s="310"/>
      <c r="B872" s="310"/>
      <c r="C872" s="310"/>
      <c r="D872" s="310"/>
      <c r="E872" s="310"/>
      <c r="F872" s="310"/>
      <c r="G872" s="310"/>
      <c r="H872" s="310"/>
      <c r="I872" s="310"/>
      <c r="J872" s="310"/>
      <c r="K872" s="310"/>
      <c r="L872" s="310"/>
      <c r="M872" s="310"/>
      <c r="N872" s="310"/>
      <c r="O872" s="310"/>
      <c r="P872" s="310"/>
      <c r="Q872" s="310"/>
      <c r="R872" s="310"/>
      <c r="S872" s="310"/>
      <c r="T872" s="310"/>
      <c r="U872" s="310"/>
      <c r="V872" s="310"/>
      <c r="W872" s="310"/>
      <c r="X872" s="310"/>
      <c r="Y872" s="310"/>
      <c r="Z872" s="310"/>
    </row>
    <row r="873" spans="1:26" ht="15.75">
      <c r="A873" s="310"/>
      <c r="B873" s="310"/>
      <c r="C873" s="310"/>
      <c r="D873" s="310"/>
      <c r="E873" s="310"/>
      <c r="F873" s="310"/>
      <c r="G873" s="310"/>
      <c r="H873" s="310"/>
      <c r="I873" s="310"/>
      <c r="J873" s="310"/>
      <c r="K873" s="310"/>
      <c r="L873" s="310"/>
      <c r="M873" s="310"/>
      <c r="N873" s="310"/>
      <c r="O873" s="310"/>
      <c r="P873" s="310"/>
      <c r="Q873" s="310"/>
      <c r="R873" s="310"/>
      <c r="S873" s="310"/>
      <c r="T873" s="310"/>
      <c r="U873" s="310"/>
      <c r="V873" s="310"/>
      <c r="W873" s="310"/>
      <c r="X873" s="310"/>
      <c r="Y873" s="310"/>
      <c r="Z873" s="310"/>
    </row>
    <row r="874" spans="1:26" ht="15.75">
      <c r="A874" s="310"/>
      <c r="B874" s="310"/>
      <c r="C874" s="310"/>
      <c r="D874" s="310"/>
      <c r="E874" s="310"/>
      <c r="F874" s="310"/>
      <c r="G874" s="310"/>
      <c r="H874" s="310"/>
      <c r="I874" s="310"/>
      <c r="J874" s="310"/>
      <c r="K874" s="310"/>
      <c r="L874" s="310"/>
      <c r="M874" s="310"/>
      <c r="N874" s="310"/>
      <c r="O874" s="310"/>
      <c r="P874" s="310"/>
      <c r="Q874" s="310"/>
      <c r="R874" s="310"/>
      <c r="S874" s="310"/>
      <c r="T874" s="310"/>
      <c r="U874" s="310"/>
      <c r="V874" s="310"/>
      <c r="W874" s="310"/>
      <c r="X874" s="310"/>
      <c r="Y874" s="310"/>
      <c r="Z874" s="310"/>
    </row>
    <row r="875" spans="1:26" ht="15.75">
      <c r="A875" s="310"/>
      <c r="B875" s="310"/>
      <c r="C875" s="310"/>
      <c r="D875" s="310"/>
      <c r="E875" s="310"/>
      <c r="F875" s="310"/>
      <c r="G875" s="310"/>
      <c r="H875" s="310"/>
      <c r="I875" s="310"/>
      <c r="J875" s="310"/>
      <c r="K875" s="310"/>
      <c r="L875" s="310"/>
      <c r="M875" s="310"/>
      <c r="N875" s="310"/>
      <c r="O875" s="310"/>
      <c r="P875" s="310"/>
      <c r="Q875" s="310"/>
      <c r="R875" s="310"/>
      <c r="S875" s="310"/>
      <c r="T875" s="310"/>
      <c r="U875" s="310"/>
      <c r="V875" s="310"/>
      <c r="W875" s="310"/>
      <c r="X875" s="310"/>
      <c r="Y875" s="310"/>
      <c r="Z875" s="310"/>
    </row>
    <row r="876" spans="1:26" ht="15.75">
      <c r="A876" s="310"/>
      <c r="B876" s="310"/>
      <c r="C876" s="310"/>
      <c r="D876" s="310"/>
      <c r="E876" s="310"/>
      <c r="F876" s="310"/>
      <c r="G876" s="310"/>
      <c r="H876" s="310"/>
      <c r="I876" s="310"/>
      <c r="J876" s="310"/>
      <c r="K876" s="310"/>
      <c r="L876" s="310"/>
      <c r="M876" s="310"/>
      <c r="N876" s="310"/>
      <c r="O876" s="310"/>
      <c r="P876" s="310"/>
      <c r="Q876" s="310"/>
      <c r="R876" s="310"/>
      <c r="S876" s="310"/>
      <c r="T876" s="310"/>
      <c r="U876" s="310"/>
      <c r="V876" s="310"/>
      <c r="W876" s="310"/>
      <c r="X876" s="310"/>
      <c r="Y876" s="310"/>
      <c r="Z876" s="310"/>
    </row>
    <row r="877" spans="1:26" ht="15.75">
      <c r="A877" s="310"/>
      <c r="B877" s="310"/>
      <c r="C877" s="310"/>
      <c r="D877" s="310"/>
      <c r="E877" s="310"/>
      <c r="F877" s="310"/>
      <c r="G877" s="310"/>
      <c r="H877" s="310"/>
      <c r="I877" s="310"/>
      <c r="J877" s="310"/>
      <c r="K877" s="310"/>
      <c r="L877" s="310"/>
      <c r="M877" s="310"/>
      <c r="N877" s="310"/>
      <c r="O877" s="310"/>
      <c r="P877" s="310"/>
      <c r="Q877" s="310"/>
      <c r="R877" s="310"/>
      <c r="S877" s="310"/>
      <c r="T877" s="310"/>
      <c r="U877" s="310"/>
      <c r="V877" s="310"/>
      <c r="W877" s="310"/>
      <c r="X877" s="310"/>
      <c r="Y877" s="310"/>
      <c r="Z877" s="310"/>
    </row>
    <row r="878" spans="1:26" ht="15.75">
      <c r="A878" s="310"/>
      <c r="B878" s="310"/>
      <c r="C878" s="310"/>
      <c r="D878" s="310"/>
      <c r="E878" s="310"/>
      <c r="F878" s="310"/>
      <c r="G878" s="310"/>
      <c r="H878" s="310"/>
      <c r="I878" s="310"/>
      <c r="J878" s="310"/>
      <c r="K878" s="310"/>
      <c r="L878" s="310"/>
      <c r="M878" s="310"/>
      <c r="N878" s="310"/>
      <c r="O878" s="310"/>
      <c r="P878" s="310"/>
      <c r="Q878" s="310"/>
      <c r="R878" s="310"/>
      <c r="S878" s="310"/>
      <c r="T878" s="310"/>
      <c r="U878" s="310"/>
      <c r="V878" s="310"/>
      <c r="W878" s="310"/>
      <c r="X878" s="310"/>
      <c r="Y878" s="310"/>
      <c r="Z878" s="310"/>
    </row>
    <row r="879" spans="1:26" ht="15.75">
      <c r="A879" s="310"/>
      <c r="B879" s="310"/>
      <c r="C879" s="310"/>
      <c r="D879" s="310"/>
      <c r="E879" s="310"/>
      <c r="F879" s="310"/>
      <c r="G879" s="310"/>
      <c r="H879" s="310"/>
      <c r="I879" s="310"/>
      <c r="J879" s="310"/>
      <c r="K879" s="310"/>
      <c r="L879" s="310"/>
      <c r="M879" s="310"/>
      <c r="N879" s="310"/>
      <c r="O879" s="310"/>
      <c r="P879" s="310"/>
      <c r="Q879" s="310"/>
      <c r="R879" s="310"/>
      <c r="S879" s="310"/>
      <c r="T879" s="310"/>
      <c r="U879" s="310"/>
      <c r="V879" s="310"/>
      <c r="W879" s="310"/>
      <c r="X879" s="310"/>
      <c r="Y879" s="310"/>
      <c r="Z879" s="310"/>
    </row>
    <row r="880" spans="1:26" ht="15.75">
      <c r="A880" s="310"/>
      <c r="B880" s="310"/>
      <c r="C880" s="310"/>
      <c r="D880" s="310"/>
      <c r="E880" s="310"/>
      <c r="F880" s="310"/>
      <c r="G880" s="310"/>
      <c r="H880" s="310"/>
      <c r="I880" s="310"/>
      <c r="J880" s="310"/>
      <c r="K880" s="310"/>
      <c r="L880" s="310"/>
      <c r="M880" s="310"/>
      <c r="N880" s="310"/>
      <c r="O880" s="310"/>
      <c r="P880" s="310"/>
      <c r="Q880" s="310"/>
      <c r="R880" s="310"/>
      <c r="S880" s="310"/>
      <c r="T880" s="310"/>
      <c r="U880" s="310"/>
      <c r="V880" s="310"/>
      <c r="W880" s="310"/>
      <c r="X880" s="310"/>
      <c r="Y880" s="310"/>
      <c r="Z880" s="310"/>
    </row>
    <row r="881" spans="1:26" ht="15.75">
      <c r="A881" s="310"/>
      <c r="B881" s="310"/>
      <c r="C881" s="310"/>
      <c r="D881" s="310"/>
      <c r="E881" s="310"/>
      <c r="F881" s="310"/>
      <c r="G881" s="310"/>
      <c r="H881" s="310"/>
      <c r="I881" s="310"/>
      <c r="J881" s="310"/>
      <c r="K881" s="310"/>
      <c r="L881" s="310"/>
      <c r="M881" s="310"/>
      <c r="N881" s="310"/>
      <c r="O881" s="310"/>
      <c r="P881" s="310"/>
      <c r="Q881" s="310"/>
      <c r="R881" s="310"/>
      <c r="S881" s="310"/>
      <c r="T881" s="310"/>
      <c r="U881" s="310"/>
      <c r="V881" s="310"/>
      <c r="W881" s="310"/>
      <c r="X881" s="310"/>
      <c r="Y881" s="310"/>
      <c r="Z881" s="310"/>
    </row>
    <row r="882" spans="1:26" ht="15.75">
      <c r="A882" s="310"/>
      <c r="B882" s="310"/>
      <c r="C882" s="310"/>
      <c r="D882" s="310"/>
      <c r="E882" s="310"/>
      <c r="F882" s="310"/>
      <c r="G882" s="310"/>
      <c r="H882" s="310"/>
      <c r="I882" s="310"/>
      <c r="J882" s="310"/>
      <c r="K882" s="310"/>
      <c r="L882" s="310"/>
      <c r="M882" s="310"/>
      <c r="N882" s="310"/>
      <c r="O882" s="310"/>
      <c r="P882" s="310"/>
      <c r="Q882" s="310"/>
      <c r="R882" s="310"/>
      <c r="S882" s="310"/>
      <c r="T882" s="310"/>
      <c r="U882" s="310"/>
      <c r="V882" s="310"/>
      <c r="W882" s="310"/>
      <c r="X882" s="310"/>
      <c r="Y882" s="310"/>
      <c r="Z882" s="310"/>
    </row>
    <row r="883" spans="1:26" ht="15.75">
      <c r="A883" s="310"/>
      <c r="B883" s="310"/>
      <c r="C883" s="310"/>
      <c r="D883" s="310"/>
      <c r="E883" s="310"/>
      <c r="F883" s="310"/>
      <c r="G883" s="310"/>
      <c r="H883" s="310"/>
      <c r="I883" s="310"/>
      <c r="J883" s="310"/>
      <c r="K883" s="310"/>
      <c r="L883" s="310"/>
      <c r="M883" s="310"/>
      <c r="N883" s="310"/>
      <c r="O883" s="310"/>
      <c r="P883" s="310"/>
      <c r="Q883" s="310"/>
      <c r="R883" s="310"/>
      <c r="S883" s="310"/>
      <c r="T883" s="310"/>
      <c r="U883" s="310"/>
      <c r="V883" s="310"/>
      <c r="W883" s="310"/>
      <c r="X883" s="310"/>
      <c r="Y883" s="310"/>
      <c r="Z883" s="310"/>
    </row>
    <row r="884" spans="1:26" ht="15.75">
      <c r="A884" s="310"/>
      <c r="B884" s="310"/>
      <c r="C884" s="310"/>
      <c r="D884" s="310"/>
      <c r="E884" s="310"/>
      <c r="F884" s="310"/>
      <c r="G884" s="310"/>
      <c r="H884" s="310"/>
      <c r="I884" s="310"/>
      <c r="J884" s="310"/>
      <c r="K884" s="310"/>
      <c r="L884" s="310"/>
      <c r="M884" s="310"/>
      <c r="N884" s="310"/>
      <c r="O884" s="310"/>
      <c r="P884" s="310"/>
      <c r="Q884" s="310"/>
      <c r="R884" s="310"/>
      <c r="S884" s="310"/>
      <c r="T884" s="310"/>
      <c r="U884" s="310"/>
      <c r="V884" s="310"/>
      <c r="W884" s="310"/>
      <c r="X884" s="310"/>
      <c r="Y884" s="310"/>
      <c r="Z884" s="310"/>
    </row>
    <row r="885" spans="1:26" ht="15.75">
      <c r="A885" s="310"/>
      <c r="B885" s="310"/>
      <c r="C885" s="310"/>
      <c r="D885" s="310"/>
      <c r="E885" s="310"/>
      <c r="F885" s="310"/>
      <c r="G885" s="310"/>
      <c r="H885" s="310"/>
      <c r="I885" s="310"/>
      <c r="J885" s="310"/>
      <c r="K885" s="310"/>
      <c r="L885" s="310"/>
      <c r="M885" s="310"/>
      <c r="N885" s="310"/>
      <c r="O885" s="310"/>
      <c r="P885" s="310"/>
      <c r="Q885" s="310"/>
      <c r="R885" s="310"/>
      <c r="S885" s="310"/>
      <c r="T885" s="310"/>
      <c r="U885" s="310"/>
      <c r="V885" s="310"/>
      <c r="W885" s="310"/>
      <c r="X885" s="310"/>
      <c r="Y885" s="310"/>
      <c r="Z885" s="310"/>
    </row>
    <row r="886" spans="1:26" ht="15.75">
      <c r="A886" s="310"/>
      <c r="B886" s="310"/>
      <c r="C886" s="310"/>
      <c r="D886" s="310"/>
      <c r="E886" s="310"/>
      <c r="F886" s="310"/>
      <c r="G886" s="310"/>
      <c r="H886" s="310"/>
      <c r="I886" s="310"/>
      <c r="J886" s="310"/>
      <c r="K886" s="310"/>
      <c r="L886" s="310"/>
      <c r="M886" s="310"/>
      <c r="N886" s="310"/>
      <c r="O886" s="310"/>
      <c r="P886" s="310"/>
      <c r="Q886" s="310"/>
      <c r="R886" s="310"/>
      <c r="S886" s="310"/>
      <c r="T886" s="310"/>
      <c r="U886" s="310"/>
      <c r="V886" s="310"/>
      <c r="W886" s="310"/>
      <c r="X886" s="310"/>
      <c r="Y886" s="310"/>
      <c r="Z886" s="310"/>
    </row>
    <row r="887" spans="1:26" ht="15.75">
      <c r="A887" s="310"/>
      <c r="B887" s="310"/>
      <c r="C887" s="310"/>
      <c r="D887" s="310"/>
      <c r="E887" s="310"/>
      <c r="F887" s="310"/>
      <c r="G887" s="310"/>
      <c r="H887" s="310"/>
      <c r="I887" s="310"/>
      <c r="J887" s="310"/>
      <c r="K887" s="310"/>
      <c r="L887" s="310"/>
      <c r="M887" s="310"/>
      <c r="N887" s="310"/>
      <c r="O887" s="310"/>
      <c r="P887" s="310"/>
      <c r="Q887" s="310"/>
      <c r="R887" s="310"/>
      <c r="S887" s="310"/>
      <c r="T887" s="310"/>
      <c r="U887" s="310"/>
      <c r="V887" s="310"/>
      <c r="W887" s="310"/>
      <c r="X887" s="310"/>
      <c r="Y887" s="310"/>
      <c r="Z887" s="310"/>
    </row>
    <row r="888" spans="1:26" ht="15.75">
      <c r="A888" s="310"/>
      <c r="B888" s="310"/>
      <c r="C888" s="310"/>
      <c r="D888" s="310"/>
      <c r="E888" s="310"/>
      <c r="F888" s="310"/>
      <c r="G888" s="310"/>
      <c r="H888" s="310"/>
      <c r="I888" s="310"/>
      <c r="J888" s="310"/>
      <c r="K888" s="310"/>
      <c r="L888" s="310"/>
      <c r="M888" s="310"/>
      <c r="N888" s="310"/>
      <c r="O888" s="310"/>
      <c r="P888" s="310"/>
      <c r="Q888" s="310"/>
      <c r="R888" s="310"/>
      <c r="S888" s="310"/>
      <c r="T888" s="310"/>
      <c r="U888" s="310"/>
      <c r="V888" s="310"/>
      <c r="W888" s="310"/>
      <c r="X888" s="310"/>
      <c r="Y888" s="310"/>
      <c r="Z888" s="310"/>
    </row>
    <row r="889" spans="1:26" ht="15.75">
      <c r="A889" s="310"/>
      <c r="B889" s="310"/>
      <c r="C889" s="310"/>
      <c r="D889" s="310"/>
      <c r="E889" s="310"/>
      <c r="F889" s="310"/>
      <c r="G889" s="310"/>
      <c r="H889" s="310"/>
      <c r="I889" s="310"/>
      <c r="J889" s="310"/>
      <c r="K889" s="310"/>
      <c r="L889" s="310"/>
      <c r="M889" s="310"/>
      <c r="N889" s="310"/>
      <c r="O889" s="310"/>
      <c r="P889" s="310"/>
      <c r="Q889" s="310"/>
      <c r="R889" s="310"/>
      <c r="S889" s="310"/>
      <c r="T889" s="310"/>
      <c r="U889" s="310"/>
      <c r="V889" s="310"/>
      <c r="W889" s="310"/>
      <c r="X889" s="310"/>
      <c r="Y889" s="310"/>
      <c r="Z889" s="310"/>
    </row>
    <row r="890" spans="1:26" ht="15.75">
      <c r="A890" s="310"/>
      <c r="B890" s="310"/>
      <c r="C890" s="310"/>
      <c r="D890" s="310"/>
      <c r="E890" s="310"/>
      <c r="F890" s="310"/>
      <c r="G890" s="310"/>
      <c r="H890" s="310"/>
      <c r="I890" s="310"/>
      <c r="J890" s="310"/>
      <c r="K890" s="310"/>
      <c r="L890" s="310"/>
      <c r="M890" s="310"/>
      <c r="N890" s="310"/>
      <c r="O890" s="310"/>
      <c r="P890" s="310"/>
      <c r="Q890" s="310"/>
      <c r="R890" s="310"/>
      <c r="S890" s="310"/>
      <c r="T890" s="310"/>
      <c r="U890" s="310"/>
      <c r="V890" s="310"/>
      <c r="W890" s="310"/>
      <c r="X890" s="310"/>
      <c r="Y890" s="310"/>
      <c r="Z890" s="310"/>
    </row>
    <row r="891" spans="1:26" ht="15.75">
      <c r="A891" s="310"/>
      <c r="B891" s="310"/>
      <c r="C891" s="310"/>
      <c r="D891" s="310"/>
      <c r="E891" s="310"/>
      <c r="F891" s="310"/>
      <c r="G891" s="310"/>
      <c r="H891" s="310"/>
      <c r="I891" s="310"/>
      <c r="J891" s="310"/>
      <c r="K891" s="310"/>
      <c r="L891" s="310"/>
      <c r="M891" s="310"/>
      <c r="N891" s="310"/>
      <c r="O891" s="310"/>
      <c r="P891" s="310"/>
      <c r="Q891" s="310"/>
      <c r="R891" s="310"/>
      <c r="S891" s="310"/>
      <c r="T891" s="310"/>
      <c r="U891" s="310"/>
      <c r="V891" s="310"/>
      <c r="W891" s="310"/>
      <c r="X891" s="310"/>
      <c r="Y891" s="310"/>
      <c r="Z891" s="310"/>
    </row>
    <row r="892" spans="1:26" ht="15.75">
      <c r="A892" s="310"/>
      <c r="B892" s="310"/>
      <c r="C892" s="310"/>
      <c r="D892" s="310"/>
      <c r="E892" s="310"/>
      <c r="F892" s="310"/>
      <c r="G892" s="310"/>
      <c r="H892" s="310"/>
      <c r="I892" s="310"/>
      <c r="J892" s="310"/>
      <c r="K892" s="310"/>
      <c r="L892" s="310"/>
      <c r="M892" s="310"/>
      <c r="N892" s="310"/>
      <c r="O892" s="310"/>
      <c r="P892" s="310"/>
      <c r="Q892" s="310"/>
      <c r="R892" s="310"/>
      <c r="S892" s="310"/>
      <c r="T892" s="310"/>
      <c r="U892" s="310"/>
      <c r="V892" s="310"/>
      <c r="W892" s="310"/>
      <c r="X892" s="310"/>
      <c r="Y892" s="310"/>
      <c r="Z892" s="310"/>
    </row>
    <row r="893" spans="1:26" ht="15.75">
      <c r="A893" s="310"/>
      <c r="B893" s="310"/>
      <c r="C893" s="310"/>
      <c r="D893" s="310"/>
      <c r="E893" s="310"/>
      <c r="F893" s="310"/>
      <c r="G893" s="310"/>
      <c r="H893" s="310"/>
      <c r="I893" s="310"/>
      <c r="J893" s="310"/>
      <c r="K893" s="310"/>
      <c r="L893" s="310"/>
      <c r="M893" s="310"/>
      <c r="N893" s="310"/>
      <c r="O893" s="310"/>
      <c r="P893" s="310"/>
      <c r="Q893" s="310"/>
      <c r="R893" s="310"/>
      <c r="S893" s="310"/>
      <c r="T893" s="310"/>
      <c r="U893" s="310"/>
      <c r="V893" s="310"/>
      <c r="W893" s="310"/>
      <c r="X893" s="310"/>
      <c r="Y893" s="310"/>
      <c r="Z893" s="310"/>
    </row>
    <row r="894" spans="1:26" ht="15.75">
      <c r="A894" s="310"/>
      <c r="B894" s="310"/>
      <c r="C894" s="310"/>
      <c r="D894" s="310"/>
      <c r="E894" s="310"/>
      <c r="F894" s="310"/>
      <c r="G894" s="310"/>
      <c r="H894" s="310"/>
      <c r="I894" s="310"/>
      <c r="J894" s="310"/>
      <c r="K894" s="310"/>
      <c r="L894" s="310"/>
      <c r="M894" s="310"/>
      <c r="N894" s="310"/>
      <c r="O894" s="310"/>
      <c r="P894" s="310"/>
      <c r="Q894" s="310"/>
      <c r="R894" s="310"/>
      <c r="S894" s="310"/>
      <c r="T894" s="310"/>
      <c r="U894" s="310"/>
      <c r="V894" s="310"/>
      <c r="W894" s="310"/>
      <c r="X894" s="310"/>
      <c r="Y894" s="310"/>
      <c r="Z894" s="310"/>
    </row>
    <row r="895" spans="1:26" ht="15.75">
      <c r="A895" s="310"/>
      <c r="B895" s="310"/>
      <c r="C895" s="310"/>
      <c r="D895" s="310"/>
      <c r="E895" s="310"/>
      <c r="F895" s="310"/>
      <c r="G895" s="310"/>
      <c r="H895" s="310"/>
      <c r="I895" s="310"/>
      <c r="J895" s="310"/>
      <c r="K895" s="310"/>
      <c r="L895" s="310"/>
      <c r="M895" s="310"/>
      <c r="N895" s="310"/>
      <c r="O895" s="310"/>
      <c r="P895" s="310"/>
      <c r="Q895" s="310"/>
      <c r="R895" s="310"/>
      <c r="S895" s="310"/>
      <c r="T895" s="310"/>
      <c r="U895" s="310"/>
      <c r="V895" s="310"/>
      <c r="W895" s="310"/>
      <c r="X895" s="310"/>
      <c r="Y895" s="310"/>
      <c r="Z895" s="310"/>
    </row>
    <row r="896" spans="1:26" ht="15.75">
      <c r="A896" s="310"/>
      <c r="B896" s="310"/>
      <c r="C896" s="310"/>
      <c r="D896" s="310"/>
      <c r="E896" s="310"/>
      <c r="F896" s="310"/>
      <c r="G896" s="310"/>
      <c r="H896" s="310"/>
      <c r="I896" s="310"/>
      <c r="J896" s="310"/>
      <c r="K896" s="310"/>
      <c r="L896" s="310"/>
      <c r="M896" s="310"/>
      <c r="N896" s="310"/>
      <c r="O896" s="310"/>
      <c r="P896" s="310"/>
      <c r="Q896" s="310"/>
      <c r="R896" s="310"/>
      <c r="S896" s="310"/>
      <c r="T896" s="310"/>
      <c r="U896" s="310"/>
      <c r="V896" s="310"/>
      <c r="W896" s="310"/>
      <c r="X896" s="310"/>
      <c r="Y896" s="310"/>
      <c r="Z896" s="310"/>
    </row>
    <row r="897" spans="1:26" ht="15.75">
      <c r="A897" s="310"/>
      <c r="B897" s="310"/>
      <c r="C897" s="310"/>
      <c r="D897" s="310"/>
      <c r="E897" s="310"/>
      <c r="F897" s="310"/>
      <c r="G897" s="310"/>
      <c r="H897" s="310"/>
      <c r="I897" s="310"/>
      <c r="J897" s="310"/>
      <c r="K897" s="310"/>
      <c r="L897" s="310"/>
      <c r="M897" s="310"/>
      <c r="N897" s="310"/>
      <c r="O897" s="310"/>
      <c r="P897" s="310"/>
      <c r="Q897" s="310"/>
      <c r="R897" s="310"/>
      <c r="S897" s="310"/>
      <c r="T897" s="310"/>
      <c r="U897" s="310"/>
      <c r="V897" s="310"/>
      <c r="W897" s="310"/>
      <c r="X897" s="310"/>
      <c r="Y897" s="310"/>
      <c r="Z897" s="310"/>
    </row>
    <row r="898" spans="1:26" ht="15.75">
      <c r="A898" s="310"/>
      <c r="B898" s="310"/>
      <c r="C898" s="310"/>
      <c r="D898" s="310"/>
      <c r="E898" s="310"/>
      <c r="F898" s="310"/>
      <c r="G898" s="310"/>
      <c r="H898" s="310"/>
      <c r="I898" s="310"/>
      <c r="J898" s="310"/>
      <c r="K898" s="310"/>
      <c r="L898" s="310"/>
      <c r="M898" s="310"/>
      <c r="N898" s="310"/>
      <c r="O898" s="310"/>
      <c r="P898" s="310"/>
      <c r="Q898" s="310"/>
      <c r="R898" s="310"/>
      <c r="S898" s="310"/>
      <c r="T898" s="310"/>
      <c r="U898" s="310"/>
      <c r="V898" s="310"/>
      <c r="W898" s="310"/>
      <c r="X898" s="310"/>
      <c r="Y898" s="310"/>
      <c r="Z898" s="310"/>
    </row>
    <row r="899" spans="1:26" ht="15.75">
      <c r="A899" s="310"/>
      <c r="B899" s="310"/>
      <c r="C899" s="310"/>
      <c r="D899" s="310"/>
      <c r="E899" s="310"/>
      <c r="F899" s="310"/>
      <c r="G899" s="310"/>
      <c r="H899" s="310"/>
      <c r="I899" s="310"/>
      <c r="J899" s="310"/>
      <c r="K899" s="310"/>
      <c r="L899" s="310"/>
      <c r="M899" s="310"/>
      <c r="N899" s="310"/>
      <c r="O899" s="310"/>
      <c r="P899" s="310"/>
      <c r="Q899" s="310"/>
      <c r="R899" s="310"/>
      <c r="S899" s="310"/>
      <c r="T899" s="310"/>
      <c r="U899" s="310"/>
      <c r="V899" s="310"/>
      <c r="W899" s="310"/>
      <c r="X899" s="310"/>
      <c r="Y899" s="310"/>
      <c r="Z899" s="310"/>
    </row>
    <row r="900" spans="1:26" ht="15.75">
      <c r="A900" s="310"/>
      <c r="B900" s="310"/>
      <c r="C900" s="310"/>
      <c r="D900" s="310"/>
      <c r="E900" s="310"/>
      <c r="F900" s="310"/>
      <c r="G900" s="310"/>
      <c r="H900" s="310"/>
      <c r="I900" s="310"/>
      <c r="J900" s="310"/>
      <c r="K900" s="310"/>
      <c r="L900" s="310"/>
      <c r="M900" s="310"/>
      <c r="N900" s="310"/>
      <c r="O900" s="310"/>
      <c r="P900" s="310"/>
      <c r="Q900" s="310"/>
      <c r="R900" s="310"/>
      <c r="S900" s="310"/>
      <c r="T900" s="310"/>
      <c r="U900" s="310"/>
      <c r="V900" s="310"/>
      <c r="W900" s="310"/>
      <c r="X900" s="310"/>
      <c r="Y900" s="310"/>
      <c r="Z900" s="310"/>
    </row>
    <row r="901" spans="1:26" ht="15.75">
      <c r="A901" s="310"/>
      <c r="B901" s="310"/>
      <c r="C901" s="310"/>
      <c r="D901" s="310"/>
      <c r="E901" s="310"/>
      <c r="F901" s="310"/>
      <c r="G901" s="310"/>
      <c r="H901" s="310"/>
      <c r="I901" s="310"/>
      <c r="J901" s="310"/>
      <c r="K901" s="310"/>
      <c r="L901" s="310"/>
      <c r="M901" s="310"/>
      <c r="N901" s="310"/>
      <c r="O901" s="310"/>
      <c r="P901" s="310"/>
      <c r="Q901" s="310"/>
      <c r="R901" s="310"/>
      <c r="S901" s="310"/>
      <c r="T901" s="310"/>
      <c r="U901" s="310"/>
      <c r="V901" s="310"/>
      <c r="W901" s="310"/>
      <c r="X901" s="310"/>
      <c r="Y901" s="310"/>
      <c r="Z901" s="310"/>
    </row>
    <row r="902" spans="1:26" ht="15.75">
      <c r="A902" s="310"/>
      <c r="B902" s="310"/>
      <c r="C902" s="310"/>
      <c r="D902" s="310"/>
      <c r="E902" s="310"/>
      <c r="F902" s="310"/>
      <c r="G902" s="310"/>
      <c r="H902" s="310"/>
      <c r="I902" s="310"/>
      <c r="J902" s="310"/>
      <c r="K902" s="310"/>
      <c r="L902" s="310"/>
      <c r="M902" s="310"/>
      <c r="N902" s="310"/>
      <c r="O902" s="310"/>
      <c r="P902" s="310"/>
      <c r="Q902" s="310"/>
      <c r="R902" s="310"/>
      <c r="S902" s="310"/>
      <c r="T902" s="310"/>
      <c r="U902" s="310"/>
      <c r="V902" s="310"/>
      <c r="W902" s="310"/>
      <c r="X902" s="310"/>
      <c r="Y902" s="310"/>
      <c r="Z902" s="310"/>
    </row>
    <row r="903" spans="1:26" ht="15.75">
      <c r="A903" s="310"/>
      <c r="B903" s="310"/>
      <c r="C903" s="310"/>
      <c r="D903" s="310"/>
      <c r="E903" s="310"/>
      <c r="F903" s="310"/>
      <c r="G903" s="310"/>
      <c r="H903" s="310"/>
      <c r="I903" s="310"/>
      <c r="J903" s="310"/>
      <c r="K903" s="310"/>
      <c r="L903" s="310"/>
      <c r="M903" s="310"/>
      <c r="N903" s="310"/>
      <c r="O903" s="310"/>
      <c r="P903" s="310"/>
      <c r="Q903" s="310"/>
      <c r="R903" s="310"/>
      <c r="S903" s="310"/>
      <c r="T903" s="310"/>
      <c r="U903" s="310"/>
      <c r="V903" s="310"/>
      <c r="W903" s="310"/>
      <c r="X903" s="310"/>
      <c r="Y903" s="310"/>
      <c r="Z903" s="310"/>
    </row>
    <row r="904" spans="1:26" ht="15.75">
      <c r="A904" s="310"/>
      <c r="B904" s="310"/>
      <c r="C904" s="310"/>
      <c r="D904" s="310"/>
      <c r="E904" s="310"/>
      <c r="F904" s="310"/>
      <c r="G904" s="310"/>
      <c r="H904" s="310"/>
      <c r="I904" s="310"/>
      <c r="J904" s="310"/>
      <c r="K904" s="310"/>
      <c r="L904" s="310"/>
      <c r="M904" s="310"/>
      <c r="N904" s="310"/>
      <c r="O904" s="310"/>
      <c r="P904" s="310"/>
      <c r="Q904" s="310"/>
      <c r="R904" s="310"/>
      <c r="S904" s="310"/>
      <c r="T904" s="310"/>
      <c r="U904" s="310"/>
      <c r="V904" s="310"/>
      <c r="W904" s="310"/>
      <c r="X904" s="310"/>
      <c r="Y904" s="310"/>
      <c r="Z904" s="310"/>
    </row>
    <row r="905" spans="1:26" ht="15.75">
      <c r="A905" s="310"/>
      <c r="B905" s="310"/>
      <c r="C905" s="310"/>
      <c r="D905" s="310"/>
      <c r="E905" s="310"/>
      <c r="F905" s="310"/>
      <c r="G905" s="310"/>
      <c r="H905" s="310"/>
      <c r="I905" s="310"/>
      <c r="J905" s="310"/>
      <c r="K905" s="310"/>
      <c r="L905" s="310"/>
      <c r="M905" s="310"/>
      <c r="N905" s="310"/>
      <c r="O905" s="310"/>
      <c r="P905" s="310"/>
      <c r="Q905" s="310"/>
      <c r="R905" s="310"/>
      <c r="S905" s="310"/>
      <c r="T905" s="310"/>
      <c r="U905" s="310"/>
      <c r="V905" s="310"/>
      <c r="W905" s="310"/>
      <c r="X905" s="310"/>
      <c r="Y905" s="310"/>
      <c r="Z905" s="310"/>
    </row>
    <row r="906" spans="1:26" ht="15.75">
      <c r="A906" s="310"/>
      <c r="B906" s="310"/>
      <c r="C906" s="310"/>
      <c r="D906" s="310"/>
      <c r="E906" s="310"/>
      <c r="F906" s="310"/>
      <c r="G906" s="310"/>
      <c r="H906" s="310"/>
      <c r="I906" s="310"/>
      <c r="J906" s="310"/>
      <c r="K906" s="310"/>
      <c r="L906" s="310"/>
      <c r="M906" s="310"/>
      <c r="N906" s="310"/>
      <c r="O906" s="310"/>
      <c r="P906" s="310"/>
      <c r="Q906" s="310"/>
      <c r="R906" s="310"/>
      <c r="S906" s="310"/>
      <c r="T906" s="310"/>
      <c r="U906" s="310"/>
      <c r="V906" s="310"/>
      <c r="W906" s="310"/>
      <c r="X906" s="310"/>
      <c r="Y906" s="310"/>
      <c r="Z906" s="310"/>
    </row>
    <row r="907" spans="1:26" ht="15.75">
      <c r="A907" s="310"/>
      <c r="B907" s="310"/>
      <c r="C907" s="310"/>
      <c r="D907" s="310"/>
      <c r="E907" s="310"/>
      <c r="F907" s="310"/>
      <c r="G907" s="310"/>
      <c r="H907" s="310"/>
      <c r="I907" s="310"/>
      <c r="J907" s="310"/>
      <c r="K907" s="310"/>
      <c r="L907" s="310"/>
      <c r="M907" s="310"/>
      <c r="N907" s="310"/>
      <c r="O907" s="310"/>
      <c r="P907" s="310"/>
      <c r="Q907" s="310"/>
      <c r="R907" s="310"/>
      <c r="S907" s="310"/>
      <c r="T907" s="310"/>
      <c r="U907" s="310"/>
      <c r="V907" s="310"/>
      <c r="W907" s="310"/>
      <c r="X907" s="310"/>
      <c r="Y907" s="310"/>
      <c r="Z907" s="310"/>
    </row>
    <row r="908" spans="1:26" ht="15.75">
      <c r="A908" s="310"/>
      <c r="B908" s="310"/>
      <c r="C908" s="310"/>
      <c r="D908" s="310"/>
      <c r="E908" s="310"/>
      <c r="F908" s="310"/>
      <c r="G908" s="310"/>
      <c r="H908" s="310"/>
      <c r="I908" s="310"/>
      <c r="J908" s="310"/>
      <c r="K908" s="310"/>
      <c r="L908" s="310"/>
      <c r="M908" s="310"/>
      <c r="N908" s="310"/>
      <c r="O908" s="310"/>
      <c r="P908" s="310"/>
      <c r="Q908" s="310"/>
      <c r="R908" s="310"/>
      <c r="S908" s="310"/>
      <c r="T908" s="310"/>
      <c r="U908" s="310"/>
      <c r="V908" s="310"/>
      <c r="W908" s="310"/>
      <c r="X908" s="310"/>
      <c r="Y908" s="310"/>
      <c r="Z908" s="310"/>
    </row>
    <row r="909" spans="1:26" ht="15.75">
      <c r="A909" s="310"/>
      <c r="B909" s="310"/>
      <c r="C909" s="310"/>
      <c r="D909" s="310"/>
      <c r="E909" s="310"/>
      <c r="F909" s="310"/>
      <c r="G909" s="310"/>
      <c r="H909" s="310"/>
      <c r="I909" s="310"/>
      <c r="J909" s="310"/>
      <c r="K909" s="310"/>
      <c r="L909" s="310"/>
      <c r="M909" s="310"/>
      <c r="N909" s="310"/>
      <c r="O909" s="310"/>
      <c r="P909" s="310"/>
      <c r="Q909" s="310"/>
      <c r="R909" s="310"/>
      <c r="S909" s="310"/>
      <c r="T909" s="310"/>
      <c r="U909" s="310"/>
      <c r="V909" s="310"/>
      <c r="W909" s="310"/>
      <c r="X909" s="310"/>
      <c r="Y909" s="310"/>
      <c r="Z909" s="310"/>
    </row>
    <row r="910" spans="1:26" ht="15.75">
      <c r="A910" s="310"/>
      <c r="B910" s="310"/>
      <c r="C910" s="310"/>
      <c r="D910" s="310"/>
      <c r="E910" s="310"/>
      <c r="F910" s="310"/>
      <c r="G910" s="310"/>
      <c r="H910" s="310"/>
      <c r="I910" s="310"/>
      <c r="J910" s="310"/>
      <c r="K910" s="310"/>
      <c r="L910" s="310"/>
      <c r="M910" s="310"/>
      <c r="N910" s="310"/>
      <c r="O910" s="310"/>
      <c r="P910" s="310"/>
      <c r="Q910" s="310"/>
      <c r="R910" s="310"/>
      <c r="S910" s="310"/>
      <c r="T910" s="310"/>
      <c r="U910" s="310"/>
      <c r="V910" s="310"/>
      <c r="W910" s="310"/>
      <c r="X910" s="310"/>
      <c r="Y910" s="310"/>
      <c r="Z910" s="310"/>
    </row>
    <row r="911" spans="1:26" ht="15.75">
      <c r="A911" s="310"/>
      <c r="B911" s="310"/>
      <c r="C911" s="310"/>
      <c r="D911" s="310"/>
      <c r="E911" s="310"/>
      <c r="F911" s="310"/>
      <c r="G911" s="310"/>
      <c r="H911" s="310"/>
      <c r="I911" s="310"/>
      <c r="J911" s="310"/>
      <c r="K911" s="310"/>
      <c r="L911" s="310"/>
      <c r="M911" s="310"/>
      <c r="N911" s="310"/>
      <c r="O911" s="310"/>
      <c r="P911" s="310"/>
      <c r="Q911" s="310"/>
      <c r="R911" s="310"/>
      <c r="S911" s="310"/>
      <c r="T911" s="310"/>
      <c r="U911" s="310"/>
      <c r="V911" s="310"/>
      <c r="W911" s="310"/>
      <c r="X911" s="310"/>
      <c r="Y911" s="310"/>
      <c r="Z911" s="310"/>
    </row>
    <row r="912" spans="1:26" ht="15.75">
      <c r="A912" s="310"/>
      <c r="B912" s="310"/>
      <c r="C912" s="310"/>
      <c r="D912" s="310"/>
      <c r="E912" s="310"/>
      <c r="F912" s="310"/>
      <c r="G912" s="310"/>
      <c r="H912" s="310"/>
      <c r="I912" s="310"/>
      <c r="J912" s="310"/>
      <c r="K912" s="310"/>
      <c r="L912" s="310"/>
      <c r="M912" s="310"/>
      <c r="N912" s="310"/>
      <c r="O912" s="310"/>
      <c r="P912" s="310"/>
      <c r="Q912" s="310"/>
      <c r="R912" s="310"/>
      <c r="S912" s="310"/>
      <c r="T912" s="310"/>
      <c r="U912" s="310"/>
      <c r="V912" s="310"/>
      <c r="W912" s="310"/>
      <c r="X912" s="310"/>
      <c r="Y912" s="310"/>
      <c r="Z912" s="310"/>
    </row>
    <row r="913" spans="1:26" ht="15.75">
      <c r="A913" s="310"/>
      <c r="B913" s="310"/>
      <c r="C913" s="310"/>
      <c r="D913" s="310"/>
      <c r="E913" s="310"/>
      <c r="F913" s="310"/>
      <c r="G913" s="310"/>
      <c r="H913" s="310"/>
      <c r="I913" s="310"/>
      <c r="J913" s="310"/>
      <c r="K913" s="310"/>
      <c r="L913" s="310"/>
      <c r="M913" s="310"/>
      <c r="N913" s="310"/>
      <c r="O913" s="310"/>
      <c r="P913" s="310"/>
      <c r="Q913" s="310"/>
      <c r="R913" s="310"/>
      <c r="S913" s="310"/>
      <c r="T913" s="310"/>
      <c r="U913" s="310"/>
      <c r="V913" s="310"/>
      <c r="W913" s="310"/>
      <c r="X913" s="310"/>
      <c r="Y913" s="310"/>
      <c r="Z913" s="310"/>
    </row>
    <row r="914" spans="1:26" ht="15.75">
      <c r="A914" s="310"/>
      <c r="B914" s="310"/>
      <c r="C914" s="310"/>
      <c r="D914" s="310"/>
      <c r="E914" s="310"/>
      <c r="F914" s="310"/>
      <c r="G914" s="310"/>
      <c r="H914" s="310"/>
      <c r="I914" s="310"/>
      <c r="J914" s="310"/>
      <c r="K914" s="310"/>
      <c r="L914" s="310"/>
      <c r="M914" s="310"/>
      <c r="N914" s="310"/>
      <c r="O914" s="310"/>
      <c r="P914" s="310"/>
      <c r="Q914" s="310"/>
      <c r="R914" s="310"/>
      <c r="S914" s="310"/>
      <c r="T914" s="310"/>
      <c r="U914" s="310"/>
      <c r="V914" s="310"/>
      <c r="W914" s="310"/>
      <c r="X914" s="310"/>
      <c r="Y914" s="310"/>
      <c r="Z914" s="310"/>
    </row>
    <row r="915" spans="1:26" ht="15.75">
      <c r="A915" s="310"/>
      <c r="B915" s="310"/>
      <c r="C915" s="310"/>
      <c r="D915" s="310"/>
      <c r="E915" s="310"/>
      <c r="F915" s="310"/>
      <c r="G915" s="310"/>
      <c r="H915" s="310"/>
      <c r="I915" s="310"/>
      <c r="J915" s="310"/>
      <c r="K915" s="310"/>
      <c r="L915" s="310"/>
      <c r="M915" s="310"/>
      <c r="N915" s="310"/>
      <c r="O915" s="310"/>
      <c r="P915" s="310"/>
      <c r="Q915" s="310"/>
      <c r="R915" s="310"/>
      <c r="S915" s="310"/>
      <c r="T915" s="310"/>
      <c r="U915" s="310"/>
      <c r="V915" s="310"/>
      <c r="W915" s="310"/>
      <c r="X915" s="310"/>
      <c r="Y915" s="310"/>
      <c r="Z915" s="310"/>
    </row>
    <row r="916" spans="1:26" ht="15.75">
      <c r="A916" s="310"/>
      <c r="B916" s="310"/>
      <c r="C916" s="310"/>
      <c r="D916" s="310"/>
      <c r="E916" s="310"/>
      <c r="F916" s="310"/>
      <c r="G916" s="310"/>
      <c r="H916" s="310"/>
      <c r="I916" s="310"/>
      <c r="J916" s="310"/>
      <c r="K916" s="310"/>
      <c r="L916" s="310"/>
      <c r="M916" s="310"/>
      <c r="N916" s="310"/>
      <c r="O916" s="310"/>
      <c r="P916" s="310"/>
      <c r="Q916" s="310"/>
      <c r="R916" s="310"/>
      <c r="S916" s="310"/>
      <c r="T916" s="310"/>
      <c r="U916" s="310"/>
      <c r="V916" s="310"/>
      <c r="W916" s="310"/>
      <c r="X916" s="310"/>
      <c r="Y916" s="310"/>
      <c r="Z916" s="310"/>
    </row>
    <row r="917" spans="1:26" ht="15.75">
      <c r="A917" s="310"/>
      <c r="B917" s="310"/>
      <c r="C917" s="310"/>
      <c r="D917" s="310"/>
      <c r="E917" s="310"/>
      <c r="F917" s="310"/>
      <c r="G917" s="310"/>
      <c r="H917" s="310"/>
      <c r="I917" s="310"/>
      <c r="J917" s="310"/>
      <c r="K917" s="310"/>
      <c r="L917" s="310"/>
      <c r="M917" s="310"/>
      <c r="N917" s="310"/>
      <c r="O917" s="310"/>
      <c r="P917" s="310"/>
      <c r="Q917" s="310"/>
      <c r="R917" s="310"/>
      <c r="S917" s="310"/>
      <c r="T917" s="310"/>
      <c r="U917" s="310"/>
      <c r="V917" s="310"/>
      <c r="W917" s="310"/>
      <c r="X917" s="310"/>
      <c r="Y917" s="310"/>
      <c r="Z917" s="310"/>
    </row>
    <row r="918" spans="1:26" ht="15.75">
      <c r="A918" s="310"/>
      <c r="B918" s="310"/>
      <c r="C918" s="310"/>
      <c r="D918" s="310"/>
      <c r="E918" s="310"/>
      <c r="F918" s="310"/>
      <c r="G918" s="310"/>
      <c r="H918" s="310"/>
      <c r="I918" s="310"/>
      <c r="J918" s="310"/>
      <c r="K918" s="310"/>
      <c r="L918" s="310"/>
      <c r="M918" s="310"/>
      <c r="N918" s="310"/>
      <c r="O918" s="310"/>
      <c r="P918" s="310"/>
      <c r="Q918" s="310"/>
      <c r="R918" s="310"/>
      <c r="S918" s="310"/>
      <c r="T918" s="310"/>
      <c r="U918" s="310"/>
      <c r="V918" s="310"/>
      <c r="W918" s="310"/>
      <c r="X918" s="310"/>
      <c r="Y918" s="310"/>
      <c r="Z918" s="310"/>
    </row>
    <row r="919" spans="1:26" ht="15.75">
      <c r="A919" s="310"/>
      <c r="B919" s="310"/>
      <c r="C919" s="310"/>
      <c r="D919" s="310"/>
      <c r="E919" s="310"/>
      <c r="F919" s="310"/>
      <c r="G919" s="310"/>
      <c r="H919" s="310"/>
      <c r="I919" s="310"/>
      <c r="J919" s="310"/>
      <c r="K919" s="310"/>
      <c r="L919" s="310"/>
      <c r="M919" s="310"/>
      <c r="N919" s="310"/>
      <c r="O919" s="310"/>
      <c r="P919" s="310"/>
      <c r="Q919" s="310"/>
      <c r="R919" s="310"/>
      <c r="S919" s="310"/>
      <c r="T919" s="310"/>
      <c r="U919" s="310"/>
      <c r="V919" s="310"/>
      <c r="W919" s="310"/>
      <c r="X919" s="310"/>
      <c r="Y919" s="310"/>
      <c r="Z919" s="310"/>
    </row>
    <row r="920" spans="1:26" ht="15.75">
      <c r="A920" s="310"/>
      <c r="B920" s="310"/>
      <c r="C920" s="310"/>
      <c r="D920" s="310"/>
      <c r="E920" s="310"/>
      <c r="F920" s="310"/>
      <c r="G920" s="310"/>
      <c r="H920" s="310"/>
      <c r="I920" s="310"/>
      <c r="J920" s="310"/>
      <c r="K920" s="310"/>
      <c r="L920" s="310"/>
      <c r="M920" s="310"/>
      <c r="N920" s="310"/>
      <c r="O920" s="310"/>
      <c r="P920" s="310"/>
      <c r="Q920" s="310"/>
      <c r="R920" s="310"/>
      <c r="S920" s="310"/>
      <c r="T920" s="310"/>
      <c r="U920" s="310"/>
      <c r="V920" s="310"/>
      <c r="W920" s="310"/>
      <c r="X920" s="310"/>
      <c r="Y920" s="310"/>
      <c r="Z920" s="310"/>
    </row>
    <row r="921" spans="1:26" ht="15.75">
      <c r="A921" s="310"/>
      <c r="B921" s="310"/>
      <c r="C921" s="310"/>
      <c r="D921" s="310"/>
      <c r="E921" s="310"/>
      <c r="F921" s="310"/>
      <c r="G921" s="310"/>
      <c r="H921" s="310"/>
      <c r="I921" s="310"/>
      <c r="J921" s="310"/>
      <c r="K921" s="310"/>
      <c r="L921" s="310"/>
      <c r="M921" s="310"/>
      <c r="N921" s="310"/>
      <c r="O921" s="310"/>
      <c r="P921" s="310"/>
      <c r="Q921" s="310"/>
      <c r="R921" s="310"/>
      <c r="S921" s="310"/>
      <c r="T921" s="310"/>
      <c r="U921" s="310"/>
      <c r="V921" s="310"/>
      <c r="W921" s="310"/>
      <c r="X921" s="310"/>
      <c r="Y921" s="310"/>
      <c r="Z921" s="310"/>
    </row>
    <row r="922" spans="1:26" ht="15.75">
      <c r="A922" s="310"/>
      <c r="B922" s="310"/>
      <c r="C922" s="310"/>
      <c r="D922" s="310"/>
      <c r="E922" s="310"/>
      <c r="F922" s="310"/>
      <c r="G922" s="310"/>
      <c r="H922" s="310"/>
      <c r="I922" s="310"/>
      <c r="J922" s="310"/>
      <c r="K922" s="310"/>
      <c r="L922" s="310"/>
      <c r="M922" s="310"/>
      <c r="N922" s="310"/>
      <c r="O922" s="310"/>
      <c r="P922" s="310"/>
      <c r="Q922" s="310"/>
      <c r="R922" s="310"/>
      <c r="S922" s="310"/>
      <c r="T922" s="310"/>
      <c r="U922" s="310"/>
      <c r="V922" s="310"/>
      <c r="W922" s="310"/>
      <c r="X922" s="310"/>
      <c r="Y922" s="310"/>
      <c r="Z922" s="310"/>
    </row>
    <row r="923" spans="1:26" ht="15.75">
      <c r="A923" s="310"/>
      <c r="B923" s="310"/>
      <c r="C923" s="310"/>
      <c r="D923" s="310"/>
      <c r="E923" s="310"/>
      <c r="F923" s="310"/>
      <c r="G923" s="310"/>
      <c r="H923" s="310"/>
      <c r="I923" s="310"/>
      <c r="J923" s="310"/>
      <c r="K923" s="310"/>
      <c r="L923" s="310"/>
      <c r="M923" s="310"/>
      <c r="N923" s="310"/>
      <c r="O923" s="310"/>
      <c r="P923" s="310"/>
      <c r="Q923" s="310"/>
      <c r="R923" s="310"/>
      <c r="S923" s="310"/>
      <c r="T923" s="310"/>
      <c r="U923" s="310"/>
      <c r="V923" s="310"/>
      <c r="W923" s="310"/>
      <c r="X923" s="310"/>
      <c r="Y923" s="310"/>
      <c r="Z923" s="310"/>
    </row>
    <row r="924" spans="1:26" ht="15.75">
      <c r="A924" s="310"/>
      <c r="B924" s="310"/>
      <c r="C924" s="310"/>
      <c r="D924" s="310"/>
      <c r="E924" s="310"/>
      <c r="F924" s="310"/>
      <c r="G924" s="310"/>
      <c r="H924" s="310"/>
      <c r="I924" s="310"/>
      <c r="J924" s="310"/>
      <c r="K924" s="310"/>
      <c r="L924" s="310"/>
      <c r="M924" s="310"/>
      <c r="N924" s="310"/>
      <c r="O924" s="310"/>
      <c r="P924" s="310"/>
      <c r="Q924" s="310"/>
      <c r="R924" s="310"/>
      <c r="S924" s="310"/>
      <c r="T924" s="310"/>
      <c r="U924" s="310"/>
      <c r="V924" s="310"/>
      <c r="W924" s="310"/>
      <c r="X924" s="310"/>
      <c r="Y924" s="310"/>
      <c r="Z924" s="310"/>
    </row>
    <row r="925" spans="1:26" ht="15.75">
      <c r="A925" s="310"/>
      <c r="B925" s="310"/>
      <c r="C925" s="310"/>
      <c r="D925" s="310"/>
      <c r="E925" s="310"/>
      <c r="F925" s="310"/>
      <c r="G925" s="310"/>
      <c r="H925" s="310"/>
      <c r="I925" s="310"/>
      <c r="J925" s="310"/>
      <c r="K925" s="310"/>
      <c r="L925" s="310"/>
      <c r="M925" s="310"/>
      <c r="N925" s="310"/>
      <c r="O925" s="310"/>
      <c r="P925" s="310"/>
      <c r="Q925" s="310"/>
      <c r="R925" s="310"/>
      <c r="S925" s="310"/>
      <c r="T925" s="310"/>
      <c r="U925" s="310"/>
      <c r="V925" s="310"/>
      <c r="W925" s="310"/>
      <c r="X925" s="310"/>
      <c r="Y925" s="310"/>
      <c r="Z925" s="310"/>
    </row>
    <row r="926" spans="1:26" ht="15.75">
      <c r="A926" s="310"/>
      <c r="B926" s="310"/>
      <c r="C926" s="310"/>
      <c r="D926" s="310"/>
      <c r="E926" s="310"/>
      <c r="F926" s="310"/>
      <c r="G926" s="310"/>
      <c r="H926" s="310"/>
      <c r="I926" s="310"/>
      <c r="J926" s="310"/>
      <c r="K926" s="310"/>
      <c r="L926" s="310"/>
      <c r="M926" s="310"/>
      <c r="N926" s="310"/>
      <c r="O926" s="310"/>
      <c r="P926" s="310"/>
      <c r="Q926" s="310"/>
      <c r="R926" s="310"/>
      <c r="S926" s="310"/>
      <c r="T926" s="310"/>
      <c r="U926" s="310"/>
      <c r="V926" s="310"/>
      <c r="W926" s="310"/>
      <c r="X926" s="310"/>
      <c r="Y926" s="310"/>
      <c r="Z926" s="310"/>
    </row>
    <row r="927" spans="1:26" ht="15.75">
      <c r="A927" s="310"/>
      <c r="B927" s="310"/>
      <c r="C927" s="310"/>
      <c r="D927" s="310"/>
      <c r="E927" s="310"/>
      <c r="F927" s="310"/>
      <c r="G927" s="310"/>
      <c r="H927" s="310"/>
      <c r="I927" s="310"/>
      <c r="J927" s="310"/>
      <c r="K927" s="310"/>
      <c r="L927" s="310"/>
      <c r="M927" s="310"/>
      <c r="N927" s="310"/>
      <c r="O927" s="310"/>
      <c r="P927" s="310"/>
      <c r="Q927" s="310"/>
      <c r="R927" s="310"/>
      <c r="S927" s="310"/>
      <c r="T927" s="310"/>
      <c r="U927" s="310"/>
      <c r="V927" s="310"/>
      <c r="W927" s="310"/>
      <c r="X927" s="310"/>
      <c r="Y927" s="310"/>
      <c r="Z927" s="310"/>
    </row>
    <row r="928" spans="1:26" ht="15.75">
      <c r="A928" s="310"/>
      <c r="B928" s="310"/>
      <c r="C928" s="310"/>
      <c r="D928" s="310"/>
      <c r="E928" s="310"/>
      <c r="F928" s="310"/>
      <c r="G928" s="310"/>
      <c r="H928" s="310"/>
      <c r="I928" s="310"/>
      <c r="J928" s="310"/>
      <c r="K928" s="310"/>
      <c r="L928" s="310"/>
      <c r="M928" s="310"/>
      <c r="N928" s="310"/>
      <c r="O928" s="310"/>
      <c r="P928" s="310"/>
      <c r="Q928" s="310"/>
      <c r="R928" s="310"/>
      <c r="S928" s="310"/>
      <c r="T928" s="310"/>
      <c r="U928" s="310"/>
      <c r="V928" s="310"/>
      <c r="W928" s="310"/>
      <c r="X928" s="310"/>
      <c r="Y928" s="310"/>
      <c r="Z928" s="310"/>
    </row>
    <row r="929" spans="1:26" ht="15.75">
      <c r="A929" s="310"/>
      <c r="B929" s="310"/>
      <c r="C929" s="310"/>
      <c r="D929" s="310"/>
      <c r="E929" s="310"/>
      <c r="F929" s="310"/>
      <c r="G929" s="310"/>
      <c r="H929" s="310"/>
      <c r="I929" s="310"/>
      <c r="J929" s="310"/>
      <c r="K929" s="310"/>
      <c r="L929" s="310"/>
      <c r="M929" s="310"/>
      <c r="N929" s="310"/>
      <c r="O929" s="310"/>
      <c r="P929" s="310"/>
      <c r="Q929" s="310"/>
      <c r="R929" s="310"/>
      <c r="S929" s="310"/>
      <c r="T929" s="310"/>
      <c r="U929" s="310"/>
      <c r="V929" s="310"/>
      <c r="W929" s="310"/>
      <c r="X929" s="310"/>
      <c r="Y929" s="310"/>
      <c r="Z929" s="310"/>
    </row>
    <row r="930" spans="1:26" ht="15.75">
      <c r="A930" s="310"/>
      <c r="B930" s="310"/>
      <c r="C930" s="310"/>
      <c r="D930" s="310"/>
      <c r="E930" s="310"/>
      <c r="F930" s="310"/>
      <c r="G930" s="310"/>
      <c r="H930" s="310"/>
      <c r="I930" s="310"/>
      <c r="J930" s="310"/>
      <c r="K930" s="310"/>
      <c r="L930" s="310"/>
      <c r="M930" s="310"/>
      <c r="N930" s="310"/>
      <c r="O930" s="310"/>
      <c r="P930" s="310"/>
      <c r="Q930" s="310"/>
      <c r="R930" s="310"/>
      <c r="S930" s="310"/>
      <c r="T930" s="310"/>
      <c r="U930" s="310"/>
      <c r="V930" s="310"/>
      <c r="W930" s="310"/>
      <c r="X930" s="310"/>
      <c r="Y930" s="310"/>
      <c r="Z930" s="310"/>
    </row>
    <row r="931" spans="1:26" ht="15.75">
      <c r="A931" s="310"/>
      <c r="B931" s="310"/>
      <c r="C931" s="310"/>
      <c r="D931" s="310"/>
      <c r="E931" s="310"/>
      <c r="F931" s="310"/>
      <c r="G931" s="310"/>
      <c r="H931" s="310"/>
      <c r="I931" s="310"/>
      <c r="J931" s="310"/>
      <c r="K931" s="310"/>
      <c r="L931" s="310"/>
      <c r="M931" s="310"/>
      <c r="N931" s="310"/>
      <c r="O931" s="310"/>
      <c r="P931" s="310"/>
      <c r="Q931" s="310"/>
      <c r="R931" s="310"/>
      <c r="S931" s="310"/>
      <c r="T931" s="310"/>
      <c r="U931" s="310"/>
      <c r="V931" s="310"/>
      <c r="W931" s="310"/>
      <c r="X931" s="310"/>
      <c r="Y931" s="310"/>
      <c r="Z931" s="310"/>
    </row>
    <row r="932" spans="1:26" ht="15.75">
      <c r="A932" s="310"/>
      <c r="B932" s="310"/>
      <c r="C932" s="310"/>
      <c r="D932" s="310"/>
      <c r="E932" s="310"/>
      <c r="F932" s="310"/>
      <c r="G932" s="310"/>
      <c r="H932" s="310"/>
      <c r="I932" s="310"/>
      <c r="J932" s="310"/>
      <c r="K932" s="310"/>
      <c r="L932" s="310"/>
      <c r="M932" s="310"/>
      <c r="N932" s="310"/>
      <c r="O932" s="310"/>
      <c r="P932" s="310"/>
      <c r="Q932" s="310"/>
      <c r="R932" s="310"/>
      <c r="S932" s="310"/>
      <c r="T932" s="310"/>
      <c r="U932" s="310"/>
      <c r="V932" s="310"/>
      <c r="W932" s="310"/>
      <c r="X932" s="310"/>
      <c r="Y932" s="310"/>
      <c r="Z932" s="310"/>
    </row>
    <row r="933" spans="1:26" ht="15.75">
      <c r="A933" s="310"/>
      <c r="B933" s="310"/>
      <c r="C933" s="310"/>
      <c r="D933" s="310"/>
      <c r="E933" s="310"/>
      <c r="F933" s="310"/>
      <c r="G933" s="310"/>
      <c r="H933" s="310"/>
      <c r="I933" s="310"/>
      <c r="J933" s="310"/>
      <c r="K933" s="310"/>
      <c r="L933" s="310"/>
      <c r="M933" s="310"/>
      <c r="N933" s="310"/>
      <c r="O933" s="310"/>
      <c r="P933" s="310"/>
      <c r="Q933" s="310"/>
      <c r="R933" s="310"/>
      <c r="S933" s="310"/>
      <c r="T933" s="310"/>
      <c r="U933" s="310"/>
      <c r="V933" s="310"/>
      <c r="W933" s="310"/>
      <c r="X933" s="310"/>
      <c r="Y933" s="310"/>
      <c r="Z933" s="310"/>
    </row>
    <row r="934" spans="1:26" ht="15.75">
      <c r="A934" s="310"/>
      <c r="B934" s="310"/>
      <c r="C934" s="310"/>
      <c r="D934" s="310"/>
      <c r="E934" s="310"/>
      <c r="F934" s="310"/>
      <c r="G934" s="310"/>
      <c r="H934" s="310"/>
      <c r="I934" s="310"/>
      <c r="J934" s="310"/>
      <c r="K934" s="310"/>
      <c r="L934" s="310"/>
      <c r="M934" s="310"/>
      <c r="N934" s="310"/>
      <c r="O934" s="310"/>
      <c r="P934" s="310"/>
      <c r="Q934" s="310"/>
      <c r="R934" s="310"/>
      <c r="S934" s="310"/>
      <c r="T934" s="310"/>
      <c r="U934" s="310"/>
      <c r="V934" s="310"/>
      <c r="W934" s="310"/>
      <c r="X934" s="310"/>
      <c r="Y934" s="310"/>
      <c r="Z934" s="310"/>
    </row>
    <row r="935" spans="1:26" ht="15.75">
      <c r="A935" s="310"/>
      <c r="B935" s="310"/>
      <c r="C935" s="310"/>
      <c r="D935" s="310"/>
      <c r="E935" s="310"/>
      <c r="F935" s="310"/>
      <c r="G935" s="310"/>
      <c r="H935" s="310"/>
      <c r="I935" s="310"/>
      <c r="J935" s="310"/>
      <c r="K935" s="310"/>
      <c r="L935" s="310"/>
      <c r="M935" s="310"/>
      <c r="N935" s="310"/>
      <c r="O935" s="310"/>
      <c r="P935" s="310"/>
      <c r="Q935" s="310"/>
      <c r="R935" s="310"/>
      <c r="S935" s="310"/>
      <c r="T935" s="310"/>
      <c r="U935" s="310"/>
      <c r="V935" s="310"/>
      <c r="W935" s="310"/>
      <c r="X935" s="310"/>
      <c r="Y935" s="310"/>
      <c r="Z935" s="310"/>
    </row>
    <row r="936" spans="1:26" ht="15.75">
      <c r="A936" s="310"/>
      <c r="B936" s="310"/>
      <c r="C936" s="310"/>
      <c r="D936" s="310"/>
      <c r="E936" s="310"/>
      <c r="F936" s="310"/>
      <c r="G936" s="310"/>
      <c r="H936" s="310"/>
      <c r="I936" s="310"/>
      <c r="J936" s="310"/>
      <c r="K936" s="310"/>
      <c r="L936" s="310"/>
      <c r="M936" s="310"/>
      <c r="N936" s="310"/>
      <c r="O936" s="310"/>
      <c r="P936" s="310"/>
      <c r="Q936" s="310"/>
      <c r="R936" s="310"/>
      <c r="S936" s="310"/>
      <c r="T936" s="310"/>
      <c r="U936" s="310"/>
      <c r="V936" s="310"/>
      <c r="W936" s="310"/>
      <c r="X936" s="310"/>
      <c r="Y936" s="310"/>
      <c r="Z936" s="310"/>
    </row>
    <row r="937" spans="1:26" ht="15.75">
      <c r="A937" s="310"/>
      <c r="B937" s="310"/>
      <c r="C937" s="310"/>
      <c r="D937" s="310"/>
      <c r="E937" s="310"/>
      <c r="F937" s="310"/>
      <c r="G937" s="310"/>
      <c r="H937" s="310"/>
      <c r="I937" s="310"/>
      <c r="J937" s="310"/>
      <c r="K937" s="310"/>
      <c r="L937" s="310"/>
      <c r="M937" s="310"/>
      <c r="N937" s="310"/>
      <c r="O937" s="310"/>
      <c r="P937" s="310"/>
      <c r="Q937" s="310"/>
      <c r="R937" s="310"/>
      <c r="S937" s="310"/>
      <c r="T937" s="310"/>
      <c r="U937" s="310"/>
      <c r="V937" s="310"/>
      <c r="W937" s="310"/>
      <c r="X937" s="310"/>
      <c r="Y937" s="310"/>
      <c r="Z937" s="310"/>
    </row>
    <row r="938" spans="1:26" ht="15.75">
      <c r="A938" s="310"/>
      <c r="B938" s="310"/>
      <c r="C938" s="310"/>
      <c r="D938" s="310"/>
      <c r="E938" s="310"/>
      <c r="F938" s="310"/>
      <c r="G938" s="310"/>
      <c r="H938" s="310"/>
      <c r="I938" s="310"/>
      <c r="J938" s="310"/>
      <c r="K938" s="310"/>
      <c r="L938" s="310"/>
      <c r="M938" s="310"/>
      <c r="N938" s="310"/>
      <c r="O938" s="310"/>
      <c r="P938" s="310"/>
      <c r="Q938" s="310"/>
      <c r="R938" s="310"/>
      <c r="S938" s="310"/>
      <c r="T938" s="310"/>
      <c r="U938" s="310"/>
      <c r="V938" s="310"/>
      <c r="W938" s="310"/>
      <c r="X938" s="310"/>
      <c r="Y938" s="310"/>
      <c r="Z938" s="310"/>
    </row>
    <row r="939" spans="1:26" ht="15.75">
      <c r="A939" s="310"/>
      <c r="B939" s="310"/>
      <c r="C939" s="310"/>
      <c r="D939" s="310"/>
      <c r="E939" s="310"/>
      <c r="F939" s="310"/>
      <c r="G939" s="310"/>
      <c r="H939" s="310"/>
      <c r="I939" s="310"/>
      <c r="J939" s="310"/>
      <c r="K939" s="310"/>
      <c r="L939" s="310"/>
      <c r="M939" s="310"/>
      <c r="N939" s="310"/>
      <c r="O939" s="310"/>
      <c r="P939" s="310"/>
      <c r="Q939" s="310"/>
      <c r="R939" s="310"/>
      <c r="S939" s="310"/>
      <c r="T939" s="310"/>
      <c r="U939" s="310"/>
      <c r="V939" s="310"/>
      <c r="W939" s="310"/>
      <c r="X939" s="310"/>
      <c r="Y939" s="310"/>
      <c r="Z939" s="310"/>
    </row>
    <row r="940" spans="1:26" ht="15.75">
      <c r="A940" s="310"/>
      <c r="B940" s="310"/>
      <c r="C940" s="310"/>
      <c r="D940" s="310"/>
      <c r="E940" s="310"/>
      <c r="F940" s="310"/>
      <c r="G940" s="310"/>
      <c r="H940" s="310"/>
      <c r="I940" s="310"/>
      <c r="J940" s="310"/>
      <c r="K940" s="310"/>
      <c r="L940" s="310"/>
      <c r="M940" s="310"/>
      <c r="N940" s="310"/>
      <c r="O940" s="310"/>
      <c r="P940" s="310"/>
      <c r="Q940" s="310"/>
      <c r="R940" s="310"/>
      <c r="S940" s="310"/>
      <c r="T940" s="310"/>
      <c r="U940" s="310"/>
      <c r="V940" s="310"/>
      <c r="W940" s="310"/>
      <c r="X940" s="310"/>
      <c r="Y940" s="310"/>
      <c r="Z940" s="310"/>
    </row>
    <row r="941" spans="1:26" ht="15.75">
      <c r="A941" s="310"/>
      <c r="B941" s="310"/>
      <c r="C941" s="310"/>
      <c r="D941" s="310"/>
      <c r="E941" s="310"/>
      <c r="F941" s="310"/>
      <c r="G941" s="310"/>
      <c r="H941" s="310"/>
      <c r="I941" s="310"/>
      <c r="J941" s="310"/>
      <c r="K941" s="310"/>
      <c r="L941" s="310"/>
      <c r="M941" s="310"/>
      <c r="N941" s="310"/>
      <c r="O941" s="310"/>
      <c r="P941" s="310"/>
      <c r="Q941" s="310"/>
      <c r="R941" s="310"/>
      <c r="S941" s="310"/>
      <c r="T941" s="310"/>
      <c r="U941" s="310"/>
      <c r="V941" s="310"/>
      <c r="W941" s="310"/>
      <c r="X941" s="310"/>
      <c r="Y941" s="310"/>
      <c r="Z941" s="310"/>
    </row>
    <row r="942" spans="1:26" ht="15.75">
      <c r="A942" s="310"/>
      <c r="B942" s="310"/>
      <c r="C942" s="310"/>
      <c r="D942" s="310"/>
      <c r="E942" s="310"/>
      <c r="F942" s="310"/>
      <c r="G942" s="310"/>
      <c r="H942" s="310"/>
      <c r="I942" s="310"/>
      <c r="J942" s="310"/>
      <c r="K942" s="310"/>
      <c r="L942" s="310"/>
      <c r="M942" s="310"/>
      <c r="N942" s="310"/>
      <c r="O942" s="310"/>
      <c r="P942" s="310"/>
      <c r="Q942" s="310"/>
      <c r="R942" s="310"/>
      <c r="S942" s="310"/>
      <c r="T942" s="310"/>
      <c r="U942" s="310"/>
      <c r="V942" s="310"/>
      <c r="W942" s="310"/>
      <c r="X942" s="310"/>
      <c r="Y942" s="310"/>
      <c r="Z942" s="310"/>
    </row>
    <row r="943" spans="1:26" ht="15.75">
      <c r="A943" s="310"/>
      <c r="B943" s="310"/>
      <c r="C943" s="310"/>
      <c r="D943" s="310"/>
      <c r="E943" s="310"/>
      <c r="F943" s="310"/>
      <c r="G943" s="310"/>
      <c r="H943" s="310"/>
      <c r="I943" s="310"/>
      <c r="J943" s="310"/>
      <c r="K943" s="310"/>
      <c r="L943" s="310"/>
      <c r="M943" s="310"/>
      <c r="N943" s="310"/>
      <c r="O943" s="310"/>
      <c r="P943" s="310"/>
      <c r="Q943" s="310"/>
      <c r="R943" s="310"/>
      <c r="S943" s="310"/>
      <c r="T943" s="310"/>
      <c r="U943" s="310"/>
      <c r="V943" s="310"/>
      <c r="W943" s="310"/>
      <c r="X943" s="310"/>
      <c r="Y943" s="310"/>
      <c r="Z943" s="310"/>
    </row>
    <row r="944" spans="1:26" ht="15.75">
      <c r="A944" s="310"/>
      <c r="B944" s="310"/>
      <c r="C944" s="310"/>
      <c r="D944" s="310"/>
      <c r="E944" s="310"/>
      <c r="F944" s="310"/>
      <c r="G944" s="310"/>
      <c r="H944" s="310"/>
      <c r="I944" s="310"/>
      <c r="J944" s="310"/>
      <c r="K944" s="310"/>
      <c r="L944" s="310"/>
      <c r="M944" s="310"/>
      <c r="N944" s="310"/>
      <c r="O944" s="310"/>
      <c r="P944" s="310"/>
      <c r="Q944" s="310"/>
      <c r="R944" s="310"/>
      <c r="S944" s="310"/>
      <c r="T944" s="310"/>
      <c r="U944" s="310"/>
      <c r="V944" s="310"/>
      <c r="W944" s="310"/>
      <c r="X944" s="310"/>
      <c r="Y944" s="310"/>
      <c r="Z944" s="310"/>
    </row>
    <row r="945" spans="1:26" ht="15.75">
      <c r="A945" s="310"/>
      <c r="B945" s="310"/>
      <c r="C945" s="310"/>
      <c r="D945" s="310"/>
      <c r="E945" s="310"/>
      <c r="F945" s="310"/>
      <c r="G945" s="310"/>
      <c r="H945" s="310"/>
      <c r="I945" s="310"/>
      <c r="J945" s="310"/>
      <c r="K945" s="310"/>
      <c r="L945" s="310"/>
      <c r="M945" s="310"/>
      <c r="N945" s="310"/>
      <c r="O945" s="310"/>
      <c r="P945" s="310"/>
      <c r="Q945" s="310"/>
      <c r="R945" s="310"/>
      <c r="S945" s="310"/>
      <c r="T945" s="310"/>
      <c r="U945" s="310"/>
      <c r="V945" s="310"/>
      <c r="W945" s="310"/>
      <c r="X945" s="310"/>
      <c r="Y945" s="310"/>
      <c r="Z945" s="310"/>
    </row>
    <row r="946" spans="1:26" ht="15.75">
      <c r="A946" s="310"/>
      <c r="B946" s="310"/>
      <c r="C946" s="310"/>
      <c r="D946" s="310"/>
      <c r="E946" s="310"/>
      <c r="F946" s="310"/>
      <c r="G946" s="310"/>
      <c r="H946" s="310"/>
      <c r="I946" s="310"/>
      <c r="J946" s="310"/>
      <c r="K946" s="310"/>
      <c r="L946" s="310"/>
      <c r="M946" s="310"/>
      <c r="N946" s="310"/>
      <c r="O946" s="310"/>
      <c r="P946" s="310"/>
      <c r="Q946" s="310"/>
      <c r="R946" s="310"/>
      <c r="S946" s="310"/>
      <c r="T946" s="310"/>
      <c r="U946" s="310"/>
      <c r="V946" s="310"/>
      <c r="W946" s="310"/>
      <c r="X946" s="310"/>
      <c r="Y946" s="310"/>
      <c r="Z946" s="310"/>
    </row>
    <row r="947" spans="1:26" ht="15.75">
      <c r="A947" s="310"/>
      <c r="B947" s="310"/>
      <c r="C947" s="310"/>
      <c r="D947" s="310"/>
      <c r="E947" s="310"/>
      <c r="F947" s="310"/>
      <c r="G947" s="310"/>
      <c r="H947" s="310"/>
      <c r="I947" s="310"/>
      <c r="J947" s="310"/>
      <c r="K947" s="310"/>
      <c r="L947" s="310"/>
      <c r="M947" s="310"/>
      <c r="N947" s="310"/>
      <c r="O947" s="310"/>
      <c r="P947" s="310"/>
      <c r="Q947" s="310"/>
      <c r="R947" s="310"/>
      <c r="S947" s="310"/>
      <c r="T947" s="310"/>
      <c r="U947" s="310"/>
      <c r="V947" s="310"/>
      <c r="W947" s="310"/>
      <c r="X947" s="310"/>
      <c r="Y947" s="310"/>
      <c r="Z947" s="310"/>
    </row>
    <row r="948" spans="1:26" ht="15.75">
      <c r="A948" s="310"/>
      <c r="B948" s="310"/>
      <c r="C948" s="310"/>
      <c r="D948" s="310"/>
      <c r="E948" s="310"/>
      <c r="F948" s="310"/>
      <c r="G948" s="310"/>
      <c r="H948" s="310"/>
      <c r="I948" s="310"/>
      <c r="J948" s="310"/>
      <c r="K948" s="310"/>
      <c r="L948" s="310"/>
      <c r="M948" s="310"/>
      <c r="N948" s="310"/>
      <c r="O948" s="310"/>
      <c r="P948" s="310"/>
      <c r="Q948" s="310"/>
      <c r="R948" s="310"/>
      <c r="S948" s="310"/>
      <c r="T948" s="310"/>
      <c r="U948" s="310"/>
      <c r="V948" s="310"/>
      <c r="W948" s="310"/>
      <c r="X948" s="310"/>
      <c r="Y948" s="310"/>
      <c r="Z948" s="310"/>
    </row>
    <row r="949" spans="1:26" ht="15.75">
      <c r="A949" s="310"/>
      <c r="B949" s="310"/>
      <c r="C949" s="310"/>
      <c r="D949" s="310"/>
      <c r="E949" s="310"/>
      <c r="F949" s="310"/>
      <c r="G949" s="310"/>
      <c r="H949" s="310"/>
      <c r="I949" s="310"/>
      <c r="J949" s="310"/>
      <c r="K949" s="310"/>
      <c r="L949" s="310"/>
      <c r="M949" s="310"/>
      <c r="N949" s="310"/>
      <c r="O949" s="310"/>
      <c r="P949" s="310"/>
      <c r="Q949" s="310"/>
      <c r="R949" s="310"/>
      <c r="S949" s="310"/>
      <c r="T949" s="310"/>
      <c r="U949" s="310"/>
      <c r="V949" s="310"/>
      <c r="W949" s="310"/>
      <c r="X949" s="310"/>
      <c r="Y949" s="310"/>
      <c r="Z949" s="310"/>
    </row>
    <row r="950" spans="1:26" ht="15.75">
      <c r="A950" s="310"/>
      <c r="B950" s="310"/>
      <c r="C950" s="310"/>
      <c r="D950" s="310"/>
      <c r="E950" s="310"/>
      <c r="F950" s="310"/>
      <c r="G950" s="310"/>
      <c r="H950" s="310"/>
      <c r="I950" s="310"/>
      <c r="J950" s="310"/>
      <c r="K950" s="310"/>
      <c r="L950" s="310"/>
      <c r="M950" s="310"/>
      <c r="N950" s="310"/>
      <c r="O950" s="310"/>
      <c r="P950" s="310"/>
      <c r="Q950" s="310"/>
      <c r="R950" s="310"/>
      <c r="S950" s="310"/>
      <c r="T950" s="310"/>
      <c r="U950" s="310"/>
      <c r="V950" s="310"/>
      <c r="W950" s="310"/>
      <c r="X950" s="310"/>
      <c r="Y950" s="310"/>
      <c r="Z950" s="310"/>
    </row>
    <row r="951" spans="1:26" ht="15.75">
      <c r="A951" s="310"/>
      <c r="B951" s="310"/>
      <c r="C951" s="310"/>
      <c r="D951" s="310"/>
      <c r="E951" s="310"/>
      <c r="F951" s="310"/>
      <c r="G951" s="310"/>
      <c r="H951" s="310"/>
      <c r="I951" s="310"/>
      <c r="J951" s="310"/>
      <c r="K951" s="310"/>
      <c r="L951" s="310"/>
      <c r="M951" s="310"/>
      <c r="N951" s="310"/>
      <c r="O951" s="310"/>
      <c r="P951" s="310"/>
      <c r="Q951" s="310"/>
      <c r="R951" s="310"/>
      <c r="S951" s="310"/>
      <c r="T951" s="310"/>
      <c r="U951" s="310"/>
      <c r="V951" s="310"/>
      <c r="W951" s="310"/>
      <c r="X951" s="310"/>
      <c r="Y951" s="310"/>
      <c r="Z951" s="310"/>
    </row>
    <row r="952" spans="1:26" ht="15.75">
      <c r="A952" s="310"/>
      <c r="B952" s="310"/>
      <c r="C952" s="310"/>
      <c r="D952" s="310"/>
      <c r="E952" s="310"/>
      <c r="F952" s="310"/>
      <c r="G952" s="310"/>
      <c r="H952" s="310"/>
      <c r="I952" s="310"/>
      <c r="J952" s="310"/>
      <c r="K952" s="310"/>
      <c r="L952" s="310"/>
      <c r="M952" s="310"/>
      <c r="N952" s="310"/>
      <c r="O952" s="310"/>
      <c r="P952" s="310"/>
      <c r="Q952" s="310"/>
      <c r="R952" s="310"/>
      <c r="S952" s="310"/>
      <c r="T952" s="310"/>
      <c r="U952" s="310"/>
      <c r="V952" s="310"/>
      <c r="W952" s="310"/>
      <c r="X952" s="310"/>
      <c r="Y952" s="310"/>
      <c r="Z952" s="310"/>
    </row>
    <row r="953" spans="1:26" ht="15.75">
      <c r="A953" s="310"/>
      <c r="B953" s="310"/>
      <c r="C953" s="310"/>
      <c r="D953" s="310"/>
      <c r="E953" s="310"/>
      <c r="F953" s="310"/>
      <c r="G953" s="310"/>
      <c r="H953" s="310"/>
      <c r="I953" s="310"/>
      <c r="J953" s="310"/>
      <c r="K953" s="310"/>
      <c r="L953" s="310"/>
      <c r="M953" s="310"/>
      <c r="N953" s="310"/>
      <c r="O953" s="310"/>
      <c r="P953" s="310"/>
      <c r="Q953" s="310"/>
      <c r="R953" s="310"/>
      <c r="S953" s="310"/>
      <c r="T953" s="310"/>
      <c r="U953" s="310"/>
      <c r="V953" s="310"/>
      <c r="W953" s="310"/>
      <c r="X953" s="310"/>
      <c r="Y953" s="310"/>
      <c r="Z953" s="310"/>
    </row>
    <row r="954" spans="1:26" ht="15.75">
      <c r="A954" s="310"/>
      <c r="B954" s="310"/>
      <c r="C954" s="310"/>
      <c r="D954" s="310"/>
      <c r="E954" s="310"/>
      <c r="F954" s="310"/>
      <c r="G954" s="310"/>
      <c r="H954" s="310"/>
      <c r="I954" s="310"/>
      <c r="J954" s="310"/>
      <c r="K954" s="310"/>
      <c r="L954" s="310"/>
      <c r="M954" s="310"/>
      <c r="N954" s="310"/>
      <c r="O954" s="310"/>
      <c r="P954" s="310"/>
      <c r="Q954" s="310"/>
      <c r="R954" s="310"/>
      <c r="S954" s="310"/>
      <c r="T954" s="310"/>
      <c r="U954" s="310"/>
      <c r="V954" s="310"/>
      <c r="W954" s="310"/>
      <c r="X954" s="310"/>
      <c r="Y954" s="310"/>
      <c r="Z954" s="310"/>
    </row>
    <row r="955" spans="1:26" ht="15.75">
      <c r="A955" s="310"/>
      <c r="B955" s="310"/>
      <c r="C955" s="310"/>
      <c r="D955" s="310"/>
      <c r="E955" s="310"/>
      <c r="F955" s="310"/>
      <c r="G955" s="310"/>
      <c r="H955" s="310"/>
      <c r="I955" s="310"/>
      <c r="J955" s="310"/>
      <c r="K955" s="310"/>
      <c r="L955" s="310"/>
      <c r="M955" s="310"/>
      <c r="N955" s="310"/>
      <c r="O955" s="310"/>
      <c r="P955" s="310"/>
      <c r="Q955" s="310"/>
      <c r="R955" s="310"/>
      <c r="S955" s="310"/>
      <c r="T955" s="310"/>
      <c r="U955" s="310"/>
      <c r="V955" s="310"/>
      <c r="W955" s="310"/>
      <c r="X955" s="310"/>
      <c r="Y955" s="310"/>
      <c r="Z955" s="310"/>
    </row>
    <row r="956" spans="1:26" ht="15.75">
      <c r="A956" s="310"/>
      <c r="B956" s="310"/>
      <c r="C956" s="310"/>
      <c r="D956" s="310"/>
      <c r="E956" s="310"/>
      <c r="F956" s="310"/>
      <c r="G956" s="310"/>
      <c r="H956" s="310"/>
      <c r="I956" s="310"/>
      <c r="J956" s="310"/>
      <c r="K956" s="310"/>
      <c r="L956" s="310"/>
      <c r="M956" s="310"/>
      <c r="N956" s="310"/>
      <c r="O956" s="310"/>
      <c r="P956" s="310"/>
      <c r="Q956" s="310"/>
      <c r="R956" s="310"/>
      <c r="S956" s="310"/>
      <c r="T956" s="310"/>
      <c r="U956" s="310"/>
      <c r="V956" s="310"/>
      <c r="W956" s="310"/>
      <c r="X956" s="310"/>
      <c r="Y956" s="310"/>
      <c r="Z956" s="310"/>
    </row>
    <row r="957" spans="1:26" ht="15.75">
      <c r="A957" s="310"/>
      <c r="B957" s="310"/>
      <c r="C957" s="310"/>
      <c r="D957" s="310"/>
      <c r="E957" s="310"/>
      <c r="F957" s="310"/>
      <c r="G957" s="310"/>
      <c r="H957" s="310"/>
      <c r="I957" s="310"/>
      <c r="J957" s="310"/>
      <c r="K957" s="310"/>
      <c r="L957" s="310"/>
      <c r="M957" s="310"/>
      <c r="N957" s="310"/>
      <c r="O957" s="310"/>
      <c r="P957" s="310"/>
      <c r="Q957" s="310"/>
      <c r="R957" s="310"/>
      <c r="S957" s="310"/>
      <c r="T957" s="310"/>
      <c r="U957" s="310"/>
      <c r="V957" s="310"/>
      <c r="W957" s="310"/>
      <c r="X957" s="310"/>
      <c r="Y957" s="310"/>
      <c r="Z957" s="310"/>
    </row>
    <row r="958" spans="1:26" ht="15.75">
      <c r="A958" s="310"/>
      <c r="B958" s="310"/>
      <c r="C958" s="310"/>
      <c r="D958" s="310"/>
      <c r="E958" s="310"/>
      <c r="F958" s="310"/>
      <c r="G958" s="310"/>
      <c r="H958" s="310"/>
      <c r="I958" s="310"/>
      <c r="J958" s="310"/>
      <c r="K958" s="310"/>
      <c r="L958" s="310"/>
      <c r="M958" s="310"/>
      <c r="N958" s="310"/>
      <c r="O958" s="310"/>
      <c r="P958" s="310"/>
      <c r="Q958" s="310"/>
      <c r="R958" s="310"/>
      <c r="S958" s="310"/>
      <c r="T958" s="310"/>
      <c r="U958" s="310"/>
      <c r="V958" s="310"/>
      <c r="W958" s="310"/>
      <c r="X958" s="310"/>
      <c r="Y958" s="310"/>
      <c r="Z958" s="310"/>
    </row>
    <row r="959" spans="1:26" ht="15.75">
      <c r="A959" s="310"/>
      <c r="B959" s="310"/>
      <c r="C959" s="310"/>
      <c r="D959" s="310"/>
      <c r="E959" s="310"/>
      <c r="F959" s="310"/>
      <c r="G959" s="310"/>
      <c r="H959" s="310"/>
      <c r="I959" s="310"/>
      <c r="J959" s="310"/>
      <c r="K959" s="310"/>
      <c r="L959" s="310"/>
      <c r="M959" s="310"/>
      <c r="N959" s="310"/>
      <c r="O959" s="310"/>
      <c r="P959" s="310"/>
      <c r="Q959" s="310"/>
      <c r="R959" s="310"/>
      <c r="S959" s="310"/>
      <c r="T959" s="310"/>
      <c r="U959" s="310"/>
      <c r="V959" s="310"/>
      <c r="W959" s="310"/>
      <c r="X959" s="310"/>
      <c r="Y959" s="310"/>
      <c r="Z959" s="310"/>
    </row>
    <row r="960" spans="1:26" ht="15.75">
      <c r="A960" s="310"/>
      <c r="B960" s="310"/>
      <c r="C960" s="310"/>
      <c r="D960" s="310"/>
      <c r="E960" s="310"/>
      <c r="F960" s="310"/>
      <c r="G960" s="310"/>
      <c r="H960" s="310"/>
      <c r="I960" s="310"/>
      <c r="J960" s="310"/>
      <c r="K960" s="310"/>
      <c r="L960" s="310"/>
      <c r="M960" s="310"/>
      <c r="N960" s="310"/>
      <c r="O960" s="310"/>
      <c r="P960" s="310"/>
      <c r="Q960" s="310"/>
      <c r="R960" s="310"/>
      <c r="S960" s="310"/>
      <c r="T960" s="310"/>
      <c r="U960" s="310"/>
      <c r="V960" s="310"/>
      <c r="W960" s="310"/>
      <c r="X960" s="310"/>
      <c r="Y960" s="310"/>
      <c r="Z960" s="310"/>
    </row>
    <row r="961" spans="1:26" ht="15.75">
      <c r="A961" s="310"/>
      <c r="B961" s="310"/>
      <c r="C961" s="310"/>
      <c r="D961" s="310"/>
      <c r="E961" s="310"/>
      <c r="F961" s="310"/>
      <c r="G961" s="310"/>
      <c r="H961" s="310"/>
      <c r="I961" s="310"/>
      <c r="J961" s="310"/>
      <c r="K961" s="310"/>
      <c r="L961" s="310"/>
      <c r="M961" s="310"/>
      <c r="N961" s="310"/>
      <c r="O961" s="310"/>
      <c r="P961" s="310"/>
      <c r="Q961" s="310"/>
      <c r="R961" s="310"/>
      <c r="S961" s="310"/>
      <c r="T961" s="310"/>
      <c r="U961" s="310"/>
      <c r="V961" s="310"/>
      <c r="W961" s="310"/>
      <c r="X961" s="310"/>
      <c r="Y961" s="310"/>
      <c r="Z961" s="310"/>
    </row>
    <row r="962" spans="1:26" ht="15.75">
      <c r="A962" s="310"/>
      <c r="B962" s="310"/>
      <c r="C962" s="310"/>
      <c r="D962" s="310"/>
      <c r="E962" s="310"/>
      <c r="F962" s="310"/>
      <c r="G962" s="310"/>
      <c r="H962" s="310"/>
      <c r="I962" s="310"/>
      <c r="J962" s="310"/>
      <c r="K962" s="310"/>
      <c r="L962" s="310"/>
      <c r="M962" s="310"/>
      <c r="N962" s="310"/>
      <c r="O962" s="310"/>
      <c r="P962" s="310"/>
      <c r="Q962" s="310"/>
      <c r="R962" s="310"/>
      <c r="S962" s="310"/>
      <c r="T962" s="310"/>
      <c r="U962" s="310"/>
      <c r="V962" s="310"/>
      <c r="W962" s="310"/>
      <c r="X962" s="310"/>
      <c r="Y962" s="310"/>
      <c r="Z962" s="310"/>
    </row>
    <row r="963" spans="1:26" ht="15.75">
      <c r="A963" s="310"/>
      <c r="B963" s="310"/>
      <c r="C963" s="310"/>
      <c r="D963" s="310"/>
      <c r="E963" s="310"/>
      <c r="F963" s="310"/>
      <c r="G963" s="310"/>
      <c r="H963" s="310"/>
      <c r="I963" s="310"/>
      <c r="J963" s="310"/>
      <c r="K963" s="310"/>
      <c r="L963" s="310"/>
      <c r="M963" s="310"/>
      <c r="N963" s="310"/>
      <c r="O963" s="310"/>
      <c r="P963" s="310"/>
      <c r="Q963" s="310"/>
      <c r="R963" s="310"/>
      <c r="S963" s="310"/>
      <c r="T963" s="310"/>
      <c r="U963" s="310"/>
      <c r="V963" s="310"/>
      <c r="W963" s="310"/>
      <c r="X963" s="310"/>
      <c r="Y963" s="310"/>
      <c r="Z963" s="310"/>
    </row>
    <row r="964" spans="1:26" ht="15.75">
      <c r="A964" s="310"/>
      <c r="B964" s="310"/>
      <c r="C964" s="310"/>
      <c r="D964" s="310"/>
      <c r="E964" s="310"/>
      <c r="F964" s="310"/>
      <c r="G964" s="310"/>
      <c r="H964" s="310"/>
      <c r="I964" s="310"/>
      <c r="J964" s="310"/>
      <c r="K964" s="310"/>
      <c r="L964" s="310"/>
      <c r="M964" s="310"/>
      <c r="N964" s="310"/>
      <c r="O964" s="310"/>
      <c r="P964" s="310"/>
      <c r="Q964" s="310"/>
      <c r="R964" s="310"/>
      <c r="S964" s="310"/>
      <c r="T964" s="310"/>
      <c r="U964" s="310"/>
      <c r="V964" s="310"/>
      <c r="W964" s="310"/>
      <c r="X964" s="310"/>
      <c r="Y964" s="310"/>
      <c r="Z964" s="310"/>
    </row>
    <row r="965" spans="1:26" ht="15.75">
      <c r="A965" s="310"/>
      <c r="B965" s="310"/>
      <c r="C965" s="310"/>
      <c r="D965" s="310"/>
      <c r="E965" s="310"/>
      <c r="F965" s="310"/>
      <c r="G965" s="310"/>
      <c r="H965" s="310"/>
      <c r="I965" s="310"/>
      <c r="J965" s="310"/>
      <c r="K965" s="310"/>
      <c r="L965" s="310"/>
      <c r="M965" s="310"/>
      <c r="N965" s="310"/>
      <c r="O965" s="310"/>
      <c r="P965" s="310"/>
      <c r="Q965" s="310"/>
      <c r="R965" s="310"/>
      <c r="S965" s="310"/>
      <c r="T965" s="310"/>
      <c r="U965" s="310"/>
      <c r="V965" s="310"/>
      <c r="W965" s="310"/>
      <c r="X965" s="310"/>
      <c r="Y965" s="310"/>
      <c r="Z965" s="310"/>
    </row>
    <row r="966" spans="1:26" ht="15.75">
      <c r="A966" s="310"/>
      <c r="B966" s="310"/>
      <c r="C966" s="310"/>
      <c r="D966" s="310"/>
      <c r="E966" s="310"/>
      <c r="F966" s="310"/>
      <c r="G966" s="310"/>
      <c r="H966" s="310"/>
      <c r="I966" s="310"/>
      <c r="J966" s="310"/>
      <c r="K966" s="310"/>
      <c r="L966" s="310"/>
      <c r="M966" s="310"/>
      <c r="N966" s="310"/>
      <c r="O966" s="310"/>
      <c r="P966" s="310"/>
      <c r="Q966" s="310"/>
      <c r="R966" s="310"/>
      <c r="S966" s="310"/>
      <c r="T966" s="310"/>
      <c r="U966" s="310"/>
      <c r="V966" s="310"/>
      <c r="W966" s="310"/>
      <c r="X966" s="310"/>
      <c r="Y966" s="310"/>
      <c r="Z966" s="310"/>
    </row>
    <row r="967" spans="1:26" ht="15.75">
      <c r="A967" s="310"/>
      <c r="B967" s="310"/>
      <c r="C967" s="310"/>
      <c r="D967" s="310"/>
      <c r="E967" s="310"/>
      <c r="F967" s="310"/>
      <c r="G967" s="310"/>
      <c r="H967" s="310"/>
      <c r="I967" s="310"/>
      <c r="J967" s="310"/>
      <c r="K967" s="310"/>
      <c r="L967" s="310"/>
      <c r="M967" s="310"/>
      <c r="N967" s="310"/>
      <c r="O967" s="310"/>
      <c r="P967" s="310"/>
      <c r="Q967" s="310"/>
      <c r="R967" s="310"/>
      <c r="S967" s="310"/>
      <c r="T967" s="310"/>
      <c r="U967" s="310"/>
      <c r="V967" s="310"/>
      <c r="W967" s="310"/>
      <c r="X967" s="310"/>
      <c r="Y967" s="310"/>
      <c r="Z967" s="310"/>
    </row>
    <row r="968" spans="1:26" ht="15.75">
      <c r="A968" s="310"/>
      <c r="B968" s="310"/>
      <c r="C968" s="310"/>
      <c r="D968" s="310"/>
      <c r="E968" s="310"/>
      <c r="F968" s="310"/>
      <c r="G968" s="310"/>
      <c r="H968" s="310"/>
      <c r="I968" s="310"/>
      <c r="J968" s="310"/>
      <c r="K968" s="310"/>
      <c r="L968" s="310"/>
      <c r="M968" s="310"/>
      <c r="N968" s="310"/>
      <c r="O968" s="310"/>
      <c r="P968" s="310"/>
      <c r="Q968" s="310"/>
      <c r="R968" s="310"/>
      <c r="S968" s="310"/>
      <c r="T968" s="310"/>
      <c r="U968" s="310"/>
      <c r="V968" s="310"/>
      <c r="W968" s="310"/>
      <c r="X968" s="310"/>
      <c r="Y968" s="310"/>
      <c r="Z968" s="310"/>
    </row>
    <row r="969" spans="1:26" ht="15.75">
      <c r="A969" s="310"/>
      <c r="B969" s="310"/>
      <c r="C969" s="310"/>
      <c r="D969" s="310"/>
      <c r="E969" s="310"/>
      <c r="F969" s="310"/>
      <c r="G969" s="310"/>
      <c r="H969" s="310"/>
      <c r="I969" s="310"/>
      <c r="J969" s="310"/>
      <c r="K969" s="310"/>
      <c r="L969" s="310"/>
      <c r="M969" s="310"/>
      <c r="N969" s="310"/>
      <c r="O969" s="310"/>
      <c r="P969" s="310"/>
      <c r="Q969" s="310"/>
      <c r="R969" s="310"/>
      <c r="S969" s="310"/>
      <c r="T969" s="310"/>
      <c r="U969" s="310"/>
      <c r="V969" s="310"/>
      <c r="W969" s="310"/>
      <c r="X969" s="310"/>
      <c r="Y969" s="310"/>
      <c r="Z969" s="310"/>
    </row>
    <row r="970" spans="1:26" ht="15.75">
      <c r="A970" s="310"/>
      <c r="B970" s="310"/>
      <c r="C970" s="310"/>
      <c r="D970" s="310"/>
      <c r="E970" s="310"/>
      <c r="F970" s="310"/>
      <c r="G970" s="310"/>
      <c r="H970" s="310"/>
      <c r="I970" s="310"/>
      <c r="J970" s="310"/>
      <c r="K970" s="310"/>
      <c r="L970" s="310"/>
      <c r="M970" s="310"/>
      <c r="N970" s="310"/>
      <c r="O970" s="310"/>
      <c r="P970" s="310"/>
      <c r="Q970" s="310"/>
      <c r="R970" s="310"/>
      <c r="S970" s="310"/>
      <c r="T970" s="310"/>
      <c r="U970" s="310"/>
      <c r="V970" s="310"/>
      <c r="W970" s="310"/>
      <c r="X970" s="310"/>
      <c r="Y970" s="310"/>
      <c r="Z970" s="310"/>
    </row>
    <row r="971" spans="1:26" ht="15.75">
      <c r="A971" s="310"/>
      <c r="B971" s="310"/>
      <c r="C971" s="310"/>
      <c r="D971" s="310"/>
      <c r="E971" s="310"/>
      <c r="F971" s="310"/>
      <c r="G971" s="310"/>
      <c r="H971" s="310"/>
      <c r="I971" s="310"/>
      <c r="J971" s="310"/>
      <c r="K971" s="310"/>
      <c r="L971" s="310"/>
      <c r="M971" s="310"/>
      <c r="N971" s="310"/>
      <c r="O971" s="310"/>
      <c r="P971" s="310"/>
      <c r="Q971" s="310"/>
      <c r="R971" s="310"/>
      <c r="S971" s="310"/>
      <c r="T971" s="310"/>
      <c r="U971" s="310"/>
      <c r="V971" s="310"/>
      <c r="W971" s="310"/>
      <c r="X971" s="310"/>
      <c r="Y971" s="310"/>
      <c r="Z971" s="310"/>
    </row>
    <row r="972" spans="1:26" ht="15.75">
      <c r="A972" s="310"/>
      <c r="B972" s="310"/>
      <c r="C972" s="310"/>
      <c r="D972" s="310"/>
      <c r="E972" s="310"/>
      <c r="F972" s="310"/>
      <c r="G972" s="310"/>
      <c r="H972" s="310"/>
      <c r="I972" s="310"/>
      <c r="J972" s="310"/>
      <c r="K972" s="310"/>
      <c r="L972" s="310"/>
      <c r="M972" s="310"/>
      <c r="N972" s="310"/>
      <c r="O972" s="310"/>
      <c r="P972" s="310"/>
      <c r="Q972" s="310"/>
      <c r="R972" s="310"/>
      <c r="S972" s="310"/>
      <c r="T972" s="310"/>
      <c r="U972" s="310"/>
      <c r="V972" s="310"/>
      <c r="W972" s="310"/>
      <c r="X972" s="310"/>
      <c r="Y972" s="310"/>
      <c r="Z972" s="310"/>
    </row>
    <row r="973" spans="1:26" ht="15.75">
      <c r="A973" s="310"/>
      <c r="B973" s="310"/>
      <c r="C973" s="310"/>
      <c r="D973" s="310"/>
      <c r="E973" s="310"/>
      <c r="F973" s="310"/>
      <c r="G973" s="310"/>
      <c r="H973" s="310"/>
      <c r="I973" s="310"/>
      <c r="J973" s="310"/>
      <c r="K973" s="310"/>
      <c r="L973" s="310"/>
      <c r="M973" s="310"/>
      <c r="N973" s="310"/>
      <c r="O973" s="310"/>
      <c r="P973" s="310"/>
      <c r="Q973" s="310"/>
      <c r="R973" s="310"/>
      <c r="S973" s="310"/>
      <c r="T973" s="310"/>
      <c r="U973" s="310"/>
      <c r="V973" s="310"/>
      <c r="W973" s="310"/>
      <c r="X973" s="310"/>
      <c r="Y973" s="310"/>
      <c r="Z973" s="310"/>
    </row>
    <row r="974" spans="1:26" ht="15.75">
      <c r="A974" s="310"/>
      <c r="B974" s="310"/>
      <c r="C974" s="310"/>
      <c r="D974" s="310"/>
      <c r="E974" s="310"/>
      <c r="F974" s="310"/>
      <c r="G974" s="310"/>
      <c r="H974" s="310"/>
      <c r="I974" s="310"/>
      <c r="J974" s="310"/>
      <c r="K974" s="310"/>
      <c r="L974" s="310"/>
      <c r="M974" s="310"/>
      <c r="N974" s="310"/>
      <c r="O974" s="310"/>
      <c r="P974" s="310"/>
      <c r="Q974" s="310"/>
      <c r="R974" s="310"/>
      <c r="S974" s="310"/>
      <c r="T974" s="310"/>
      <c r="U974" s="310"/>
      <c r="V974" s="310"/>
      <c r="W974" s="310"/>
      <c r="X974" s="310"/>
      <c r="Y974" s="310"/>
      <c r="Z974" s="310"/>
    </row>
    <row r="975" spans="1:26" ht="15.75">
      <c r="A975" s="310"/>
      <c r="B975" s="310"/>
      <c r="C975" s="310"/>
      <c r="D975" s="310"/>
      <c r="E975" s="310"/>
      <c r="F975" s="310"/>
      <c r="G975" s="310"/>
      <c r="H975" s="310"/>
      <c r="I975" s="310"/>
      <c r="J975" s="310"/>
      <c r="K975" s="310"/>
      <c r="L975" s="310"/>
      <c r="M975" s="310"/>
      <c r="N975" s="310"/>
      <c r="O975" s="310"/>
      <c r="P975" s="310"/>
      <c r="Q975" s="310"/>
      <c r="R975" s="310"/>
      <c r="S975" s="310"/>
      <c r="T975" s="310"/>
      <c r="U975" s="310"/>
      <c r="V975" s="310"/>
      <c r="W975" s="310"/>
      <c r="X975" s="310"/>
      <c r="Y975" s="310"/>
      <c r="Z975" s="310"/>
    </row>
    <row r="976" spans="1:26" ht="15.75">
      <c r="A976" s="310"/>
      <c r="B976" s="310"/>
      <c r="C976" s="310"/>
      <c r="D976" s="310"/>
      <c r="E976" s="310"/>
      <c r="F976" s="310"/>
      <c r="G976" s="310"/>
      <c r="H976" s="310"/>
      <c r="I976" s="310"/>
      <c r="J976" s="310"/>
      <c r="K976" s="310"/>
      <c r="L976" s="310"/>
      <c r="M976" s="310"/>
      <c r="N976" s="310"/>
      <c r="O976" s="310"/>
      <c r="P976" s="310"/>
      <c r="Q976" s="310"/>
      <c r="R976" s="310"/>
      <c r="S976" s="310"/>
      <c r="T976" s="310"/>
      <c r="U976" s="310"/>
      <c r="V976" s="310"/>
      <c r="W976" s="310"/>
      <c r="X976" s="310"/>
      <c r="Y976" s="310"/>
      <c r="Z976" s="310"/>
    </row>
    <row r="977" spans="1:26" ht="15.75">
      <c r="A977" s="310"/>
      <c r="B977" s="310"/>
      <c r="C977" s="310"/>
      <c r="D977" s="310"/>
      <c r="E977" s="310"/>
      <c r="F977" s="310"/>
      <c r="G977" s="310"/>
      <c r="H977" s="310"/>
      <c r="I977" s="310"/>
      <c r="J977" s="310"/>
      <c r="K977" s="310"/>
      <c r="L977" s="310"/>
      <c r="M977" s="310"/>
      <c r="N977" s="310"/>
      <c r="O977" s="310"/>
      <c r="P977" s="310"/>
      <c r="Q977" s="310"/>
      <c r="R977" s="310"/>
      <c r="S977" s="310"/>
      <c r="T977" s="310"/>
      <c r="U977" s="310"/>
      <c r="V977" s="310"/>
      <c r="W977" s="310"/>
      <c r="X977" s="310"/>
      <c r="Y977" s="310"/>
      <c r="Z977" s="310"/>
    </row>
    <row r="978" spans="1:26" ht="15.75">
      <c r="A978" s="310"/>
      <c r="B978" s="310"/>
      <c r="C978" s="310"/>
      <c r="D978" s="310"/>
      <c r="E978" s="310"/>
      <c r="F978" s="310"/>
      <c r="G978" s="310"/>
      <c r="H978" s="310"/>
      <c r="I978" s="310"/>
      <c r="J978" s="310"/>
      <c r="K978" s="310"/>
      <c r="L978" s="310"/>
      <c r="M978" s="310"/>
      <c r="N978" s="310"/>
      <c r="O978" s="310"/>
      <c r="P978" s="310"/>
      <c r="Q978" s="310"/>
      <c r="R978" s="310"/>
      <c r="S978" s="310"/>
      <c r="T978" s="310"/>
      <c r="U978" s="310"/>
      <c r="V978" s="310"/>
      <c r="W978" s="310"/>
      <c r="X978" s="310"/>
      <c r="Y978" s="310"/>
      <c r="Z978" s="310"/>
    </row>
    <row r="979" spans="1:26" ht="15.75">
      <c r="A979" s="310"/>
      <c r="B979" s="310"/>
      <c r="C979" s="310"/>
      <c r="D979" s="310"/>
      <c r="E979" s="310"/>
      <c r="F979" s="310"/>
      <c r="G979" s="310"/>
      <c r="H979" s="310"/>
      <c r="I979" s="310"/>
      <c r="J979" s="310"/>
      <c r="K979" s="310"/>
      <c r="L979" s="310"/>
      <c r="M979" s="310"/>
      <c r="N979" s="310"/>
      <c r="O979" s="310"/>
      <c r="P979" s="310"/>
      <c r="Q979" s="310"/>
      <c r="R979" s="310"/>
      <c r="S979" s="310"/>
      <c r="T979" s="310"/>
      <c r="U979" s="310"/>
      <c r="V979" s="310"/>
      <c r="W979" s="310"/>
      <c r="X979" s="310"/>
      <c r="Y979" s="310"/>
      <c r="Z979" s="310"/>
    </row>
    <row r="980" spans="1:26" ht="15.75">
      <c r="A980" s="310"/>
      <c r="B980" s="310"/>
      <c r="C980" s="310"/>
      <c r="D980" s="310"/>
      <c r="E980" s="310"/>
      <c r="F980" s="310"/>
      <c r="G980" s="310"/>
      <c r="H980" s="310"/>
      <c r="I980" s="310"/>
      <c r="J980" s="310"/>
      <c r="K980" s="310"/>
      <c r="L980" s="310"/>
      <c r="M980" s="310"/>
      <c r="N980" s="310"/>
      <c r="O980" s="310"/>
      <c r="P980" s="310"/>
      <c r="Q980" s="310"/>
      <c r="R980" s="310"/>
      <c r="S980" s="310"/>
      <c r="T980" s="310"/>
      <c r="U980" s="310"/>
      <c r="V980" s="310"/>
      <c r="W980" s="310"/>
      <c r="X980" s="310"/>
      <c r="Y980" s="310"/>
      <c r="Z980" s="310"/>
    </row>
    <row r="981" spans="1:26" ht="15.75">
      <c r="A981" s="310"/>
      <c r="B981" s="310"/>
      <c r="C981" s="310"/>
      <c r="D981" s="310"/>
      <c r="E981" s="310"/>
      <c r="F981" s="310"/>
      <c r="G981" s="310"/>
      <c r="H981" s="310"/>
      <c r="I981" s="310"/>
      <c r="J981" s="310"/>
      <c r="K981" s="310"/>
      <c r="L981" s="310"/>
      <c r="M981" s="310"/>
      <c r="N981" s="310"/>
      <c r="O981" s="310"/>
      <c r="P981" s="310"/>
      <c r="Q981" s="310"/>
      <c r="R981" s="310"/>
      <c r="S981" s="310"/>
      <c r="T981" s="310"/>
      <c r="U981" s="310"/>
      <c r="V981" s="310"/>
      <c r="W981" s="310"/>
      <c r="X981" s="310"/>
      <c r="Y981" s="310"/>
      <c r="Z981" s="310"/>
    </row>
    <row r="982" spans="1:26" ht="15.75">
      <c r="A982" s="310"/>
      <c r="B982" s="310"/>
      <c r="C982" s="310"/>
      <c r="D982" s="310"/>
      <c r="E982" s="310"/>
      <c r="F982" s="310"/>
      <c r="G982" s="310"/>
      <c r="H982" s="310"/>
      <c r="I982" s="310"/>
      <c r="J982" s="310"/>
      <c r="K982" s="310"/>
      <c r="L982" s="310"/>
      <c r="M982" s="310"/>
      <c r="N982" s="310"/>
      <c r="O982" s="310"/>
      <c r="P982" s="310"/>
      <c r="Q982" s="310"/>
      <c r="R982" s="310"/>
      <c r="S982" s="310"/>
      <c r="T982" s="310"/>
      <c r="U982" s="310"/>
      <c r="V982" s="310"/>
      <c r="W982" s="310"/>
      <c r="X982" s="310"/>
      <c r="Y982" s="310"/>
      <c r="Z982" s="310"/>
    </row>
    <row r="983" spans="1:26" ht="15.75">
      <c r="A983" s="310"/>
      <c r="B983" s="310"/>
      <c r="C983" s="310"/>
      <c r="D983" s="310"/>
      <c r="E983" s="310"/>
      <c r="F983" s="310"/>
      <c r="G983" s="310"/>
      <c r="H983" s="310"/>
      <c r="I983" s="310"/>
      <c r="J983" s="310"/>
      <c r="K983" s="310"/>
      <c r="L983" s="310"/>
      <c r="M983" s="310"/>
      <c r="N983" s="310"/>
      <c r="O983" s="310"/>
      <c r="P983" s="310"/>
      <c r="Q983" s="310"/>
      <c r="R983" s="310"/>
      <c r="S983" s="310"/>
      <c r="T983" s="310"/>
      <c r="U983" s="310"/>
      <c r="V983" s="310"/>
      <c r="W983" s="310"/>
      <c r="X983" s="310"/>
      <c r="Y983" s="310"/>
      <c r="Z983" s="310"/>
    </row>
    <row r="984" spans="1:26" ht="15.75">
      <c r="A984" s="310"/>
      <c r="B984" s="310"/>
      <c r="C984" s="310"/>
      <c r="D984" s="310"/>
      <c r="E984" s="310"/>
      <c r="F984" s="310"/>
      <c r="G984" s="310"/>
      <c r="H984" s="310"/>
      <c r="I984" s="310"/>
      <c r="J984" s="310"/>
      <c r="K984" s="310"/>
      <c r="L984" s="310"/>
      <c r="M984" s="310"/>
      <c r="N984" s="310"/>
      <c r="O984" s="310"/>
      <c r="P984" s="310"/>
      <c r="Q984" s="310"/>
      <c r="R984" s="310"/>
      <c r="S984" s="310"/>
      <c r="T984" s="310"/>
      <c r="U984" s="310"/>
      <c r="V984" s="310"/>
      <c r="W984" s="310"/>
      <c r="X984" s="310"/>
      <c r="Y984" s="310"/>
      <c r="Z984" s="310"/>
    </row>
    <row r="985" spans="1:26" ht="15.75">
      <c r="A985" s="310"/>
      <c r="B985" s="310"/>
      <c r="C985" s="310"/>
      <c r="D985" s="310"/>
      <c r="E985" s="310"/>
      <c r="F985" s="310"/>
      <c r="G985" s="310"/>
      <c r="H985" s="310"/>
      <c r="I985" s="310"/>
      <c r="J985" s="310"/>
      <c r="K985" s="310"/>
      <c r="L985" s="310"/>
      <c r="M985" s="310"/>
      <c r="N985" s="310"/>
      <c r="O985" s="310"/>
      <c r="P985" s="310"/>
      <c r="Q985" s="310"/>
      <c r="R985" s="310"/>
      <c r="S985" s="310"/>
      <c r="T985" s="310"/>
      <c r="U985" s="310"/>
      <c r="V985" s="310"/>
      <c r="W985" s="310"/>
      <c r="X985" s="310"/>
      <c r="Y985" s="310"/>
      <c r="Z985" s="310"/>
    </row>
    <row r="986" spans="1:26" ht="15.75">
      <c r="A986" s="310"/>
      <c r="B986" s="310"/>
      <c r="C986" s="310"/>
      <c r="D986" s="310"/>
      <c r="E986" s="310"/>
      <c r="F986" s="310"/>
      <c r="G986" s="310"/>
      <c r="H986" s="310"/>
      <c r="I986" s="310"/>
      <c r="J986" s="310"/>
      <c r="K986" s="310"/>
      <c r="L986" s="310"/>
      <c r="M986" s="310"/>
      <c r="N986" s="310"/>
      <c r="O986" s="310"/>
      <c r="P986" s="310"/>
      <c r="Q986" s="310"/>
      <c r="R986" s="310"/>
      <c r="S986" s="310"/>
      <c r="T986" s="310"/>
      <c r="U986" s="310"/>
      <c r="V986" s="310"/>
      <c r="W986" s="310"/>
      <c r="X986" s="310"/>
      <c r="Y986" s="310"/>
      <c r="Z986" s="310"/>
    </row>
    <row r="987" spans="1:26" ht="15.75">
      <c r="A987" s="310"/>
      <c r="B987" s="310"/>
      <c r="C987" s="310"/>
      <c r="D987" s="310"/>
      <c r="E987" s="310"/>
      <c r="F987" s="310"/>
      <c r="G987" s="310"/>
      <c r="H987" s="310"/>
      <c r="I987" s="310"/>
      <c r="J987" s="310"/>
      <c r="K987" s="310"/>
      <c r="L987" s="310"/>
      <c r="M987" s="310"/>
      <c r="N987" s="310"/>
      <c r="O987" s="310"/>
      <c r="P987" s="310"/>
      <c r="Q987" s="310"/>
      <c r="R987" s="310"/>
      <c r="S987" s="310"/>
      <c r="T987" s="310"/>
      <c r="U987" s="310"/>
      <c r="V987" s="310"/>
      <c r="W987" s="310"/>
      <c r="X987" s="310"/>
      <c r="Y987" s="310"/>
      <c r="Z987" s="310"/>
    </row>
    <row r="988" spans="1:26" ht="15.75">
      <c r="A988" s="310"/>
      <c r="B988" s="310"/>
      <c r="C988" s="310"/>
      <c r="D988" s="310"/>
      <c r="E988" s="310"/>
      <c r="F988" s="310"/>
      <c r="G988" s="310"/>
      <c r="H988" s="310"/>
      <c r="I988" s="310"/>
      <c r="J988" s="310"/>
      <c r="K988" s="310"/>
      <c r="L988" s="310"/>
      <c r="M988" s="310"/>
      <c r="N988" s="310"/>
      <c r="O988" s="310"/>
      <c r="P988" s="310"/>
      <c r="Q988" s="310"/>
      <c r="R988" s="310"/>
      <c r="S988" s="310"/>
      <c r="T988" s="310"/>
      <c r="U988" s="310"/>
      <c r="V988" s="310"/>
      <c r="W988" s="310"/>
      <c r="X988" s="310"/>
      <c r="Y988" s="310"/>
      <c r="Z988" s="310"/>
    </row>
    <row r="989" spans="1:26" ht="15.75">
      <c r="A989" s="310"/>
      <c r="B989" s="310"/>
      <c r="C989" s="310"/>
      <c r="D989" s="310"/>
      <c r="E989" s="310"/>
      <c r="F989" s="310"/>
      <c r="G989" s="310"/>
      <c r="H989" s="310"/>
      <c r="I989" s="310"/>
      <c r="J989" s="310"/>
      <c r="K989" s="310"/>
      <c r="L989" s="310"/>
      <c r="M989" s="310"/>
      <c r="N989" s="310"/>
      <c r="O989" s="310"/>
      <c r="P989" s="310"/>
      <c r="Q989" s="310"/>
      <c r="R989" s="310"/>
      <c r="S989" s="310"/>
      <c r="T989" s="310"/>
      <c r="U989" s="310"/>
      <c r="V989" s="310"/>
      <c r="W989" s="310"/>
      <c r="X989" s="310"/>
      <c r="Y989" s="310"/>
      <c r="Z989" s="310"/>
    </row>
    <row r="990" spans="1:26" ht="15.75">
      <c r="A990" s="310"/>
      <c r="B990" s="310"/>
      <c r="C990" s="310"/>
      <c r="D990" s="310"/>
      <c r="E990" s="310"/>
      <c r="F990" s="310"/>
      <c r="G990" s="310"/>
      <c r="H990" s="310"/>
      <c r="I990" s="310"/>
      <c r="J990" s="310"/>
      <c r="K990" s="310"/>
      <c r="L990" s="310"/>
      <c r="M990" s="310"/>
      <c r="N990" s="310"/>
      <c r="O990" s="310"/>
      <c r="P990" s="310"/>
      <c r="Q990" s="310"/>
      <c r="R990" s="310"/>
      <c r="S990" s="310"/>
      <c r="T990" s="310"/>
      <c r="U990" s="310"/>
      <c r="V990" s="310"/>
      <c r="W990" s="310"/>
      <c r="X990" s="310"/>
      <c r="Y990" s="310"/>
      <c r="Z990" s="310"/>
    </row>
    <row r="991" spans="1:26" ht="15.75">
      <c r="A991" s="310"/>
      <c r="B991" s="310"/>
      <c r="C991" s="310"/>
      <c r="D991" s="310"/>
      <c r="E991" s="310"/>
      <c r="F991" s="310"/>
      <c r="G991" s="310"/>
      <c r="H991" s="310"/>
      <c r="I991" s="310"/>
      <c r="J991" s="310"/>
      <c r="K991" s="310"/>
      <c r="L991" s="310"/>
      <c r="M991" s="310"/>
      <c r="N991" s="310"/>
      <c r="O991" s="310"/>
      <c r="P991" s="310"/>
      <c r="Q991" s="310"/>
      <c r="R991" s="310"/>
      <c r="S991" s="310"/>
      <c r="T991" s="310"/>
      <c r="U991" s="310"/>
      <c r="V991" s="310"/>
      <c r="W991" s="310"/>
      <c r="X991" s="310"/>
      <c r="Y991" s="310"/>
      <c r="Z991" s="310"/>
    </row>
    <row r="992" spans="1:26" ht="15.75">
      <c r="A992" s="310"/>
      <c r="B992" s="310"/>
      <c r="C992" s="310"/>
      <c r="D992" s="310"/>
      <c r="E992" s="310"/>
      <c r="F992" s="310"/>
      <c r="G992" s="310"/>
      <c r="H992" s="310"/>
      <c r="I992" s="310"/>
      <c r="J992" s="310"/>
      <c r="K992" s="310"/>
      <c r="L992" s="310"/>
      <c r="M992" s="310"/>
      <c r="N992" s="310"/>
      <c r="O992" s="310"/>
      <c r="P992" s="310"/>
      <c r="Q992" s="310"/>
      <c r="R992" s="310"/>
      <c r="S992" s="310"/>
      <c r="T992" s="310"/>
      <c r="U992" s="310"/>
      <c r="V992" s="310"/>
      <c r="W992" s="310"/>
      <c r="X992" s="310"/>
      <c r="Y992" s="310"/>
      <c r="Z992" s="310"/>
    </row>
    <row r="993" spans="1:26" ht="15.75">
      <c r="A993" s="310"/>
      <c r="B993" s="310"/>
      <c r="C993" s="310"/>
      <c r="D993" s="310"/>
      <c r="E993" s="310"/>
      <c r="F993" s="310"/>
      <c r="G993" s="310"/>
      <c r="H993" s="310"/>
      <c r="I993" s="310"/>
      <c r="J993" s="310"/>
      <c r="K993" s="310"/>
      <c r="L993" s="310"/>
      <c r="M993" s="310"/>
      <c r="N993" s="310"/>
      <c r="O993" s="310"/>
      <c r="P993" s="310"/>
      <c r="Q993" s="310"/>
      <c r="R993" s="310"/>
      <c r="S993" s="310"/>
      <c r="T993" s="310"/>
      <c r="U993" s="310"/>
      <c r="V993" s="310"/>
      <c r="W993" s="310"/>
      <c r="X993" s="310"/>
      <c r="Y993" s="310"/>
      <c r="Z993" s="310"/>
    </row>
    <row r="994" spans="1:26" ht="15.75">
      <c r="A994" s="310"/>
      <c r="B994" s="310"/>
      <c r="C994" s="310"/>
      <c r="D994" s="310"/>
      <c r="E994" s="310"/>
      <c r="F994" s="310"/>
      <c r="G994" s="310"/>
      <c r="H994" s="310"/>
      <c r="I994" s="310"/>
      <c r="J994" s="310"/>
      <c r="K994" s="310"/>
      <c r="L994" s="310"/>
      <c r="M994" s="310"/>
      <c r="N994" s="310"/>
      <c r="O994" s="310"/>
      <c r="P994" s="310"/>
      <c r="Q994" s="310"/>
      <c r="R994" s="310"/>
      <c r="S994" s="310"/>
      <c r="T994" s="310"/>
      <c r="U994" s="310"/>
      <c r="V994" s="310"/>
      <c r="W994" s="310"/>
      <c r="X994" s="310"/>
      <c r="Y994" s="310"/>
      <c r="Z994" s="310"/>
    </row>
    <row r="995" spans="1:26" ht="15.75">
      <c r="A995" s="310"/>
      <c r="B995" s="310"/>
      <c r="C995" s="310"/>
      <c r="D995" s="310"/>
      <c r="E995" s="310"/>
      <c r="F995" s="310"/>
      <c r="G995" s="310"/>
      <c r="H995" s="310"/>
      <c r="I995" s="310"/>
      <c r="J995" s="310"/>
      <c r="K995" s="310"/>
      <c r="L995" s="310"/>
      <c r="M995" s="310"/>
      <c r="N995" s="310"/>
      <c r="O995" s="310"/>
      <c r="P995" s="310"/>
      <c r="Q995" s="310"/>
      <c r="R995" s="310"/>
      <c r="S995" s="310"/>
      <c r="T995" s="310"/>
      <c r="U995" s="310"/>
      <c r="V995" s="310"/>
      <c r="W995" s="310"/>
      <c r="X995" s="310"/>
      <c r="Y995" s="310"/>
      <c r="Z995" s="310"/>
    </row>
    <row r="996" spans="1:26" ht="15.75">
      <c r="A996" s="310"/>
      <c r="B996" s="310"/>
      <c r="C996" s="310"/>
      <c r="D996" s="310"/>
      <c r="E996" s="310"/>
      <c r="F996" s="310"/>
      <c r="G996" s="310"/>
      <c r="H996" s="310"/>
      <c r="I996" s="310"/>
      <c r="J996" s="310"/>
      <c r="K996" s="310"/>
      <c r="L996" s="310"/>
      <c r="M996" s="310"/>
      <c r="N996" s="310"/>
      <c r="O996" s="310"/>
      <c r="P996" s="310"/>
      <c r="Q996" s="310"/>
      <c r="R996" s="310"/>
      <c r="S996" s="310"/>
      <c r="T996" s="310"/>
      <c r="U996" s="310"/>
      <c r="V996" s="310"/>
      <c r="W996" s="310"/>
      <c r="X996" s="310"/>
      <c r="Y996" s="310"/>
      <c r="Z996" s="310"/>
    </row>
    <row r="997" spans="1:26" ht="15.75">
      <c r="A997" s="310"/>
      <c r="B997" s="310"/>
      <c r="C997" s="310"/>
      <c r="D997" s="310"/>
      <c r="E997" s="310"/>
      <c r="F997" s="310"/>
      <c r="G997" s="310"/>
      <c r="H997" s="310"/>
      <c r="I997" s="310"/>
      <c r="J997" s="310"/>
      <c r="K997" s="310"/>
      <c r="L997" s="310"/>
      <c r="M997" s="310"/>
      <c r="N997" s="310"/>
      <c r="O997" s="310"/>
      <c r="P997" s="310"/>
      <c r="Q997" s="310"/>
      <c r="R997" s="310"/>
      <c r="S997" s="310"/>
      <c r="T997" s="310"/>
      <c r="U997" s="310"/>
      <c r="V997" s="310"/>
      <c r="W997" s="310"/>
      <c r="X997" s="310"/>
      <c r="Y997" s="310"/>
      <c r="Z997" s="310"/>
    </row>
    <row r="998" spans="1:26" ht="15.75">
      <c r="A998" s="310"/>
      <c r="B998" s="310"/>
      <c r="C998" s="310"/>
      <c r="D998" s="310"/>
      <c r="E998" s="310"/>
      <c r="F998" s="310"/>
      <c r="G998" s="310"/>
      <c r="H998" s="310"/>
      <c r="I998" s="310"/>
      <c r="J998" s="310"/>
      <c r="K998" s="310"/>
      <c r="L998" s="310"/>
      <c r="M998" s="310"/>
      <c r="N998" s="310"/>
      <c r="O998" s="310"/>
      <c r="P998" s="310"/>
      <c r="Q998" s="310"/>
      <c r="R998" s="310"/>
      <c r="S998" s="310"/>
      <c r="T998" s="310"/>
      <c r="U998" s="310"/>
      <c r="V998" s="310"/>
      <c r="W998" s="310"/>
      <c r="X998" s="310"/>
      <c r="Y998" s="310"/>
      <c r="Z998" s="310"/>
    </row>
    <row r="999" spans="1:26" ht="15.75">
      <c r="A999" s="310"/>
      <c r="B999" s="310"/>
      <c r="C999" s="310"/>
      <c r="D999" s="310"/>
      <c r="E999" s="310"/>
      <c r="F999" s="310"/>
      <c r="G999" s="310"/>
      <c r="H999" s="310"/>
      <c r="I999" s="310"/>
      <c r="J999" s="310"/>
      <c r="K999" s="310"/>
      <c r="L999" s="310"/>
      <c r="M999" s="310"/>
      <c r="N999" s="310"/>
      <c r="O999" s="310"/>
      <c r="P999" s="310"/>
      <c r="Q999" s="310"/>
      <c r="R999" s="310"/>
      <c r="S999" s="310"/>
      <c r="T999" s="310"/>
      <c r="U999" s="310"/>
      <c r="V999" s="310"/>
      <c r="W999" s="310"/>
      <c r="X999" s="310"/>
      <c r="Y999" s="310"/>
      <c r="Z999" s="310"/>
    </row>
    <row r="1000" spans="1:26" ht="15.75">
      <c r="A1000" s="310"/>
      <c r="B1000" s="310"/>
      <c r="C1000" s="310"/>
      <c r="D1000" s="310"/>
      <c r="E1000" s="310"/>
      <c r="F1000" s="310"/>
      <c r="G1000" s="310"/>
      <c r="H1000" s="310"/>
      <c r="I1000" s="310"/>
      <c r="J1000" s="310"/>
      <c r="K1000" s="310"/>
      <c r="L1000" s="310"/>
      <c r="M1000" s="310"/>
      <c r="N1000" s="310"/>
      <c r="O1000" s="310"/>
      <c r="P1000" s="310"/>
      <c r="Q1000" s="310"/>
      <c r="R1000" s="310"/>
      <c r="S1000" s="310"/>
      <c r="T1000" s="310"/>
      <c r="U1000" s="310"/>
      <c r="V1000" s="310"/>
      <c r="W1000" s="310"/>
      <c r="X1000" s="310"/>
      <c r="Y1000" s="310"/>
      <c r="Z1000" s="310"/>
    </row>
    <row r="1001" spans="1:26" ht="15.75">
      <c r="A1001" s="310"/>
      <c r="B1001" s="310"/>
      <c r="C1001" s="310"/>
      <c r="D1001" s="310"/>
      <c r="E1001" s="310"/>
      <c r="F1001" s="310"/>
      <c r="G1001" s="310"/>
      <c r="H1001" s="310"/>
      <c r="I1001" s="310"/>
      <c r="J1001" s="310"/>
      <c r="K1001" s="310"/>
      <c r="L1001" s="310"/>
      <c r="M1001" s="310"/>
      <c r="N1001" s="310"/>
      <c r="O1001" s="310"/>
      <c r="P1001" s="310"/>
      <c r="Q1001" s="310"/>
      <c r="R1001" s="310"/>
      <c r="S1001" s="310"/>
      <c r="T1001" s="310"/>
      <c r="U1001" s="310"/>
      <c r="V1001" s="310"/>
      <c r="W1001" s="310"/>
      <c r="X1001" s="310"/>
      <c r="Y1001" s="310"/>
      <c r="Z1001" s="310"/>
    </row>
    <row r="1002" spans="1:26" ht="15.75">
      <c r="A1002" s="310"/>
      <c r="B1002" s="310"/>
      <c r="C1002" s="310"/>
      <c r="D1002" s="310"/>
      <c r="E1002" s="310"/>
      <c r="F1002" s="310"/>
      <c r="G1002" s="310"/>
      <c r="H1002" s="310"/>
      <c r="I1002" s="310"/>
      <c r="J1002" s="310"/>
      <c r="K1002" s="310"/>
      <c r="L1002" s="310"/>
      <c r="M1002" s="310"/>
      <c r="N1002" s="310"/>
      <c r="O1002" s="310"/>
      <c r="P1002" s="310"/>
      <c r="Q1002" s="310"/>
      <c r="R1002" s="310"/>
      <c r="S1002" s="310"/>
      <c r="T1002" s="310"/>
      <c r="U1002" s="310"/>
      <c r="V1002" s="310"/>
      <c r="W1002" s="310"/>
      <c r="X1002" s="310"/>
      <c r="Y1002" s="310"/>
      <c r="Z1002" s="310"/>
    </row>
  </sheetData>
  <mergeCells count="5">
    <mergeCell ref="B19:D19"/>
    <mergeCell ref="A4:D4"/>
    <mergeCell ref="B5:D5"/>
    <mergeCell ref="B13:D13"/>
    <mergeCell ref="A2:D2"/>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dimension ref="A1:AN1000"/>
  <sheetViews>
    <sheetView workbookViewId="0"/>
  </sheetViews>
  <sheetFormatPr defaultColWidth="15.140625" defaultRowHeight="15" customHeight="1"/>
  <cols>
    <col min="1" max="18" width="7.7109375" customWidth="1"/>
    <col min="19" max="19" width="14.7109375" customWidth="1"/>
    <col min="20" max="39" width="7.7109375" customWidth="1"/>
    <col min="40" max="40" width="7.5703125" customWidth="1"/>
  </cols>
  <sheetData>
    <row r="1" spans="1:40" ht="14.25" customHeight="1">
      <c r="A1" s="18"/>
      <c r="B1" s="18" t="s">
        <v>621</v>
      </c>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row>
    <row r="2" spans="1:40" ht="14.25" customHeight="1">
      <c r="A2" s="18"/>
      <c r="B2" s="18" t="s">
        <v>622</v>
      </c>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row>
    <row r="3" spans="1:40" ht="14.25" customHeight="1">
      <c r="A3" s="18"/>
      <c r="B3" s="338" t="s">
        <v>623</v>
      </c>
      <c r="C3" s="18" t="s">
        <v>625</v>
      </c>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row>
    <row r="4" spans="1:40" ht="14.25" customHeight="1">
      <c r="A4" s="18"/>
      <c r="B4" s="18" t="s">
        <v>626</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row>
    <row r="5" spans="1:40" ht="14.25" customHeight="1">
      <c r="A5" s="18"/>
      <c r="B5" s="18"/>
      <c r="C5" s="340"/>
      <c r="D5" s="340"/>
      <c r="E5" s="340"/>
      <c r="F5" s="340"/>
      <c r="G5" s="340"/>
      <c r="H5" s="340"/>
      <c r="I5" s="340"/>
      <c r="J5" s="340"/>
      <c r="K5" s="340"/>
      <c r="L5" s="340"/>
      <c r="M5" s="340"/>
      <c r="N5" s="340"/>
      <c r="O5" s="340"/>
      <c r="P5" s="340"/>
      <c r="Q5" s="340"/>
      <c r="R5" s="340"/>
      <c r="S5" s="18"/>
      <c r="T5" s="18"/>
      <c r="U5" s="18"/>
      <c r="V5" s="18"/>
      <c r="W5" s="18"/>
      <c r="X5" s="18"/>
      <c r="Y5" s="18"/>
      <c r="Z5" s="18"/>
      <c r="AA5" s="18"/>
      <c r="AB5" s="18"/>
      <c r="AC5" s="18"/>
      <c r="AD5" s="18"/>
      <c r="AE5" s="18"/>
      <c r="AF5" s="18"/>
      <c r="AG5" s="18"/>
      <c r="AH5" s="18"/>
      <c r="AI5" s="18"/>
      <c r="AJ5" s="18"/>
      <c r="AK5" s="18"/>
      <c r="AL5" s="18"/>
      <c r="AM5" s="18"/>
      <c r="AN5" s="18"/>
    </row>
    <row r="6" spans="1:40" ht="14.25" customHeight="1">
      <c r="A6" s="18"/>
      <c r="B6" s="18"/>
      <c r="C6" s="485" t="s">
        <v>628</v>
      </c>
      <c r="D6" s="478"/>
      <c r="E6" s="478"/>
      <c r="F6" s="478"/>
      <c r="G6" s="478"/>
      <c r="H6" s="478"/>
      <c r="I6" s="478"/>
      <c r="J6" s="478"/>
      <c r="K6" s="478"/>
      <c r="L6" s="478"/>
      <c r="M6" s="478"/>
      <c r="N6" s="478"/>
      <c r="O6" s="478"/>
      <c r="P6" s="478"/>
      <c r="Q6" s="478"/>
      <c r="R6" s="478"/>
      <c r="S6" s="18"/>
      <c r="T6" s="18"/>
      <c r="U6" s="18"/>
      <c r="V6" s="18"/>
      <c r="W6" s="18"/>
      <c r="X6" s="18"/>
      <c r="Y6" s="18"/>
      <c r="Z6" s="18"/>
      <c r="AA6" s="18"/>
      <c r="AB6" s="18"/>
      <c r="AC6" s="18"/>
      <c r="AD6" s="18"/>
      <c r="AE6" s="18"/>
      <c r="AF6" s="18"/>
      <c r="AG6" s="18"/>
      <c r="AH6" s="18"/>
      <c r="AI6" s="18"/>
      <c r="AJ6" s="18"/>
      <c r="AK6" s="18"/>
      <c r="AL6" s="18"/>
      <c r="AM6" s="18"/>
      <c r="AN6" s="18"/>
    </row>
    <row r="7" spans="1:40" ht="14.25" customHeight="1">
      <c r="A7" s="18"/>
      <c r="B7" s="18"/>
      <c r="C7" s="486" t="s">
        <v>635</v>
      </c>
      <c r="D7" s="487"/>
      <c r="E7" s="487"/>
      <c r="F7" s="487"/>
      <c r="G7" s="487"/>
      <c r="H7" s="487"/>
      <c r="I7" s="487"/>
      <c r="J7" s="487"/>
      <c r="K7" s="487"/>
      <c r="L7" s="487"/>
      <c r="M7" s="487"/>
      <c r="N7" s="487"/>
      <c r="O7" s="487"/>
      <c r="P7" s="487"/>
      <c r="Q7" s="487"/>
      <c r="R7" s="488"/>
      <c r="S7" s="489" t="s">
        <v>645</v>
      </c>
      <c r="T7" s="18"/>
      <c r="U7" s="18"/>
      <c r="V7" s="18"/>
      <c r="W7" s="18"/>
      <c r="X7" s="18"/>
      <c r="Y7" s="18"/>
      <c r="Z7" s="18"/>
      <c r="AA7" s="18"/>
      <c r="AB7" s="18"/>
      <c r="AC7" s="18"/>
      <c r="AD7" s="18"/>
      <c r="AE7" s="18"/>
      <c r="AF7" s="18"/>
      <c r="AG7" s="18"/>
      <c r="AH7" s="18"/>
      <c r="AI7" s="18"/>
      <c r="AJ7" s="18"/>
      <c r="AK7" s="18"/>
      <c r="AL7" s="18"/>
      <c r="AM7" s="18"/>
      <c r="AN7" s="18"/>
    </row>
    <row r="8" spans="1:40" ht="14.25" customHeight="1">
      <c r="A8" s="18"/>
      <c r="B8" s="18"/>
      <c r="C8" s="346">
        <v>0</v>
      </c>
      <c r="D8" s="346">
        <v>1</v>
      </c>
      <c r="E8" s="346">
        <v>2</v>
      </c>
      <c r="F8" s="346">
        <v>3</v>
      </c>
      <c r="G8" s="347">
        <v>4</v>
      </c>
      <c r="H8" s="346">
        <v>5</v>
      </c>
      <c r="I8" s="346">
        <v>6</v>
      </c>
      <c r="J8" s="346">
        <v>7</v>
      </c>
      <c r="K8" s="346">
        <v>8</v>
      </c>
      <c r="L8" s="347">
        <v>9</v>
      </c>
      <c r="M8" s="346">
        <v>10</v>
      </c>
      <c r="N8" s="346">
        <v>11</v>
      </c>
      <c r="O8" s="346">
        <v>12</v>
      </c>
      <c r="P8" s="346">
        <v>13</v>
      </c>
      <c r="Q8" s="347">
        <v>14</v>
      </c>
      <c r="R8" s="346">
        <v>15</v>
      </c>
      <c r="S8" s="484"/>
      <c r="T8" s="18"/>
      <c r="U8" s="18"/>
      <c r="V8" s="18"/>
      <c r="W8" s="18"/>
      <c r="X8" s="129"/>
      <c r="Y8" s="129"/>
      <c r="Z8" s="129"/>
      <c r="AA8" s="129"/>
      <c r="AB8" s="129"/>
      <c r="AC8" s="129"/>
      <c r="AD8" s="18"/>
      <c r="AE8" s="18"/>
      <c r="AF8" s="18"/>
      <c r="AG8" s="18"/>
      <c r="AH8" s="18"/>
      <c r="AI8" s="18"/>
      <c r="AJ8" s="18"/>
      <c r="AK8" s="18"/>
      <c r="AL8" s="18"/>
      <c r="AM8" s="18"/>
      <c r="AN8" s="18"/>
    </row>
    <row r="9" spans="1:40" ht="14.25" customHeight="1">
      <c r="A9" s="482" t="s">
        <v>77</v>
      </c>
      <c r="B9" s="346">
        <v>0</v>
      </c>
      <c r="C9" s="348" t="s">
        <v>623</v>
      </c>
      <c r="D9" s="348"/>
      <c r="E9" s="348"/>
      <c r="F9" s="348"/>
      <c r="G9" s="348"/>
      <c r="H9" s="348"/>
      <c r="I9" s="348"/>
      <c r="J9" s="348"/>
      <c r="K9" s="348"/>
      <c r="L9" s="348"/>
      <c r="M9" s="348"/>
      <c r="N9" s="348"/>
      <c r="O9" s="348"/>
      <c r="P9" s="348"/>
      <c r="Q9" s="348"/>
      <c r="R9" s="57"/>
      <c r="S9" s="349">
        <f>SUM(C9:R9)</f>
        <v>0</v>
      </c>
      <c r="T9" s="18"/>
      <c r="U9" s="18"/>
      <c r="V9" s="18"/>
      <c r="W9" s="18"/>
      <c r="X9" s="129"/>
      <c r="Y9" s="350"/>
      <c r="Z9" s="350"/>
      <c r="AA9" s="350"/>
      <c r="AB9" s="350"/>
      <c r="AC9" s="350"/>
      <c r="AD9" s="18"/>
      <c r="AE9" s="18"/>
      <c r="AF9" s="18"/>
      <c r="AG9" s="18"/>
      <c r="AH9" s="18"/>
      <c r="AI9" s="18"/>
      <c r="AJ9" s="18"/>
      <c r="AK9" s="18"/>
      <c r="AL9" s="18"/>
      <c r="AM9" s="18"/>
      <c r="AN9" s="18"/>
    </row>
    <row r="10" spans="1:40" ht="14.25" customHeight="1">
      <c r="A10" s="483"/>
      <c r="B10" s="346">
        <v>1</v>
      </c>
      <c r="C10" s="351"/>
      <c r="D10" s="351"/>
      <c r="E10" s="351"/>
      <c r="F10" s="351"/>
      <c r="G10" s="351"/>
      <c r="H10" s="351"/>
      <c r="I10" s="351"/>
      <c r="J10" s="351"/>
      <c r="K10" s="351"/>
      <c r="L10" s="351"/>
      <c r="M10" s="351"/>
      <c r="N10" s="351"/>
      <c r="O10" s="351"/>
      <c r="P10" s="351"/>
      <c r="Q10" s="351"/>
      <c r="R10" s="57"/>
      <c r="S10" s="349">
        <f t="shared" ref="S10:S19" si="0">SUM(C10:R10)+S9</f>
        <v>0</v>
      </c>
      <c r="T10" s="18"/>
      <c r="U10" s="18"/>
      <c r="V10" s="18"/>
      <c r="W10" s="18"/>
      <c r="X10" s="18"/>
      <c r="Y10" s="18"/>
      <c r="Z10" s="18"/>
      <c r="AA10" s="18"/>
      <c r="AB10" s="18"/>
      <c r="AC10" s="18"/>
      <c r="AD10" s="18"/>
      <c r="AE10" s="18"/>
      <c r="AF10" s="18"/>
      <c r="AG10" s="18"/>
      <c r="AH10" s="18"/>
      <c r="AI10" s="18"/>
      <c r="AJ10" s="18"/>
      <c r="AK10" s="18"/>
      <c r="AL10" s="18"/>
      <c r="AM10" s="18"/>
      <c r="AN10" s="18"/>
    </row>
    <row r="11" spans="1:40" ht="14.25" customHeight="1">
      <c r="A11" s="483"/>
      <c r="B11" s="346">
        <v>2</v>
      </c>
      <c r="C11" s="351">
        <v>1</v>
      </c>
      <c r="D11" s="351" t="s">
        <v>623</v>
      </c>
      <c r="E11" s="351"/>
      <c r="F11" s="351"/>
      <c r="G11" s="351"/>
      <c r="H11" s="351"/>
      <c r="I11" s="351"/>
      <c r="J11" s="351"/>
      <c r="K11" s="351"/>
      <c r="L11" s="351"/>
      <c r="M11" s="351"/>
      <c r="N11" s="351"/>
      <c r="O11" s="351"/>
      <c r="P11" s="351"/>
      <c r="Q11" s="351"/>
      <c r="R11" s="57"/>
      <c r="S11" s="349">
        <f t="shared" si="0"/>
        <v>1</v>
      </c>
      <c r="T11" s="18"/>
      <c r="U11" s="18"/>
      <c r="V11" s="18"/>
      <c r="W11" s="18"/>
      <c r="X11" s="18"/>
      <c r="Y11" s="18"/>
      <c r="Z11" s="18"/>
      <c r="AA11" s="18"/>
      <c r="AB11" s="18"/>
      <c r="AC11" s="18"/>
      <c r="AD11" s="18"/>
      <c r="AE11" s="18"/>
      <c r="AF11" s="18"/>
      <c r="AG11" s="18"/>
      <c r="AH11" s="18"/>
      <c r="AI11" s="18"/>
      <c r="AJ11" s="18"/>
      <c r="AK11" s="18"/>
      <c r="AL11" s="18"/>
      <c r="AM11" s="18"/>
      <c r="AN11" s="18"/>
    </row>
    <row r="12" spans="1:40" ht="14.25" customHeight="1">
      <c r="A12" s="483"/>
      <c r="B12" s="346">
        <v>3</v>
      </c>
      <c r="C12" s="351"/>
      <c r="D12" s="351"/>
      <c r="E12" s="351"/>
      <c r="F12" s="351"/>
      <c r="G12" s="351"/>
      <c r="H12" s="351"/>
      <c r="I12" s="351"/>
      <c r="J12" s="351"/>
      <c r="K12" s="351"/>
      <c r="L12" s="351"/>
      <c r="M12" s="351"/>
      <c r="N12" s="351"/>
      <c r="O12" s="351"/>
      <c r="P12" s="351"/>
      <c r="Q12" s="351"/>
      <c r="R12" s="57"/>
      <c r="S12" s="349">
        <f t="shared" si="0"/>
        <v>1</v>
      </c>
      <c r="T12" s="18"/>
      <c r="U12" s="18"/>
      <c r="V12" s="18"/>
      <c r="W12" s="18"/>
      <c r="X12" s="18"/>
      <c r="Y12" s="18"/>
      <c r="Z12" s="18"/>
      <c r="AA12" s="18"/>
      <c r="AB12" s="18"/>
      <c r="AC12" s="18"/>
      <c r="AD12" s="18"/>
      <c r="AE12" s="18"/>
      <c r="AF12" s="18"/>
      <c r="AG12" s="18"/>
      <c r="AH12" s="18"/>
      <c r="AI12" s="18"/>
      <c r="AJ12" s="18"/>
      <c r="AK12" s="18"/>
      <c r="AL12" s="18"/>
      <c r="AM12" s="18"/>
      <c r="AN12" s="18"/>
    </row>
    <row r="13" spans="1:40" ht="14.25" customHeight="1">
      <c r="A13" s="483"/>
      <c r="B13" s="346">
        <v>4</v>
      </c>
      <c r="C13" s="351">
        <v>1</v>
      </c>
      <c r="D13" s="351">
        <v>1</v>
      </c>
      <c r="E13" s="351" t="s">
        <v>623</v>
      </c>
      <c r="F13" s="351" t="s">
        <v>623</v>
      </c>
      <c r="G13" s="351"/>
      <c r="H13" s="351"/>
      <c r="I13" s="351"/>
      <c r="J13" s="351"/>
      <c r="K13" s="351"/>
      <c r="L13" s="351"/>
      <c r="M13" s="351"/>
      <c r="N13" s="351"/>
      <c r="O13" s="351"/>
      <c r="P13" s="351"/>
      <c r="Q13" s="351"/>
      <c r="R13" s="57"/>
      <c r="S13" s="349">
        <f t="shared" si="0"/>
        <v>3</v>
      </c>
      <c r="T13" s="18"/>
      <c r="U13" s="18"/>
      <c r="V13" s="18"/>
      <c r="W13" s="18"/>
      <c r="X13" s="18"/>
      <c r="Y13" s="18"/>
      <c r="Z13" s="18"/>
      <c r="AA13" s="18"/>
      <c r="AB13" s="18"/>
      <c r="AC13" s="18"/>
      <c r="AD13" s="18"/>
      <c r="AE13" s="18"/>
      <c r="AF13" s="18"/>
      <c r="AG13" s="18"/>
      <c r="AH13" s="18"/>
      <c r="AI13" s="18"/>
      <c r="AJ13" s="18"/>
      <c r="AK13" s="18"/>
      <c r="AL13" s="18"/>
      <c r="AM13" s="18"/>
      <c r="AN13" s="18"/>
    </row>
    <row r="14" spans="1:40" ht="14.25" customHeight="1">
      <c r="A14" s="483"/>
      <c r="B14" s="346">
        <v>5</v>
      </c>
      <c r="C14" s="351"/>
      <c r="D14" s="351"/>
      <c r="E14" s="351"/>
      <c r="F14" s="351"/>
      <c r="G14" s="351"/>
      <c r="H14" s="351"/>
      <c r="I14" s="351"/>
      <c r="J14" s="351"/>
      <c r="K14" s="351"/>
      <c r="L14" s="351"/>
      <c r="M14" s="351"/>
      <c r="N14" s="351"/>
      <c r="O14" s="351"/>
      <c r="P14" s="351"/>
      <c r="Q14" s="351"/>
      <c r="R14" s="57"/>
      <c r="S14" s="349">
        <f t="shared" si="0"/>
        <v>3</v>
      </c>
      <c r="T14" s="18"/>
      <c r="U14" s="18"/>
      <c r="V14" s="18"/>
      <c r="W14" s="18"/>
      <c r="X14" s="18"/>
      <c r="Y14" s="18"/>
      <c r="Z14" s="18"/>
      <c r="AA14" s="18"/>
      <c r="AB14" s="18"/>
      <c r="AC14" s="18"/>
      <c r="AD14" s="18"/>
      <c r="AE14" s="18"/>
      <c r="AF14" s="18"/>
      <c r="AG14" s="18"/>
      <c r="AH14" s="18"/>
      <c r="AI14" s="18"/>
      <c r="AJ14" s="18"/>
      <c r="AK14" s="18"/>
      <c r="AL14" s="18"/>
      <c r="AM14" s="18"/>
      <c r="AN14" s="18"/>
    </row>
    <row r="15" spans="1:40" ht="14.25" customHeight="1">
      <c r="A15" s="483"/>
      <c r="B15" s="346">
        <v>6</v>
      </c>
      <c r="C15" s="351">
        <v>1</v>
      </c>
      <c r="D15" s="351">
        <v>1</v>
      </c>
      <c r="E15" s="351">
        <v>1</v>
      </c>
      <c r="F15" s="351">
        <v>1</v>
      </c>
      <c r="G15" s="351" t="s">
        <v>623</v>
      </c>
      <c r="H15" s="351" t="s">
        <v>623</v>
      </c>
      <c r="I15" s="351" t="s">
        <v>623</v>
      </c>
      <c r="J15" s="351" t="s">
        <v>623</v>
      </c>
      <c r="K15" s="351"/>
      <c r="L15" s="351"/>
      <c r="M15" s="351"/>
      <c r="N15" s="351"/>
      <c r="O15" s="351"/>
      <c r="P15" s="351"/>
      <c r="Q15" s="351"/>
      <c r="R15" s="57"/>
      <c r="S15" s="349">
        <f t="shared" si="0"/>
        <v>7</v>
      </c>
      <c r="T15" s="18"/>
      <c r="U15" s="18"/>
      <c r="V15" s="18"/>
      <c r="W15" s="18"/>
      <c r="X15" s="18"/>
      <c r="Y15" s="18"/>
      <c r="Z15" s="18"/>
      <c r="AA15" s="18"/>
      <c r="AB15" s="18"/>
      <c r="AC15" s="18"/>
      <c r="AD15" s="18"/>
      <c r="AE15" s="18"/>
      <c r="AF15" s="18"/>
      <c r="AG15" s="18"/>
      <c r="AH15" s="18"/>
      <c r="AI15" s="18"/>
      <c r="AJ15" s="18"/>
      <c r="AK15" s="18"/>
      <c r="AL15" s="18"/>
      <c r="AM15" s="18"/>
      <c r="AN15" s="18"/>
    </row>
    <row r="16" spans="1:40" ht="14.25" customHeight="1">
      <c r="A16" s="483"/>
      <c r="B16" s="346">
        <v>7</v>
      </c>
      <c r="C16" s="351"/>
      <c r="D16" s="351"/>
      <c r="E16" s="351"/>
      <c r="F16" s="351"/>
      <c r="G16" s="351"/>
      <c r="H16" s="351"/>
      <c r="I16" s="351"/>
      <c r="J16" s="351"/>
      <c r="K16" s="351"/>
      <c r="L16" s="351"/>
      <c r="M16" s="351"/>
      <c r="N16" s="351"/>
      <c r="O16" s="351"/>
      <c r="P16" s="351"/>
      <c r="Q16" s="351"/>
      <c r="R16" s="57"/>
      <c r="S16" s="349">
        <f t="shared" si="0"/>
        <v>7</v>
      </c>
      <c r="T16" s="18"/>
      <c r="U16" s="18"/>
      <c r="V16" s="18"/>
      <c r="W16" s="18"/>
      <c r="X16" s="18"/>
      <c r="Y16" s="18"/>
      <c r="Z16" s="18"/>
      <c r="AA16" s="18"/>
      <c r="AB16" s="18"/>
      <c r="AC16" s="18"/>
      <c r="AD16" s="18"/>
      <c r="AE16" s="18"/>
      <c r="AF16" s="18"/>
      <c r="AG16" s="18"/>
      <c r="AH16" s="18"/>
      <c r="AI16" s="18"/>
      <c r="AJ16" s="18"/>
      <c r="AK16" s="18"/>
      <c r="AL16" s="18"/>
      <c r="AM16" s="18"/>
      <c r="AN16" s="18"/>
    </row>
    <row r="17" spans="1:40" ht="14.25" customHeight="1">
      <c r="A17" s="483"/>
      <c r="B17" s="346">
        <v>8</v>
      </c>
      <c r="C17" s="351">
        <v>1</v>
      </c>
      <c r="D17" s="351">
        <v>1</v>
      </c>
      <c r="E17" s="351">
        <v>1</v>
      </c>
      <c r="F17" s="351">
        <v>1</v>
      </c>
      <c r="G17" s="351">
        <v>1</v>
      </c>
      <c r="H17" s="351">
        <v>1</v>
      </c>
      <c r="I17" s="351">
        <v>1</v>
      </c>
      <c r="J17" s="351">
        <v>1</v>
      </c>
      <c r="K17" s="351" t="s">
        <v>623</v>
      </c>
      <c r="L17" s="351" t="s">
        <v>623</v>
      </c>
      <c r="M17" s="351" t="s">
        <v>623</v>
      </c>
      <c r="N17" s="351" t="s">
        <v>623</v>
      </c>
      <c r="O17" s="351" t="s">
        <v>623</v>
      </c>
      <c r="P17" s="351" t="s">
        <v>623</v>
      </c>
      <c r="Q17" s="351" t="s">
        <v>623</v>
      </c>
      <c r="R17" s="57" t="s">
        <v>623</v>
      </c>
      <c r="S17" s="349">
        <f t="shared" si="0"/>
        <v>15</v>
      </c>
      <c r="T17" s="18"/>
      <c r="U17" s="18"/>
      <c r="V17" s="18"/>
      <c r="W17" s="18"/>
      <c r="X17" s="18"/>
      <c r="Y17" s="18"/>
      <c r="Z17" s="18"/>
      <c r="AA17" s="18"/>
      <c r="AB17" s="18"/>
      <c r="AC17" s="18"/>
      <c r="AD17" s="18"/>
      <c r="AE17" s="18"/>
      <c r="AF17" s="18"/>
      <c r="AG17" s="18"/>
      <c r="AH17" s="18"/>
      <c r="AI17" s="18"/>
      <c r="AJ17" s="18"/>
      <c r="AK17" s="18"/>
      <c r="AL17" s="18"/>
      <c r="AM17" s="18"/>
      <c r="AN17" s="18"/>
    </row>
    <row r="18" spans="1:40" ht="14.25" customHeight="1">
      <c r="A18" s="483"/>
      <c r="B18" s="346">
        <v>9</v>
      </c>
      <c r="C18" s="351"/>
      <c r="D18" s="351"/>
      <c r="E18" s="351"/>
      <c r="F18" s="351"/>
      <c r="G18" s="351"/>
      <c r="H18" s="351"/>
      <c r="I18" s="351"/>
      <c r="J18" s="351"/>
      <c r="K18" s="351"/>
      <c r="L18" s="351"/>
      <c r="M18" s="351"/>
      <c r="N18" s="351"/>
      <c r="O18" s="351"/>
      <c r="P18" s="351"/>
      <c r="Q18" s="351"/>
      <c r="R18" s="57"/>
      <c r="S18" s="349">
        <f t="shared" si="0"/>
        <v>15</v>
      </c>
      <c r="T18" s="18"/>
      <c r="U18" s="18"/>
      <c r="V18" s="18"/>
      <c r="W18" s="18"/>
      <c r="X18" s="18"/>
      <c r="Y18" s="18"/>
      <c r="Z18" s="18"/>
      <c r="AA18" s="18"/>
      <c r="AB18" s="18"/>
      <c r="AC18" s="18"/>
      <c r="AD18" s="18"/>
      <c r="AE18" s="18"/>
      <c r="AF18" s="18"/>
      <c r="AG18" s="18"/>
      <c r="AH18" s="18"/>
      <c r="AI18" s="18"/>
      <c r="AJ18" s="18"/>
      <c r="AK18" s="18"/>
      <c r="AL18" s="18"/>
      <c r="AM18" s="18"/>
      <c r="AN18" s="18"/>
    </row>
    <row r="19" spans="1:40" ht="14.25" customHeight="1">
      <c r="A19" s="484"/>
      <c r="B19" s="352">
        <v>10</v>
      </c>
      <c r="C19" s="353">
        <v>1</v>
      </c>
      <c r="D19" s="353">
        <v>1</v>
      </c>
      <c r="E19" s="353">
        <v>1</v>
      </c>
      <c r="F19" s="353">
        <v>1</v>
      </c>
      <c r="G19" s="353">
        <v>1</v>
      </c>
      <c r="H19" s="353">
        <v>1</v>
      </c>
      <c r="I19" s="353">
        <v>1</v>
      </c>
      <c r="J19" s="353">
        <v>1</v>
      </c>
      <c r="K19" s="353">
        <v>1</v>
      </c>
      <c r="L19" s="353">
        <v>1</v>
      </c>
      <c r="M19" s="353">
        <v>1</v>
      </c>
      <c r="N19" s="353">
        <v>1</v>
      </c>
      <c r="O19" s="353">
        <v>1</v>
      </c>
      <c r="P19" s="353">
        <v>1</v>
      </c>
      <c r="Q19" s="353">
        <v>1</v>
      </c>
      <c r="R19" s="57">
        <v>1</v>
      </c>
      <c r="S19" s="349">
        <f t="shared" si="0"/>
        <v>31</v>
      </c>
      <c r="T19" s="18"/>
      <c r="U19" s="18"/>
      <c r="V19" s="18"/>
      <c r="W19" s="18"/>
      <c r="X19" s="18"/>
      <c r="Y19" s="18"/>
      <c r="Z19" s="18"/>
      <c r="AA19" s="18"/>
      <c r="AB19" s="18"/>
      <c r="AC19" s="18"/>
      <c r="AD19" s="18"/>
      <c r="AE19" s="18"/>
      <c r="AF19" s="18"/>
      <c r="AG19" s="18"/>
      <c r="AH19" s="18"/>
      <c r="AI19" s="18"/>
      <c r="AJ19" s="18"/>
      <c r="AK19" s="18"/>
      <c r="AL19" s="18"/>
      <c r="AM19" s="18"/>
      <c r="AN19" s="18"/>
    </row>
    <row r="20" spans="1:40" ht="14.25" customHeight="1">
      <c r="A20" s="18"/>
      <c r="B20" s="346" t="s">
        <v>646</v>
      </c>
      <c r="C20" s="349">
        <f t="shared" ref="C20:R20" si="1">SUM(C9:C19)</f>
        <v>5</v>
      </c>
      <c r="D20" s="349">
        <f t="shared" si="1"/>
        <v>4</v>
      </c>
      <c r="E20" s="349">
        <f t="shared" si="1"/>
        <v>3</v>
      </c>
      <c r="F20" s="349">
        <f t="shared" si="1"/>
        <v>3</v>
      </c>
      <c r="G20" s="349">
        <f t="shared" si="1"/>
        <v>2</v>
      </c>
      <c r="H20" s="349">
        <f t="shared" si="1"/>
        <v>2</v>
      </c>
      <c r="I20" s="349">
        <f t="shared" si="1"/>
        <v>2</v>
      </c>
      <c r="J20" s="349">
        <f t="shared" si="1"/>
        <v>2</v>
      </c>
      <c r="K20" s="349">
        <f t="shared" si="1"/>
        <v>1</v>
      </c>
      <c r="L20" s="349">
        <f t="shared" si="1"/>
        <v>1</v>
      </c>
      <c r="M20" s="349">
        <f t="shared" si="1"/>
        <v>1</v>
      </c>
      <c r="N20" s="349">
        <f t="shared" si="1"/>
        <v>1</v>
      </c>
      <c r="O20" s="349">
        <f t="shared" si="1"/>
        <v>1</v>
      </c>
      <c r="P20" s="349">
        <f t="shared" si="1"/>
        <v>1</v>
      </c>
      <c r="Q20" s="349">
        <f t="shared" si="1"/>
        <v>1</v>
      </c>
      <c r="R20" s="349">
        <f t="shared" si="1"/>
        <v>1</v>
      </c>
      <c r="S20" s="349">
        <f>SUM(C20:R20)</f>
        <v>31</v>
      </c>
      <c r="T20" s="18"/>
      <c r="U20" s="18"/>
      <c r="V20" s="18"/>
      <c r="W20" s="18"/>
      <c r="X20" s="18"/>
      <c r="Y20" s="18"/>
      <c r="Z20" s="18"/>
      <c r="AA20" s="18"/>
      <c r="AB20" s="18"/>
      <c r="AC20" s="18"/>
      <c r="AD20" s="18"/>
      <c r="AE20" s="18"/>
      <c r="AF20" s="18"/>
      <c r="AG20" s="18"/>
      <c r="AH20" s="18"/>
      <c r="AI20" s="18"/>
      <c r="AJ20" s="18"/>
      <c r="AK20" s="18"/>
      <c r="AL20" s="18"/>
      <c r="AM20" s="18"/>
      <c r="AN20" s="18"/>
    </row>
    <row r="21" spans="1:40" ht="14.25" customHeight="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row>
    <row r="22" spans="1:40" ht="14.25" customHeight="1">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row>
    <row r="23" spans="1:40" ht="14.25" customHeight="1">
      <c r="A23" s="18"/>
      <c r="B23" s="18" t="s">
        <v>647</v>
      </c>
      <c r="C23" s="36">
        <f>FV(1,5,-1)</f>
        <v>31</v>
      </c>
      <c r="D23" s="18" t="s">
        <v>648</v>
      </c>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row>
    <row r="24" spans="1:40" ht="14.25" customHeight="1">
      <c r="A24" s="18"/>
      <c r="B24" s="18"/>
      <c r="C24" s="18"/>
      <c r="D24" s="18"/>
      <c r="E24" s="18"/>
      <c r="F24" s="18"/>
      <c r="G24" s="18"/>
      <c r="H24" s="18"/>
      <c r="I24" s="18"/>
      <c r="J24" s="18"/>
      <c r="K24" s="18"/>
      <c r="L24" s="18"/>
      <c r="M24" s="18"/>
      <c r="N24" s="18"/>
      <c r="O24" s="18"/>
      <c r="P24" s="18"/>
      <c r="Q24" s="18"/>
      <c r="R24" s="18"/>
      <c r="S24" s="18"/>
      <c r="T24" s="18"/>
      <c r="U24" s="18"/>
      <c r="V24" s="18"/>
      <c r="W24" s="354" t="s">
        <v>77</v>
      </c>
      <c r="X24" s="354">
        <v>0</v>
      </c>
      <c r="Y24" s="354">
        <v>1</v>
      </c>
      <c r="Z24" s="354">
        <v>2</v>
      </c>
      <c r="AA24" s="354">
        <v>3</v>
      </c>
      <c r="AB24" s="354">
        <v>4</v>
      </c>
      <c r="AC24" s="354">
        <v>5</v>
      </c>
      <c r="AD24" s="354">
        <v>6</v>
      </c>
      <c r="AE24" s="354">
        <v>7</v>
      </c>
      <c r="AF24" s="354">
        <v>8</v>
      </c>
      <c r="AG24" s="354">
        <v>9</v>
      </c>
      <c r="AH24" s="354">
        <v>10</v>
      </c>
      <c r="AI24" s="18"/>
      <c r="AJ24" s="18"/>
      <c r="AK24" s="18"/>
      <c r="AL24" s="18"/>
      <c r="AM24" s="18"/>
      <c r="AN24" s="18"/>
    </row>
    <row r="25" spans="1:40" ht="14.25" customHeight="1">
      <c r="A25" s="18"/>
      <c r="B25" s="18"/>
      <c r="C25" s="18"/>
      <c r="D25" s="18"/>
      <c r="E25" s="18"/>
      <c r="F25" s="18"/>
      <c r="G25" s="18"/>
      <c r="H25" s="18"/>
      <c r="I25" s="18"/>
      <c r="J25" s="18"/>
      <c r="K25" s="18"/>
      <c r="L25" s="18"/>
      <c r="M25" s="18"/>
      <c r="N25" s="18"/>
      <c r="O25" s="18"/>
      <c r="P25" s="18"/>
      <c r="Q25" s="18"/>
      <c r="R25" s="18"/>
      <c r="S25" s="18"/>
      <c r="T25" s="18"/>
      <c r="U25" s="18"/>
      <c r="V25" s="18"/>
      <c r="W25" s="354" t="s">
        <v>649</v>
      </c>
      <c r="X25" s="349">
        <v>0</v>
      </c>
      <c r="Y25" s="349">
        <v>0</v>
      </c>
      <c r="Z25" s="349">
        <v>1</v>
      </c>
      <c r="AA25" s="349">
        <v>1</v>
      </c>
      <c r="AB25" s="349">
        <v>3</v>
      </c>
      <c r="AC25" s="349">
        <v>3</v>
      </c>
      <c r="AD25" s="349">
        <v>7</v>
      </c>
      <c r="AE25" s="349">
        <v>7</v>
      </c>
      <c r="AF25" s="349">
        <v>15</v>
      </c>
      <c r="AG25" s="349">
        <v>15</v>
      </c>
      <c r="AH25" s="349">
        <v>31</v>
      </c>
      <c r="AI25" s="18"/>
      <c r="AJ25" s="18"/>
      <c r="AK25" s="18"/>
      <c r="AL25" s="18"/>
      <c r="AM25" s="18"/>
      <c r="AN25" s="18"/>
    </row>
    <row r="26" spans="1:40" ht="14.25" customHeight="1">
      <c r="A26" s="18"/>
      <c r="B26" s="18"/>
      <c r="C26" s="18"/>
      <c r="D26" s="340"/>
      <c r="E26" s="340"/>
      <c r="F26" s="340"/>
      <c r="G26" s="340"/>
      <c r="H26" s="340"/>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row>
    <row r="27" spans="1:40" ht="14.25" customHeight="1">
      <c r="A27" s="18"/>
      <c r="B27" s="18"/>
      <c r="C27" s="18"/>
      <c r="D27" s="485" t="s">
        <v>650</v>
      </c>
      <c r="E27" s="478"/>
      <c r="F27" s="478"/>
      <c r="G27" s="478"/>
      <c r="H27" s="478"/>
      <c r="I27" s="129"/>
      <c r="J27" s="129" t="s">
        <v>651</v>
      </c>
      <c r="K27" s="129"/>
      <c r="L27" s="129"/>
      <c r="M27" s="129"/>
      <c r="N27" s="129"/>
      <c r="O27" s="129"/>
      <c r="P27" s="129"/>
      <c r="Q27" s="129"/>
      <c r="R27" s="18"/>
      <c r="S27" s="18"/>
      <c r="T27" s="18"/>
      <c r="U27" s="18"/>
      <c r="V27" s="18"/>
      <c r="W27" s="18"/>
      <c r="X27" s="18"/>
      <c r="Y27" s="18"/>
      <c r="Z27" s="18"/>
      <c r="AA27" s="18"/>
      <c r="AB27" s="18"/>
      <c r="AC27" s="18"/>
      <c r="AD27" s="18"/>
      <c r="AE27" s="18"/>
      <c r="AF27" s="18"/>
      <c r="AG27" s="18"/>
      <c r="AH27" s="18"/>
      <c r="AI27" s="18"/>
      <c r="AJ27" s="18"/>
      <c r="AK27" s="18"/>
      <c r="AL27" s="18"/>
      <c r="AM27" s="18"/>
      <c r="AN27" s="18"/>
    </row>
    <row r="28" spans="1:40" ht="14.25" customHeight="1">
      <c r="A28" s="18"/>
      <c r="B28" s="18"/>
      <c r="C28" s="18"/>
      <c r="D28" s="486" t="s">
        <v>635</v>
      </c>
      <c r="E28" s="487"/>
      <c r="F28" s="487"/>
      <c r="G28" s="488"/>
      <c r="H28" s="490" t="s">
        <v>652</v>
      </c>
      <c r="I28" s="18"/>
      <c r="J28" s="129"/>
      <c r="K28" s="18"/>
      <c r="L28" s="18"/>
      <c r="M28" s="18"/>
      <c r="N28" s="18"/>
      <c r="O28" s="18"/>
      <c r="P28" s="18"/>
      <c r="Q28" s="18"/>
      <c r="R28" s="18"/>
      <c r="S28" s="18"/>
      <c r="T28" s="18"/>
      <c r="U28" s="18"/>
      <c r="V28" s="18"/>
      <c r="W28" s="354" t="s">
        <v>653</v>
      </c>
      <c r="X28" s="354">
        <v>0</v>
      </c>
      <c r="Y28" s="354">
        <v>1</v>
      </c>
      <c r="Z28" s="354">
        <v>2</v>
      </c>
      <c r="AA28" s="354">
        <v>3</v>
      </c>
      <c r="AB28" s="354">
        <v>4</v>
      </c>
      <c r="AC28" s="354">
        <v>5</v>
      </c>
      <c r="AD28" s="354">
        <v>6</v>
      </c>
      <c r="AE28" s="354">
        <v>7</v>
      </c>
      <c r="AF28" s="354">
        <v>8</v>
      </c>
      <c r="AG28" s="354">
        <v>9</v>
      </c>
      <c r="AH28" s="354">
        <v>10</v>
      </c>
      <c r="AI28" s="354">
        <v>11</v>
      </c>
      <c r="AJ28" s="354">
        <v>12</v>
      </c>
      <c r="AK28" s="354">
        <v>13</v>
      </c>
      <c r="AL28" s="354">
        <v>14</v>
      </c>
      <c r="AM28" s="354">
        <v>15</v>
      </c>
      <c r="AN28" s="18"/>
    </row>
    <row r="29" spans="1:40" ht="14.25" customHeight="1">
      <c r="A29" s="18"/>
      <c r="B29" s="18"/>
      <c r="C29" s="18"/>
      <c r="D29" s="346">
        <v>0</v>
      </c>
      <c r="E29" s="346">
        <v>1</v>
      </c>
      <c r="F29" s="346">
        <v>2</v>
      </c>
      <c r="G29" s="347">
        <v>3</v>
      </c>
      <c r="H29" s="484"/>
      <c r="I29" s="18"/>
      <c r="J29" s="18"/>
      <c r="K29" s="18"/>
      <c r="L29" s="18"/>
      <c r="M29" s="18"/>
      <c r="N29" s="18"/>
      <c r="O29" s="18"/>
      <c r="P29" s="18"/>
      <c r="Q29" s="18"/>
      <c r="R29" s="18"/>
      <c r="S29" s="18"/>
      <c r="T29" s="18"/>
      <c r="U29" s="18"/>
      <c r="V29" s="18"/>
      <c r="W29" s="354" t="s">
        <v>654</v>
      </c>
      <c r="X29" s="349">
        <v>5</v>
      </c>
      <c r="Y29" s="349">
        <v>4</v>
      </c>
      <c r="Z29" s="349">
        <v>3</v>
      </c>
      <c r="AA29" s="349">
        <v>3</v>
      </c>
      <c r="AB29" s="349">
        <v>2</v>
      </c>
      <c r="AC29" s="349">
        <v>2</v>
      </c>
      <c r="AD29" s="349">
        <v>2</v>
      </c>
      <c r="AE29" s="349">
        <v>2</v>
      </c>
      <c r="AF29" s="349">
        <v>1</v>
      </c>
      <c r="AG29" s="349">
        <v>1</v>
      </c>
      <c r="AH29" s="349">
        <v>1</v>
      </c>
      <c r="AI29" s="349">
        <v>1</v>
      </c>
      <c r="AJ29" s="349">
        <v>1</v>
      </c>
      <c r="AK29" s="349">
        <v>1</v>
      </c>
      <c r="AL29" s="349">
        <v>1</v>
      </c>
      <c r="AM29" s="349">
        <v>1</v>
      </c>
      <c r="AN29" s="18"/>
    </row>
    <row r="30" spans="1:40" ht="14.25" customHeight="1">
      <c r="A30" s="18"/>
      <c r="B30" s="482" t="s">
        <v>77</v>
      </c>
      <c r="C30" s="346">
        <v>0</v>
      </c>
      <c r="D30" s="348" t="s">
        <v>623</v>
      </c>
      <c r="E30" s="348"/>
      <c r="F30" s="348"/>
      <c r="G30" s="348"/>
      <c r="H30" s="349">
        <f>SUM(D30:G30)</f>
        <v>0</v>
      </c>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row>
    <row r="31" spans="1:40" ht="14.25" customHeight="1">
      <c r="A31" s="18"/>
      <c r="B31" s="483"/>
      <c r="C31" s="346">
        <v>1</v>
      </c>
      <c r="D31" s="351"/>
      <c r="E31" s="351"/>
      <c r="F31" s="351"/>
      <c r="G31" s="351"/>
      <c r="H31" s="349">
        <f t="shared" ref="H31:H34" si="2">SUM(D31:G31)+H30</f>
        <v>0</v>
      </c>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row>
    <row r="32" spans="1:40" ht="14.25" customHeight="1">
      <c r="A32" s="18"/>
      <c r="B32" s="483"/>
      <c r="C32" s="346">
        <v>2</v>
      </c>
      <c r="D32" s="351">
        <v>1</v>
      </c>
      <c r="E32" s="351" t="s">
        <v>623</v>
      </c>
      <c r="F32" s="351"/>
      <c r="G32" s="351"/>
      <c r="H32" s="349">
        <f t="shared" si="2"/>
        <v>1</v>
      </c>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row>
    <row r="33" spans="1:40" ht="14.25" customHeight="1">
      <c r="A33" s="18"/>
      <c r="B33" s="483"/>
      <c r="C33" s="346">
        <v>3</v>
      </c>
      <c r="D33" s="351"/>
      <c r="E33" s="351"/>
      <c r="F33" s="351"/>
      <c r="G33" s="351"/>
      <c r="H33" s="349">
        <f t="shared" si="2"/>
        <v>1</v>
      </c>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row>
    <row r="34" spans="1:40" ht="14.25" customHeight="1">
      <c r="A34" s="18"/>
      <c r="B34" s="484"/>
      <c r="C34" s="346">
        <v>4</v>
      </c>
      <c r="D34" s="353">
        <v>1</v>
      </c>
      <c r="E34" s="353">
        <v>1</v>
      </c>
      <c r="F34" s="353" t="s">
        <v>623</v>
      </c>
      <c r="G34" s="353" t="s">
        <v>623</v>
      </c>
      <c r="H34" s="349">
        <f t="shared" si="2"/>
        <v>3</v>
      </c>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row>
    <row r="35" spans="1:40" ht="14.2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row>
    <row r="36" spans="1:40" ht="14.2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row>
    <row r="37" spans="1:40" ht="14.2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row>
    <row r="38" spans="1:40" ht="14.2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row>
    <row r="39" spans="1:40" ht="14.2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row>
    <row r="40" spans="1:40" ht="14.2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row>
    <row r="41" spans="1:40" ht="14.2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row>
    <row r="42" spans="1:40" ht="14.2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row>
    <row r="43" spans="1:40" ht="14.2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row>
    <row r="44" spans="1:40" ht="14.2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row>
    <row r="45" spans="1:40" ht="14.2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row>
    <row r="46" spans="1:40" ht="14.2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row>
    <row r="47" spans="1:40" ht="14.2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row>
    <row r="48" spans="1:40" ht="14.2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row>
    <row r="49" spans="1:40" ht="14.2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row>
    <row r="50" spans="1:40" ht="14.2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row>
    <row r="51" spans="1:40" ht="14.2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row>
    <row r="52" spans="1:40" ht="14.2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row>
    <row r="53" spans="1:40" ht="14.2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row>
    <row r="54" spans="1:40" ht="14.2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row>
    <row r="55" spans="1:40" ht="14.2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row>
    <row r="56" spans="1:40" ht="14.2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row>
    <row r="57" spans="1:40" ht="14.2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row>
    <row r="58" spans="1:40" ht="14.2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row>
    <row r="59" spans="1:40" ht="14.2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row>
    <row r="60" spans="1:40" ht="14.2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row>
    <row r="61" spans="1:40" ht="14.2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row>
    <row r="62" spans="1:40" ht="14.2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row>
    <row r="63" spans="1:40" ht="14.2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row>
    <row r="64" spans="1:40" ht="14.2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row>
    <row r="65" spans="1:40" ht="14.2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row>
    <row r="66" spans="1:40" ht="14.2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row>
    <row r="67" spans="1:40" ht="14.2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row>
    <row r="68" spans="1:40" ht="14.2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row>
    <row r="69" spans="1:40" ht="14.2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row>
    <row r="70" spans="1:40" ht="14.2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row>
    <row r="71" spans="1:40" ht="14.2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row>
    <row r="72" spans="1:40" ht="14.2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row>
    <row r="73" spans="1:40" ht="14.2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row>
    <row r="74" spans="1:40" ht="14.2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row>
    <row r="75" spans="1:40" ht="14.2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row>
    <row r="76" spans="1:40" ht="14.2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row>
    <row r="77" spans="1:40" ht="14.2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row>
    <row r="78" spans="1:40" ht="14.2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row>
    <row r="79" spans="1:40" ht="14.2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row>
    <row r="80" spans="1:40" ht="14.2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row>
    <row r="81" spans="1:40" ht="14.2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row>
    <row r="82" spans="1:40" ht="14.2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row>
    <row r="83" spans="1:40" ht="14.2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row>
    <row r="84" spans="1:40" ht="14.2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row>
    <row r="85" spans="1:40" ht="14.2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row>
    <row r="86" spans="1:40" ht="14.2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row>
    <row r="87" spans="1:40" ht="14.2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row>
    <row r="88" spans="1:40" ht="14.2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row>
    <row r="89" spans="1:40" ht="14.2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row>
    <row r="90" spans="1:40" ht="14.2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row>
    <row r="91" spans="1:40" ht="14.2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row>
    <row r="92" spans="1:40" ht="14.2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row>
    <row r="93" spans="1:40" ht="14.2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row>
    <row r="94" spans="1:40" ht="14.2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row>
    <row r="95" spans="1:40" ht="14.2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row>
    <row r="96" spans="1:40" ht="14.2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row>
    <row r="97" spans="1:40" ht="14.2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row>
    <row r="98" spans="1:40" ht="14.2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row>
    <row r="99" spans="1:40" ht="14.2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row>
    <row r="100" spans="1:40" ht="14.2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row>
    <row r="101" spans="1:40" ht="14.2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row>
    <row r="102" spans="1:40" ht="14.2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row>
    <row r="103" spans="1:40" ht="14.2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row>
    <row r="104" spans="1:40" ht="14.2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row>
    <row r="105" spans="1:40" ht="14.2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row>
    <row r="106" spans="1:40" ht="14.2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row>
    <row r="107" spans="1:40" ht="14.2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row>
    <row r="108" spans="1:40" ht="14.2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row>
    <row r="109" spans="1:40" ht="14.2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row>
    <row r="110" spans="1:40" ht="14.2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row>
    <row r="111" spans="1:40" ht="14.2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row>
    <row r="112" spans="1:40" ht="14.2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row>
    <row r="113" spans="1:40" ht="14.2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row>
    <row r="114" spans="1:40" ht="14.2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row>
    <row r="115" spans="1:40" ht="14.2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row>
    <row r="116" spans="1:40" ht="14.2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row>
    <row r="117" spans="1:40" ht="14.2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row>
    <row r="118" spans="1:40" ht="14.2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row>
    <row r="119" spans="1:40" ht="14.2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row>
    <row r="120" spans="1:40" ht="14.2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row>
    <row r="121" spans="1:40" ht="14.2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row>
    <row r="122" spans="1:40" ht="14.2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row>
    <row r="123" spans="1:40" ht="14.2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row>
    <row r="124" spans="1:40" ht="14.2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row>
    <row r="125" spans="1:40" ht="14.2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row>
    <row r="126" spans="1:40" ht="14.2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row>
    <row r="127" spans="1:40" ht="14.2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row>
    <row r="128" spans="1:40" ht="14.2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row>
    <row r="129" spans="1:40" ht="14.2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row>
    <row r="130" spans="1:40" ht="14.2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row>
    <row r="131" spans="1:40" ht="14.2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row>
    <row r="132" spans="1:40" ht="14.2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row>
    <row r="133" spans="1:40" ht="14.2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row>
    <row r="134" spans="1:40" ht="14.2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row>
    <row r="135" spans="1:40" ht="14.2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row>
    <row r="136" spans="1:40" ht="14.2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row>
    <row r="137" spans="1:40" ht="14.2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row>
    <row r="138" spans="1:40" ht="14.2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row>
    <row r="139" spans="1:40" ht="14.2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row>
    <row r="140" spans="1:40" ht="14.2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row>
    <row r="141" spans="1:40" ht="14.2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row>
    <row r="142" spans="1:40" ht="14.2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row>
    <row r="143" spans="1:40" ht="14.2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row>
    <row r="144" spans="1:40" ht="14.2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row>
    <row r="145" spans="1:40" ht="14.2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row>
    <row r="146" spans="1:40" ht="14.2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row>
    <row r="147" spans="1:40" ht="14.2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row>
    <row r="148" spans="1:40" ht="14.2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row>
    <row r="149" spans="1:40" ht="14.2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row>
    <row r="150" spans="1:40" ht="14.2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row>
    <row r="151" spans="1:40" ht="14.2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row>
    <row r="152" spans="1:40" ht="14.2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row>
    <row r="153" spans="1:40" ht="14.2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row>
    <row r="154" spans="1:40" ht="14.2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row>
    <row r="155" spans="1:40" ht="14.2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row>
    <row r="156" spans="1:40" ht="14.2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row>
    <row r="157" spans="1:40" ht="14.2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row>
    <row r="158" spans="1:40" ht="14.2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row>
    <row r="159" spans="1:40" ht="14.2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row>
    <row r="160" spans="1:40" ht="14.2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row>
    <row r="161" spans="1:40" ht="14.2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row>
    <row r="162" spans="1:40" ht="14.2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row>
    <row r="163" spans="1:40" ht="14.2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row>
    <row r="164" spans="1:40" ht="14.2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row>
    <row r="165" spans="1:40" ht="14.2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row>
    <row r="166" spans="1:40" ht="14.2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row>
    <row r="167" spans="1:40" ht="14.2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row>
    <row r="168" spans="1:40" ht="14.2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row>
    <row r="169" spans="1:40" ht="14.2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row>
    <row r="170" spans="1:40" ht="14.2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row>
    <row r="171" spans="1:40" ht="14.2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row>
    <row r="172" spans="1:40" ht="14.2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row>
    <row r="173" spans="1:40" ht="14.2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row>
    <row r="174" spans="1:40" ht="14.2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row>
    <row r="175" spans="1:40" ht="14.2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row>
    <row r="176" spans="1:40" ht="14.2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row>
    <row r="177" spans="1:40" ht="14.2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row>
    <row r="178" spans="1:40" ht="14.2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row>
    <row r="179" spans="1:40" ht="14.2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row>
    <row r="180" spans="1:40" ht="14.2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row>
    <row r="181" spans="1:40" ht="14.2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row>
    <row r="182" spans="1:40" ht="14.2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row>
    <row r="183" spans="1:40" ht="14.2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row>
    <row r="184" spans="1:40" ht="14.2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row>
    <row r="185" spans="1:40" ht="14.2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row>
    <row r="186" spans="1:40" ht="14.2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row>
    <row r="187" spans="1:40" ht="14.2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row>
    <row r="188" spans="1:40" ht="14.2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row>
    <row r="189" spans="1:40" ht="14.2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row>
    <row r="190" spans="1:40" ht="14.2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row>
    <row r="191" spans="1:40" ht="14.2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row>
    <row r="192" spans="1:40" ht="14.2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row>
    <row r="193" spans="1:40" ht="14.2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row>
    <row r="194" spans="1:40" ht="14.2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row>
    <row r="195" spans="1:40" ht="14.2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row>
    <row r="196" spans="1:40" ht="14.2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row>
    <row r="197" spans="1:40" ht="14.2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row>
    <row r="198" spans="1:40" ht="14.2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row>
    <row r="199" spans="1:40" ht="14.2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row>
    <row r="200" spans="1:40" ht="14.2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row>
    <row r="201" spans="1:40" ht="14.2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row>
    <row r="202" spans="1:40" ht="14.2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row>
    <row r="203" spans="1:40" ht="14.2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row>
    <row r="204" spans="1:40" ht="14.2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row>
    <row r="205" spans="1:40" ht="14.2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row>
    <row r="206" spans="1:40" ht="14.2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row>
    <row r="207" spans="1:40" ht="14.2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row>
    <row r="208" spans="1:40" ht="14.2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row>
    <row r="209" spans="1:40" ht="14.2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row>
    <row r="210" spans="1:40" ht="14.2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row>
    <row r="211" spans="1:40" ht="14.2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row>
    <row r="212" spans="1:40" ht="14.2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row>
    <row r="213" spans="1:40" ht="14.2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row>
    <row r="214" spans="1:40" ht="14.2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row>
    <row r="215" spans="1:40" ht="14.2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row>
    <row r="216" spans="1:40" ht="14.2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row>
    <row r="217" spans="1:40" ht="14.2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row>
    <row r="218" spans="1:40" ht="14.2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row>
    <row r="219" spans="1:40" ht="14.2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row>
    <row r="220" spans="1:40" ht="14.2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row>
    <row r="221" spans="1:40" ht="14.2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row>
    <row r="222" spans="1:40" ht="14.2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row>
    <row r="223" spans="1:40" ht="14.2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row>
    <row r="224" spans="1:40" ht="14.2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row>
    <row r="225" spans="1:40" ht="14.2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row>
    <row r="226" spans="1:40" ht="14.2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row>
    <row r="227" spans="1:40" ht="14.2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row>
    <row r="228" spans="1:40" ht="14.2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row>
    <row r="229" spans="1:40" ht="14.2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row>
    <row r="230" spans="1:40" ht="14.2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row>
    <row r="231" spans="1:40" ht="14.2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row>
    <row r="232" spans="1:40" ht="14.2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row>
    <row r="233" spans="1:40" ht="14.2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row>
    <row r="234" spans="1:40" ht="14.2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row>
    <row r="235" spans="1:40" ht="14.2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row>
    <row r="236" spans="1:40" ht="14.2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row>
    <row r="237" spans="1:40" ht="14.2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row>
    <row r="238" spans="1:40" ht="14.2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row>
    <row r="239" spans="1:40" ht="14.2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row>
    <row r="240" spans="1:40" ht="14.2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row>
    <row r="241" spans="1:40" ht="14.2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row>
    <row r="242" spans="1:40" ht="14.2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row>
    <row r="243" spans="1:40" ht="14.2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row>
    <row r="244" spans="1:40" ht="14.2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row>
    <row r="245" spans="1:40" ht="14.2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row>
    <row r="246" spans="1:40" ht="14.2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row>
    <row r="247" spans="1:40" ht="14.2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row>
    <row r="248" spans="1:40" ht="14.2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row>
    <row r="249" spans="1:40" ht="14.2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row>
    <row r="250" spans="1:40" ht="14.2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row>
    <row r="251" spans="1:40" ht="14.2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row>
    <row r="252" spans="1:40" ht="14.2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row>
    <row r="253" spans="1:40" ht="14.2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row>
    <row r="254" spans="1:40" ht="14.2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row>
    <row r="255" spans="1:40" ht="14.2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row>
    <row r="256" spans="1:40" ht="14.2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row>
    <row r="257" spans="1:40" ht="14.2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row>
    <row r="258" spans="1:40" ht="14.2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row>
    <row r="259" spans="1:40" ht="14.2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row>
    <row r="260" spans="1:40" ht="14.2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row>
    <row r="261" spans="1:40" ht="14.2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row>
    <row r="262" spans="1:40" ht="14.2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row>
    <row r="263" spans="1:40" ht="14.2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row>
    <row r="264" spans="1:40" ht="14.2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row>
    <row r="265" spans="1:40" ht="14.2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row>
    <row r="266" spans="1:40" ht="14.2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row>
    <row r="267" spans="1:40" ht="14.2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row>
    <row r="268" spans="1:40" ht="14.2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row>
    <row r="269" spans="1:40" ht="14.2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row>
    <row r="270" spans="1:40" ht="14.2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row>
    <row r="271" spans="1:40" ht="14.2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row>
    <row r="272" spans="1:40" ht="14.2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row>
    <row r="273" spans="1:40" ht="14.2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row>
    <row r="274" spans="1:40" ht="14.2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row>
    <row r="275" spans="1:40" ht="14.2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row>
    <row r="276" spans="1:40" ht="14.2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row>
    <row r="277" spans="1:40" ht="14.2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row>
    <row r="278" spans="1:40" ht="14.2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row>
    <row r="279" spans="1:40" ht="14.2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row>
    <row r="280" spans="1:40" ht="14.2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row>
    <row r="281" spans="1:40" ht="14.2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row>
    <row r="282" spans="1:40" ht="14.2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row>
    <row r="283" spans="1:40" ht="14.2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row>
    <row r="284" spans="1:40" ht="14.2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row>
    <row r="285" spans="1:40" ht="14.2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row>
    <row r="286" spans="1:40" ht="14.2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row>
    <row r="287" spans="1:40" ht="14.2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row>
    <row r="288" spans="1:40" ht="14.2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row>
    <row r="289" spans="1:40" ht="14.2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row>
    <row r="290" spans="1:40" ht="14.2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row>
    <row r="291" spans="1:40" ht="14.2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row>
    <row r="292" spans="1:40" ht="14.2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row>
    <row r="293" spans="1:40" ht="14.2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row>
    <row r="294" spans="1:40" ht="14.2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row>
    <row r="295" spans="1:40" ht="14.2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row>
    <row r="296" spans="1:40" ht="14.2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row>
    <row r="297" spans="1:40" ht="14.2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row>
    <row r="298" spans="1:40" ht="14.2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row>
    <row r="299" spans="1:40" ht="14.2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row>
    <row r="300" spans="1:40" ht="14.2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row>
    <row r="301" spans="1:40" ht="14.2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row>
    <row r="302" spans="1:40" ht="14.2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row>
    <row r="303" spans="1:40" ht="14.2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row>
    <row r="304" spans="1:40" ht="14.2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row>
    <row r="305" spans="1:40" ht="14.2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row>
    <row r="306" spans="1:40" ht="14.2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row>
    <row r="307" spans="1:40" ht="14.2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row>
    <row r="308" spans="1:40" ht="14.2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row>
    <row r="309" spans="1:40" ht="14.2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row>
    <row r="310" spans="1:40" ht="14.2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row>
    <row r="311" spans="1:40" ht="14.2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row>
    <row r="312" spans="1:40" ht="14.2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row>
    <row r="313" spans="1:40" ht="14.2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row>
    <row r="314" spans="1:40" ht="14.2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row>
    <row r="315" spans="1:40" ht="14.2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row>
    <row r="316" spans="1:40" ht="14.2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row>
    <row r="317" spans="1:40" ht="14.2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row>
    <row r="318" spans="1:40" ht="14.2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row>
    <row r="319" spans="1:40" ht="14.2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row>
    <row r="320" spans="1:40" ht="14.2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row>
    <row r="321" spans="1:40" ht="14.2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row>
    <row r="322" spans="1:40" ht="14.2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row>
    <row r="323" spans="1:40" ht="14.2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row>
    <row r="324" spans="1:40" ht="14.2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row>
    <row r="325" spans="1:40" ht="14.2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row>
    <row r="326" spans="1:40" ht="14.2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row>
    <row r="327" spans="1:40" ht="14.2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row>
    <row r="328" spans="1:40" ht="14.2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row>
    <row r="329" spans="1:40" ht="14.2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row>
    <row r="330" spans="1:40" ht="14.2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row>
    <row r="331" spans="1:40" ht="14.2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row>
    <row r="332" spans="1:40" ht="14.2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row>
    <row r="333" spans="1:40" ht="14.2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row>
    <row r="334" spans="1:40" ht="14.2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row>
    <row r="335" spans="1:40" ht="14.2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row>
    <row r="336" spans="1:40" ht="14.2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row>
    <row r="337" spans="1:40" ht="14.2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row>
    <row r="338" spans="1:40" ht="14.2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row>
    <row r="339" spans="1:40" ht="14.2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row>
    <row r="340" spans="1:40" ht="14.2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row>
    <row r="341" spans="1:40" ht="14.2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row>
    <row r="342" spans="1:40" ht="14.2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row>
    <row r="343" spans="1:40" ht="14.2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row>
    <row r="344" spans="1:40" ht="14.2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row>
    <row r="345" spans="1:40" ht="14.2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row>
    <row r="346" spans="1:40" ht="14.2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row>
    <row r="347" spans="1:40" ht="14.2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row>
    <row r="348" spans="1:40" ht="14.2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row>
    <row r="349" spans="1:40" ht="14.2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row>
    <row r="350" spans="1:40" ht="14.2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row>
    <row r="351" spans="1:40" ht="14.2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row>
    <row r="352" spans="1:40" ht="14.2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row>
    <row r="353" spans="1:40" ht="14.2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row>
    <row r="354" spans="1:40" ht="14.2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row>
    <row r="355" spans="1:40" ht="14.2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row>
    <row r="356" spans="1:40" ht="14.2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row>
    <row r="357" spans="1:40" ht="14.2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row>
    <row r="358" spans="1:40" ht="14.2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row>
    <row r="359" spans="1:40" ht="14.2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row>
    <row r="360" spans="1:40" ht="14.2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row>
    <row r="361" spans="1:40" ht="14.2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row>
    <row r="362" spans="1:40" ht="14.2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row>
    <row r="363" spans="1:40" ht="14.2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row>
    <row r="364" spans="1:40" ht="14.2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row>
    <row r="365" spans="1:40" ht="14.2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row>
    <row r="366" spans="1:40" ht="14.2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row>
    <row r="367" spans="1:40" ht="14.2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row>
    <row r="368" spans="1:40" ht="14.2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row>
    <row r="369" spans="1:40" ht="14.2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row>
    <row r="370" spans="1:40" ht="14.2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row>
    <row r="371" spans="1:40" ht="14.2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row>
    <row r="372" spans="1:40" ht="14.2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row>
    <row r="373" spans="1:40" ht="14.2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row>
    <row r="374" spans="1:40" ht="14.2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row>
    <row r="375" spans="1:40" ht="14.2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row>
    <row r="376" spans="1:40" ht="14.2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row>
    <row r="377" spans="1:40" ht="14.2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row>
    <row r="378" spans="1:40" ht="14.2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row>
    <row r="379" spans="1:40" ht="14.2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row>
    <row r="380" spans="1:40" ht="14.2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row>
    <row r="381" spans="1:40" ht="14.2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row>
    <row r="382" spans="1:40" ht="14.2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row>
    <row r="383" spans="1:40" ht="14.2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row>
    <row r="384" spans="1:40" ht="14.2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row>
    <row r="385" spans="1:40" ht="14.2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row>
    <row r="386" spans="1:40" ht="14.2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row>
    <row r="387" spans="1:40" ht="14.2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row>
    <row r="388" spans="1:40" ht="14.2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row>
    <row r="389" spans="1:40" ht="14.2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row>
    <row r="390" spans="1:40" ht="14.2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row>
    <row r="391" spans="1:40" ht="14.2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row>
    <row r="392" spans="1:40" ht="14.2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row>
    <row r="393" spans="1:40" ht="14.2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row>
    <row r="394" spans="1:40" ht="14.2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row>
    <row r="395" spans="1:40" ht="14.2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row>
    <row r="396" spans="1:40" ht="14.2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row>
    <row r="397" spans="1:40" ht="14.2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row>
    <row r="398" spans="1:40" ht="14.2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row>
    <row r="399" spans="1:40" ht="14.2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row>
    <row r="400" spans="1:40" ht="14.2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row>
    <row r="401" spans="1:40" ht="14.2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row>
    <row r="402" spans="1:40" ht="14.2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row>
    <row r="403" spans="1:40" ht="14.2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row>
    <row r="404" spans="1:40" ht="14.2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row>
    <row r="405" spans="1:40" ht="14.2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row>
    <row r="406" spans="1:40" ht="14.2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row>
    <row r="407" spans="1:40" ht="14.2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row>
    <row r="408" spans="1:40" ht="14.2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row>
    <row r="409" spans="1:40" ht="14.2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row>
    <row r="410" spans="1:40" ht="14.2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row>
    <row r="411" spans="1:40" ht="14.2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row>
    <row r="412" spans="1:40" ht="14.2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row>
    <row r="413" spans="1:40" ht="14.2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row>
    <row r="414" spans="1:40" ht="14.2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row>
    <row r="415" spans="1:40" ht="14.2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row>
    <row r="416" spans="1:40" ht="14.2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row>
    <row r="417" spans="1:40" ht="14.2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row>
    <row r="418" spans="1:40" ht="14.2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row>
    <row r="419" spans="1:40" ht="14.2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row>
    <row r="420" spans="1:40" ht="14.2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row>
    <row r="421" spans="1:40" ht="14.2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row>
    <row r="422" spans="1:40" ht="14.2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row>
    <row r="423" spans="1:40" ht="14.2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row>
    <row r="424" spans="1:40" ht="14.2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row>
    <row r="425" spans="1:40" ht="14.2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row>
    <row r="426" spans="1:40" ht="14.2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row>
    <row r="427" spans="1:40" ht="14.2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row>
    <row r="428" spans="1:40" ht="14.2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row>
    <row r="429" spans="1:40" ht="14.2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row>
    <row r="430" spans="1:40" ht="14.2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row>
    <row r="431" spans="1:40" ht="14.2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row>
    <row r="432" spans="1:40" ht="14.2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row>
    <row r="433" spans="1:40" ht="14.2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row>
    <row r="434" spans="1:40" ht="14.2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row>
    <row r="435" spans="1:40" ht="14.2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row>
    <row r="436" spans="1:40" ht="14.2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row>
    <row r="437" spans="1:40" ht="14.2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row>
    <row r="438" spans="1:40" ht="14.2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row>
    <row r="439" spans="1:40" ht="14.2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row>
    <row r="440" spans="1:40" ht="14.2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row>
    <row r="441" spans="1:40" ht="14.2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row>
    <row r="442" spans="1:40" ht="14.2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row>
    <row r="443" spans="1:40" ht="14.2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row>
    <row r="444" spans="1:40" ht="14.2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row>
    <row r="445" spans="1:40" ht="14.2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row>
    <row r="446" spans="1:40" ht="14.2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row>
    <row r="447" spans="1:40" ht="14.2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row>
    <row r="448" spans="1:40" ht="14.2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row>
    <row r="449" spans="1:40" ht="14.2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row>
    <row r="450" spans="1:40" ht="14.2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row>
    <row r="451" spans="1:40" ht="14.2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row>
    <row r="452" spans="1:40" ht="14.2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row>
    <row r="453" spans="1:40" ht="14.2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row>
    <row r="454" spans="1:40" ht="14.2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row>
    <row r="455" spans="1:40" ht="14.2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row>
    <row r="456" spans="1:40" ht="14.2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row>
    <row r="457" spans="1:40" ht="14.2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row>
    <row r="458" spans="1:40" ht="14.2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row>
    <row r="459" spans="1:40" ht="14.2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row>
    <row r="460" spans="1:40" ht="14.2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row>
    <row r="461" spans="1:40" ht="14.2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row>
    <row r="462" spans="1:40" ht="14.2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row>
    <row r="463" spans="1:40" ht="14.2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row>
    <row r="464" spans="1:40" ht="14.2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row>
    <row r="465" spans="1:40" ht="14.2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row>
    <row r="466" spans="1:40" ht="14.2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row>
    <row r="467" spans="1:40" ht="14.2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row>
    <row r="468" spans="1:40" ht="14.2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row>
    <row r="469" spans="1:40" ht="14.2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row>
    <row r="470" spans="1:40" ht="14.2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row>
    <row r="471" spans="1:40" ht="14.2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row>
    <row r="472" spans="1:40" ht="14.2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row>
    <row r="473" spans="1:40" ht="14.2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row>
    <row r="474" spans="1:40" ht="14.2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row>
    <row r="475" spans="1:40" ht="14.2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row>
    <row r="476" spans="1:40" ht="14.2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row>
    <row r="477" spans="1:40" ht="14.2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row>
    <row r="478" spans="1:40" ht="14.2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row>
    <row r="479" spans="1:40" ht="14.2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row>
    <row r="480" spans="1:40" ht="14.2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row>
    <row r="481" spans="1:40" ht="14.2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row>
    <row r="482" spans="1:40" ht="14.2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row>
    <row r="483" spans="1:40" ht="14.2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row>
    <row r="484" spans="1:40" ht="14.2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row>
    <row r="485" spans="1:40" ht="14.2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row>
    <row r="486" spans="1:40" ht="14.2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row>
    <row r="487" spans="1:40" ht="14.2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row>
    <row r="488" spans="1:40" ht="14.2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row>
    <row r="489" spans="1:40" ht="14.2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row>
    <row r="490" spans="1:40" ht="14.2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row>
    <row r="491" spans="1:40" ht="14.2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row>
    <row r="492" spans="1:40" ht="14.2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row>
    <row r="493" spans="1:40" ht="14.2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row>
    <row r="494" spans="1:40" ht="14.2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row>
    <row r="495" spans="1:40" ht="14.2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row>
    <row r="496" spans="1:40" ht="14.2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row>
    <row r="497" spans="1:40" ht="14.2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row>
    <row r="498" spans="1:40" ht="14.2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row>
    <row r="499" spans="1:40" ht="14.2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row>
    <row r="500" spans="1:40" ht="14.2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row>
    <row r="501" spans="1:40" ht="14.2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row>
    <row r="502" spans="1:40" ht="14.2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row>
    <row r="503" spans="1:40" ht="14.2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row>
    <row r="504" spans="1:40" ht="14.2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row>
    <row r="505" spans="1:40" ht="14.2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row>
    <row r="506" spans="1:40" ht="14.2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row>
    <row r="507" spans="1:40" ht="14.2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row>
    <row r="508" spans="1:40" ht="14.2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row>
    <row r="509" spans="1:40" ht="14.2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row>
    <row r="510" spans="1:40" ht="14.2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row>
    <row r="511" spans="1:40" ht="14.2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row>
    <row r="512" spans="1:40" ht="14.2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row>
    <row r="513" spans="1:40" ht="14.2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row>
    <row r="514" spans="1:40" ht="14.2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row>
    <row r="515" spans="1:40" ht="14.2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row>
    <row r="516" spans="1:40" ht="14.2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row>
    <row r="517" spans="1:40" ht="14.2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row>
    <row r="518" spans="1:40" ht="14.2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row>
    <row r="519" spans="1:40" ht="14.2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row>
    <row r="520" spans="1:40" ht="14.2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row>
    <row r="521" spans="1:40" ht="14.2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row>
    <row r="522" spans="1:40" ht="14.2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row>
    <row r="523" spans="1:40" ht="14.2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row>
    <row r="524" spans="1:40" ht="14.2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row>
    <row r="525" spans="1:40" ht="14.2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row>
    <row r="526" spans="1:40" ht="14.2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row>
    <row r="527" spans="1:40" ht="14.2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row>
    <row r="528" spans="1:40" ht="14.2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row>
    <row r="529" spans="1:40" ht="14.2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row>
    <row r="530" spans="1:40" ht="14.2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row>
    <row r="531" spans="1:40" ht="14.2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row>
    <row r="532" spans="1:40" ht="14.2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row>
    <row r="533" spans="1:40" ht="14.2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row>
    <row r="534" spans="1:40" ht="14.2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row>
    <row r="535" spans="1:40" ht="14.2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row>
    <row r="536" spans="1:40" ht="14.2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row>
    <row r="537" spans="1:40" ht="14.2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row>
    <row r="538" spans="1:40" ht="14.2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row>
    <row r="539" spans="1:40" ht="14.2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row>
    <row r="540" spans="1:40" ht="14.2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row>
    <row r="541" spans="1:40" ht="14.2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row>
    <row r="542" spans="1:40" ht="14.2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row>
    <row r="543" spans="1:40" ht="14.2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row>
    <row r="544" spans="1:40" ht="14.2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row>
    <row r="545" spans="1:40" ht="14.2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row>
    <row r="546" spans="1:40" ht="14.2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row>
    <row r="547" spans="1:40" ht="14.2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row>
    <row r="548" spans="1:40" ht="14.2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row>
    <row r="549" spans="1:40" ht="14.2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row>
    <row r="550" spans="1:40" ht="14.2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row>
    <row r="551" spans="1:40" ht="14.2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row>
    <row r="552" spans="1:40" ht="14.2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row>
    <row r="553" spans="1:40" ht="14.2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row>
    <row r="554" spans="1:40" ht="14.2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row>
    <row r="555" spans="1:40" ht="14.2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row>
    <row r="556" spans="1:40" ht="14.2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row>
    <row r="557" spans="1:40" ht="14.2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row>
    <row r="558" spans="1:40" ht="14.2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row>
    <row r="559" spans="1:40" ht="14.2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row>
    <row r="560" spans="1:40" ht="14.2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row>
    <row r="561" spans="1:40" ht="14.2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row>
    <row r="562" spans="1:40" ht="14.2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row>
    <row r="563" spans="1:40" ht="14.2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row>
    <row r="564" spans="1:40" ht="14.2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row>
    <row r="565" spans="1:40" ht="14.2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row>
    <row r="566" spans="1:40" ht="14.2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row>
    <row r="567" spans="1:40" ht="14.2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row>
    <row r="568" spans="1:40" ht="14.2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row>
    <row r="569" spans="1:40" ht="14.2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row>
    <row r="570" spans="1:40" ht="14.2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row>
    <row r="571" spans="1:40" ht="14.2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row>
    <row r="572" spans="1:40" ht="14.2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row>
    <row r="573" spans="1:40" ht="14.2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row>
    <row r="574" spans="1:40" ht="14.2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row>
    <row r="575" spans="1:40" ht="14.2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row>
    <row r="576" spans="1:40" ht="14.2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row>
    <row r="577" spans="1:40" ht="14.2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row>
    <row r="578" spans="1:40" ht="14.2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row>
    <row r="579" spans="1:40" ht="14.2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row>
    <row r="580" spans="1:40" ht="14.2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row>
    <row r="581" spans="1:40" ht="14.2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row>
    <row r="582" spans="1:40" ht="14.2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row>
    <row r="583" spans="1:40" ht="14.2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row>
    <row r="584" spans="1:40" ht="14.2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row>
    <row r="585" spans="1:40" ht="14.2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row>
    <row r="586" spans="1:40" ht="14.2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row>
    <row r="587" spans="1:40" ht="14.2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row>
    <row r="588" spans="1:40" ht="14.2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row>
    <row r="589" spans="1:40" ht="14.2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row>
    <row r="590" spans="1:40" ht="14.2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row>
    <row r="591" spans="1:40" ht="14.2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row>
    <row r="592" spans="1:40" ht="14.2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row>
    <row r="593" spans="1:40" ht="14.2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row>
    <row r="594" spans="1:40" ht="14.2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row>
    <row r="595" spans="1:40" ht="14.2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row>
    <row r="596" spans="1:40" ht="14.2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row>
    <row r="597" spans="1:40" ht="14.2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row>
    <row r="598" spans="1:40" ht="14.2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row>
    <row r="599" spans="1:40" ht="14.2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row>
    <row r="600" spans="1:40" ht="14.2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row>
    <row r="601" spans="1:40" ht="14.2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row>
    <row r="602" spans="1:40" ht="14.2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row>
    <row r="603" spans="1:40" ht="14.2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row>
    <row r="604" spans="1:40" ht="14.2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row>
    <row r="605" spans="1:40" ht="14.2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row>
    <row r="606" spans="1:40" ht="14.2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row>
    <row r="607" spans="1:40" ht="14.2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row>
    <row r="608" spans="1:40" ht="14.2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row>
    <row r="609" spans="1:40" ht="14.2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row>
    <row r="610" spans="1:40" ht="14.2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row>
    <row r="611" spans="1:40" ht="14.2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row>
    <row r="612" spans="1:40" ht="14.2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row>
    <row r="613" spans="1:40" ht="14.2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row>
    <row r="614" spans="1:40" ht="14.2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row>
    <row r="615" spans="1:40" ht="14.2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row>
    <row r="616" spans="1:40" ht="14.2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row>
    <row r="617" spans="1:40" ht="14.2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row>
    <row r="618" spans="1:40" ht="14.2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row>
    <row r="619" spans="1:40" ht="14.2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row>
    <row r="620" spans="1:40" ht="14.2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row>
    <row r="621" spans="1:40" ht="14.2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row>
    <row r="622" spans="1:40" ht="14.2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row>
    <row r="623" spans="1:40" ht="14.2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row>
    <row r="624" spans="1:40" ht="14.2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row>
    <row r="625" spans="1:40" ht="14.2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row>
    <row r="626" spans="1:40" ht="14.2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row>
    <row r="627" spans="1:40" ht="14.2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row>
    <row r="628" spans="1:40" ht="14.2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row>
    <row r="629" spans="1:40" ht="14.2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row>
    <row r="630" spans="1:40" ht="14.2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row>
    <row r="631" spans="1:40" ht="14.2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row>
    <row r="632" spans="1:40" ht="14.2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row>
    <row r="633" spans="1:40" ht="14.2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row>
    <row r="634" spans="1:40" ht="14.2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row>
    <row r="635" spans="1:40" ht="14.2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row>
    <row r="636" spans="1:40" ht="14.2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row>
    <row r="637" spans="1:40" ht="14.2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row>
    <row r="638" spans="1:40" ht="14.2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row>
    <row r="639" spans="1:40" ht="14.2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row>
    <row r="640" spans="1:40" ht="14.2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row>
    <row r="641" spans="1:40" ht="14.2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row>
    <row r="642" spans="1:40" ht="14.2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row>
    <row r="643" spans="1:40" ht="14.2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row>
    <row r="644" spans="1:40" ht="14.2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row>
    <row r="645" spans="1:40" ht="14.2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row>
    <row r="646" spans="1:40" ht="14.2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row>
    <row r="647" spans="1:40" ht="14.2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row>
    <row r="648" spans="1:40" ht="14.2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row>
    <row r="649" spans="1:40" ht="14.2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row>
    <row r="650" spans="1:40" ht="14.2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row>
    <row r="651" spans="1:40" ht="14.2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row>
    <row r="652" spans="1:40" ht="14.2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row>
    <row r="653" spans="1:40" ht="14.2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row>
    <row r="654" spans="1:40" ht="14.2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row>
    <row r="655" spans="1:40" ht="14.2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row>
    <row r="656" spans="1:40" ht="14.2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row>
    <row r="657" spans="1:40" ht="14.2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row>
    <row r="658" spans="1:40" ht="14.2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row>
    <row r="659" spans="1:40" ht="14.2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row>
    <row r="660" spans="1:40" ht="14.2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row>
    <row r="661" spans="1:40" ht="14.2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row>
    <row r="662" spans="1:40" ht="14.2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row>
    <row r="663" spans="1:40" ht="14.2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row>
    <row r="664" spans="1:40" ht="14.2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row>
    <row r="665" spans="1:40" ht="14.2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row>
    <row r="666" spans="1:40" ht="14.2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row>
    <row r="667" spans="1:40" ht="14.2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row>
    <row r="668" spans="1:40" ht="14.2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row>
    <row r="669" spans="1:40" ht="14.2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row>
    <row r="670" spans="1:40" ht="14.2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row>
    <row r="671" spans="1:40" ht="14.2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row>
    <row r="672" spans="1:40" ht="14.2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row>
    <row r="673" spans="1:40" ht="14.2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row>
    <row r="674" spans="1:40" ht="14.2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row>
    <row r="675" spans="1:40" ht="14.2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row>
    <row r="676" spans="1:40" ht="14.2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row>
    <row r="677" spans="1:40" ht="14.2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row>
    <row r="678" spans="1:40" ht="14.2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row>
    <row r="679" spans="1:40" ht="14.2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row>
    <row r="680" spans="1:40" ht="14.2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row>
    <row r="681" spans="1:40" ht="14.2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row>
    <row r="682" spans="1:40" ht="14.2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row>
    <row r="683" spans="1:40" ht="14.2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row>
    <row r="684" spans="1:40" ht="14.2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row>
    <row r="685" spans="1:40" ht="14.2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row>
    <row r="686" spans="1:40" ht="14.2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row>
    <row r="687" spans="1:40" ht="14.2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row>
    <row r="688" spans="1:40" ht="14.2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row>
    <row r="689" spans="1:40" ht="14.2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row>
    <row r="690" spans="1:40" ht="14.2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row>
    <row r="691" spans="1:40" ht="14.2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row>
    <row r="692" spans="1:40" ht="14.2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row>
    <row r="693" spans="1:40" ht="14.2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row>
    <row r="694" spans="1:40" ht="14.2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row>
    <row r="695" spans="1:40" ht="14.2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row>
    <row r="696" spans="1:40" ht="14.2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row>
    <row r="697" spans="1:40" ht="14.2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row>
    <row r="698" spans="1:40" ht="14.2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row>
    <row r="699" spans="1:40" ht="14.2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row>
    <row r="700" spans="1:40" ht="14.2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row>
    <row r="701" spans="1:40" ht="14.2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row>
    <row r="702" spans="1:40" ht="14.2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row>
    <row r="703" spans="1:40" ht="14.2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row>
    <row r="704" spans="1:40" ht="14.2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row>
    <row r="705" spans="1:40" ht="14.2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row>
    <row r="706" spans="1:40" ht="14.2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row>
    <row r="707" spans="1:40" ht="14.2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row>
    <row r="708" spans="1:40" ht="14.2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row>
    <row r="709" spans="1:40" ht="14.2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row>
    <row r="710" spans="1:40" ht="14.2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row>
    <row r="711" spans="1:40" ht="14.2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row>
    <row r="712" spans="1:40" ht="14.2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row>
    <row r="713" spans="1:40" ht="14.2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row>
    <row r="714" spans="1:40" ht="14.2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row>
    <row r="715" spans="1:40" ht="14.2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row>
    <row r="716" spans="1:40" ht="14.2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row>
    <row r="717" spans="1:40" ht="14.2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row>
    <row r="718" spans="1:40" ht="14.2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row>
    <row r="719" spans="1:40" ht="14.2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row>
    <row r="720" spans="1:40" ht="14.2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row>
    <row r="721" spans="1:40" ht="14.2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row>
    <row r="722" spans="1:40" ht="14.2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row>
    <row r="723" spans="1:40" ht="14.2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row>
    <row r="724" spans="1:40" ht="14.2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row>
    <row r="725" spans="1:40" ht="14.2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row>
    <row r="726" spans="1:40" ht="14.2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row>
    <row r="727" spans="1:40" ht="14.2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row>
    <row r="728" spans="1:40" ht="14.2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row>
    <row r="729" spans="1:40" ht="14.2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row>
    <row r="730" spans="1:40" ht="14.2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row>
    <row r="731" spans="1:40" ht="14.2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row>
    <row r="732" spans="1:40" ht="14.2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row>
    <row r="733" spans="1:40" ht="14.2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row>
    <row r="734" spans="1:40" ht="14.2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row>
    <row r="735" spans="1:40" ht="14.2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row>
    <row r="736" spans="1:40" ht="14.2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row>
    <row r="737" spans="1:40" ht="14.2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row>
    <row r="738" spans="1:40" ht="14.2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row>
    <row r="739" spans="1:40" ht="14.2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row>
    <row r="740" spans="1:40" ht="14.2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row>
    <row r="741" spans="1:40" ht="14.2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row>
    <row r="742" spans="1:40" ht="14.2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row>
    <row r="743" spans="1:40" ht="14.2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row>
    <row r="744" spans="1:40" ht="14.2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row>
    <row r="745" spans="1:40" ht="14.2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row>
    <row r="746" spans="1:40" ht="14.2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row>
    <row r="747" spans="1:40" ht="14.2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row>
    <row r="748" spans="1:40" ht="14.2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row>
    <row r="749" spans="1:40" ht="14.2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row>
    <row r="750" spans="1:40" ht="14.2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row>
    <row r="751" spans="1:40" ht="14.2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row>
    <row r="752" spans="1:40" ht="14.2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row>
    <row r="753" spans="1:40" ht="14.2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row>
    <row r="754" spans="1:40" ht="14.2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row>
    <row r="755" spans="1:40" ht="14.2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row>
    <row r="756" spans="1:40" ht="14.2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row>
    <row r="757" spans="1:40" ht="14.2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row>
    <row r="758" spans="1:40" ht="14.2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row>
    <row r="759" spans="1:40" ht="14.2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row>
    <row r="760" spans="1:40" ht="14.2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row>
    <row r="761" spans="1:40" ht="14.2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row>
    <row r="762" spans="1:40" ht="14.2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row>
    <row r="763" spans="1:40" ht="14.2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row>
    <row r="764" spans="1:40" ht="14.2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row>
    <row r="765" spans="1:40" ht="14.2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row>
    <row r="766" spans="1:40" ht="14.2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row>
    <row r="767" spans="1:40" ht="14.2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row>
    <row r="768" spans="1:40" ht="14.2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row>
    <row r="769" spans="1:40" ht="14.2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row>
    <row r="770" spans="1:40" ht="14.2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row>
    <row r="771" spans="1:40" ht="14.2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row>
    <row r="772" spans="1:40" ht="14.2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row>
    <row r="773" spans="1:40" ht="14.2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row>
    <row r="774" spans="1:40" ht="14.2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row>
    <row r="775" spans="1:40" ht="14.2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row>
    <row r="776" spans="1:40" ht="14.2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row>
    <row r="777" spans="1:40" ht="14.2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row>
    <row r="778" spans="1:40" ht="14.2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row>
    <row r="779" spans="1:40" ht="14.2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row>
    <row r="780" spans="1:40" ht="14.2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row>
    <row r="781" spans="1:40" ht="14.2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row>
    <row r="782" spans="1:40" ht="14.2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row>
    <row r="783" spans="1:40" ht="14.2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row>
    <row r="784" spans="1:40" ht="14.2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row>
    <row r="785" spans="1:40" ht="14.2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row>
    <row r="786" spans="1:40" ht="14.2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row>
    <row r="787" spans="1:40" ht="14.2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row>
    <row r="788" spans="1:40" ht="14.2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row>
    <row r="789" spans="1:40" ht="14.2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row>
    <row r="790" spans="1:40" ht="14.2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row>
    <row r="791" spans="1:40" ht="14.2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row>
    <row r="792" spans="1:40" ht="14.2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row>
    <row r="793" spans="1:40" ht="14.2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row>
    <row r="794" spans="1:40" ht="14.2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row>
    <row r="795" spans="1:40" ht="14.2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row>
    <row r="796" spans="1:40" ht="14.2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row>
    <row r="797" spans="1:40" ht="14.2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row>
    <row r="798" spans="1:40" ht="14.2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row>
    <row r="799" spans="1:40" ht="14.2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row>
    <row r="800" spans="1:40" ht="14.2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row>
    <row r="801" spans="1:40" ht="14.2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row>
    <row r="802" spans="1:40" ht="14.2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row>
    <row r="803" spans="1:40" ht="14.2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row>
    <row r="804" spans="1:40" ht="14.2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row>
    <row r="805" spans="1:40" ht="14.2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row>
    <row r="806" spans="1:40" ht="14.2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row>
    <row r="807" spans="1:40" ht="14.2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row>
    <row r="808" spans="1:40" ht="14.2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row>
    <row r="809" spans="1:40" ht="14.2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row>
    <row r="810" spans="1:40" ht="14.2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row>
    <row r="811" spans="1:40" ht="14.2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row>
    <row r="812" spans="1:40" ht="14.2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row>
    <row r="813" spans="1:40" ht="14.2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row>
    <row r="814" spans="1:40" ht="14.2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row>
    <row r="815" spans="1:40" ht="14.2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row>
    <row r="816" spans="1:40" ht="14.2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row>
    <row r="817" spans="1:40" ht="14.2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row>
    <row r="818" spans="1:40" ht="14.2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row>
    <row r="819" spans="1:40" ht="14.2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row>
    <row r="820" spans="1:40" ht="14.2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row>
    <row r="821" spans="1:40" ht="14.2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row>
    <row r="822" spans="1:40" ht="14.2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row>
    <row r="823" spans="1:40" ht="14.2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row>
    <row r="824" spans="1:40" ht="14.2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row>
    <row r="825" spans="1:40" ht="14.2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row>
    <row r="826" spans="1:40" ht="14.2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row>
    <row r="827" spans="1:40" ht="14.2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row>
    <row r="828" spans="1:40" ht="14.2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row>
    <row r="829" spans="1:40" ht="14.2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row>
    <row r="830" spans="1:40" ht="14.2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row>
    <row r="831" spans="1:40" ht="14.2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row>
    <row r="832" spans="1:40" ht="14.2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row>
    <row r="833" spans="1:40" ht="14.2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row>
    <row r="834" spans="1:40" ht="14.2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row>
    <row r="835" spans="1:40" ht="14.2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row>
    <row r="836" spans="1:40" ht="14.2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row>
    <row r="837" spans="1:40" ht="14.2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row>
    <row r="838" spans="1:40" ht="14.2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row>
    <row r="839" spans="1:40" ht="14.2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row>
    <row r="840" spans="1:40" ht="14.2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row>
    <row r="841" spans="1:40" ht="14.2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row>
    <row r="842" spans="1:40" ht="14.2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row>
    <row r="843" spans="1:40" ht="14.2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row>
    <row r="844" spans="1:40" ht="14.2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row>
    <row r="845" spans="1:40" ht="14.2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row>
    <row r="846" spans="1:40" ht="14.2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row>
    <row r="847" spans="1:40" ht="14.2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row>
    <row r="848" spans="1:40" ht="14.2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row>
    <row r="849" spans="1:40" ht="14.2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row>
    <row r="850" spans="1:40" ht="14.2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row>
    <row r="851" spans="1:40" ht="14.2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row>
    <row r="852" spans="1:40" ht="14.2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row>
    <row r="853" spans="1:40" ht="14.2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row>
    <row r="854" spans="1:40" ht="14.2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row>
    <row r="855" spans="1:40" ht="14.2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row>
    <row r="856" spans="1:40" ht="14.2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row>
    <row r="857" spans="1:40" ht="14.2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row>
    <row r="858" spans="1:40" ht="14.2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row>
    <row r="859" spans="1:40" ht="14.2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row>
    <row r="860" spans="1:40" ht="14.2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row>
    <row r="861" spans="1:40" ht="14.2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row>
    <row r="862" spans="1:40" ht="14.2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row>
    <row r="863" spans="1:40" ht="14.2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row>
    <row r="864" spans="1:40" ht="14.2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row>
    <row r="865" spans="1:40" ht="14.2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row>
    <row r="866" spans="1:40" ht="14.2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row>
    <row r="867" spans="1:40" ht="14.2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row>
    <row r="868" spans="1:40" ht="14.2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row>
    <row r="869" spans="1:40" ht="14.2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row>
    <row r="870" spans="1:40" ht="14.2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row>
    <row r="871" spans="1:40" ht="14.2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row>
    <row r="872" spans="1:40" ht="14.2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row>
    <row r="873" spans="1:40" ht="14.2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row>
    <row r="874" spans="1:40" ht="14.2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row>
    <row r="875" spans="1:40" ht="14.2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row>
    <row r="876" spans="1:40" ht="14.2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row>
    <row r="877" spans="1:40" ht="14.2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row>
    <row r="878" spans="1:40" ht="14.2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row>
    <row r="879" spans="1:40" ht="14.2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row>
    <row r="880" spans="1:40" ht="14.2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row>
    <row r="881" spans="1:40" ht="14.2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row>
    <row r="882" spans="1:40" ht="14.2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row>
    <row r="883" spans="1:40" ht="14.2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row>
    <row r="884" spans="1:40" ht="14.2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row>
    <row r="885" spans="1:40" ht="14.2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row>
    <row r="886" spans="1:40" ht="14.2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row>
    <row r="887" spans="1:40" ht="14.2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row>
    <row r="888" spans="1:40" ht="14.2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row>
    <row r="889" spans="1:40" ht="14.2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row>
    <row r="890" spans="1:40" ht="14.2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row>
    <row r="891" spans="1:40" ht="14.2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row>
    <row r="892" spans="1:40" ht="14.2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row>
    <row r="893" spans="1:40" ht="14.2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row>
    <row r="894" spans="1:40" ht="14.2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row>
    <row r="895" spans="1:40" ht="14.2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row>
    <row r="896" spans="1:40" ht="14.2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row>
    <row r="897" spans="1:40" ht="14.2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row>
    <row r="898" spans="1:40" ht="14.2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row>
    <row r="899" spans="1:40" ht="14.2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row>
    <row r="900" spans="1:40" ht="14.2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row>
    <row r="901" spans="1:40" ht="14.2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row>
    <row r="902" spans="1:40" ht="14.2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row>
    <row r="903" spans="1:40" ht="14.2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row>
    <row r="904" spans="1:40" ht="14.2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row>
    <row r="905" spans="1:40" ht="14.2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row>
    <row r="906" spans="1:40" ht="14.2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row>
    <row r="907" spans="1:40" ht="14.2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row>
    <row r="908" spans="1:40" ht="14.2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row>
    <row r="909" spans="1:40" ht="14.2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row>
    <row r="910" spans="1:40" ht="14.2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row>
    <row r="911" spans="1:40" ht="14.2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row>
    <row r="912" spans="1:40" ht="14.2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row>
    <row r="913" spans="1:40" ht="14.2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row>
    <row r="914" spans="1:40" ht="14.2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row>
    <row r="915" spans="1:40" ht="14.2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row>
    <row r="916" spans="1:40" ht="14.2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row>
    <row r="917" spans="1:40" ht="14.2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row>
    <row r="918" spans="1:40" ht="14.2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row>
    <row r="919" spans="1:40" ht="14.2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row>
    <row r="920" spans="1:40" ht="14.2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row>
    <row r="921" spans="1:40" ht="14.2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row>
    <row r="922" spans="1:40" ht="14.2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row>
    <row r="923" spans="1:40" ht="14.2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row>
    <row r="924" spans="1:40" ht="14.2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row>
    <row r="925" spans="1:40" ht="14.2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row>
    <row r="926" spans="1:40" ht="14.2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row>
    <row r="927" spans="1:40" ht="14.2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row>
    <row r="928" spans="1:40" ht="14.2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row>
    <row r="929" spans="1:40" ht="14.2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row>
    <row r="930" spans="1:40" ht="14.2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row>
    <row r="931" spans="1:40" ht="14.2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row>
    <row r="932" spans="1:40" ht="14.2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row>
    <row r="933" spans="1:40" ht="14.2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row>
    <row r="934" spans="1:40" ht="14.2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row>
    <row r="935" spans="1:40" ht="14.2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row>
    <row r="936" spans="1:40" ht="14.2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row>
    <row r="937" spans="1:40" ht="14.2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row>
    <row r="938" spans="1:40" ht="14.2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row>
    <row r="939" spans="1:40" ht="14.2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row>
    <row r="940" spans="1:40" ht="14.2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row>
    <row r="941" spans="1:40" ht="14.2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row>
    <row r="942" spans="1:40" ht="14.2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row>
    <row r="943" spans="1:40" ht="14.2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row>
    <row r="944" spans="1:40" ht="14.2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row>
    <row r="945" spans="1:40" ht="14.2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row>
    <row r="946" spans="1:40" ht="14.2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row>
    <row r="947" spans="1:40" ht="14.2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row>
    <row r="948" spans="1:40" ht="14.2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row>
    <row r="949" spans="1:40" ht="14.2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row>
    <row r="950" spans="1:40" ht="14.2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row>
    <row r="951" spans="1:40" ht="14.2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row>
    <row r="952" spans="1:40" ht="14.2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row>
    <row r="953" spans="1:40" ht="14.2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row>
    <row r="954" spans="1:40" ht="14.2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row>
    <row r="955" spans="1:40" ht="14.2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row>
    <row r="956" spans="1:40" ht="14.2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row>
    <row r="957" spans="1:40" ht="14.2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row>
    <row r="958" spans="1:40" ht="14.2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row>
    <row r="959" spans="1:40" ht="14.2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row>
    <row r="960" spans="1:40" ht="14.2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row>
    <row r="961" spans="1:40" ht="14.2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row>
    <row r="962" spans="1:40" ht="14.2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row>
    <row r="963" spans="1:40" ht="14.2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row>
    <row r="964" spans="1:40" ht="14.2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row>
    <row r="965" spans="1:40" ht="14.2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row>
    <row r="966" spans="1:40" ht="14.2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row>
    <row r="967" spans="1:40" ht="14.2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row>
    <row r="968" spans="1:40" ht="14.2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row>
    <row r="969" spans="1:40" ht="14.2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row>
    <row r="970" spans="1:40" ht="14.2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row>
    <row r="971" spans="1:40" ht="14.2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row>
    <row r="972" spans="1:40" ht="14.2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row>
    <row r="973" spans="1:40" ht="14.2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row>
    <row r="974" spans="1:40" ht="14.2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row>
    <row r="975" spans="1:40" ht="14.2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row>
    <row r="976" spans="1:40" ht="14.2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row>
    <row r="977" spans="1:40" ht="14.2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row>
    <row r="978" spans="1:40" ht="14.2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row>
    <row r="979" spans="1:40" ht="14.2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row>
    <row r="980" spans="1:40" ht="14.2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row>
    <row r="981" spans="1:40" ht="14.2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row>
    <row r="982" spans="1:40" ht="14.2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row>
    <row r="983" spans="1:40" ht="14.2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row>
    <row r="984" spans="1:40" ht="14.2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row>
    <row r="985" spans="1:40" ht="14.2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row>
    <row r="986" spans="1:40" ht="14.2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row>
    <row r="987" spans="1:40" ht="14.2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row>
    <row r="988" spans="1:40" ht="14.2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row>
    <row r="989" spans="1:40" ht="14.2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row>
    <row r="990" spans="1:40" ht="14.2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row>
    <row r="991" spans="1:40" ht="14.2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row>
    <row r="992" spans="1:40" ht="14.2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row>
    <row r="993" spans="1:40" ht="14.2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row>
    <row r="994" spans="1:40" ht="14.2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18"/>
      <c r="AE994" s="18"/>
      <c r="AF994" s="18"/>
      <c r="AG994" s="18"/>
      <c r="AH994" s="18"/>
      <c r="AI994" s="18"/>
      <c r="AJ994" s="18"/>
      <c r="AK994" s="18"/>
      <c r="AL994" s="18"/>
      <c r="AM994" s="18"/>
      <c r="AN994" s="18"/>
    </row>
    <row r="995" spans="1:40" ht="14.2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18"/>
      <c r="AE995" s="18"/>
      <c r="AF995" s="18"/>
      <c r="AG995" s="18"/>
      <c r="AH995" s="18"/>
      <c r="AI995" s="18"/>
      <c r="AJ995" s="18"/>
      <c r="AK995" s="18"/>
      <c r="AL995" s="18"/>
      <c r="AM995" s="18"/>
      <c r="AN995" s="18"/>
    </row>
    <row r="996" spans="1:40" ht="14.2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c r="AF996" s="18"/>
      <c r="AG996" s="18"/>
      <c r="AH996" s="18"/>
      <c r="AI996" s="18"/>
      <c r="AJ996" s="18"/>
      <c r="AK996" s="18"/>
      <c r="AL996" s="18"/>
      <c r="AM996" s="18"/>
      <c r="AN996" s="18"/>
    </row>
    <row r="997" spans="1:40" ht="14.2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18"/>
      <c r="AE997" s="18"/>
      <c r="AF997" s="18"/>
      <c r="AG997" s="18"/>
      <c r="AH997" s="18"/>
      <c r="AI997" s="18"/>
      <c r="AJ997" s="18"/>
      <c r="AK997" s="18"/>
      <c r="AL997" s="18"/>
      <c r="AM997" s="18"/>
      <c r="AN997" s="18"/>
    </row>
    <row r="998" spans="1:40" ht="14.2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row>
    <row r="999" spans="1:40" ht="14.2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c r="AD999" s="18"/>
      <c r="AE999" s="18"/>
      <c r="AF999" s="18"/>
      <c r="AG999" s="18"/>
      <c r="AH999" s="18"/>
      <c r="AI999" s="18"/>
      <c r="AJ999" s="18"/>
      <c r="AK999" s="18"/>
      <c r="AL999" s="18"/>
      <c r="AM999" s="18"/>
      <c r="AN999" s="18"/>
    </row>
    <row r="1000" spans="1:40" ht="14.2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row>
  </sheetData>
  <mergeCells count="8">
    <mergeCell ref="B30:B34"/>
    <mergeCell ref="C6:R6"/>
    <mergeCell ref="C7:R7"/>
    <mergeCell ref="S7:S8"/>
    <mergeCell ref="A9:A19"/>
    <mergeCell ref="D27:H27"/>
    <mergeCell ref="D28:G28"/>
    <mergeCell ref="H28:H29"/>
  </mergeCells>
  <conditionalFormatting sqref="C9:R19">
    <cfRule type="containsText" dxfId="1" priority="1" operator="containsText" text="x">
      <formula>NOT(ISERROR(SEARCH(("x"),(C9))))</formula>
    </cfRule>
  </conditionalFormatting>
  <conditionalFormatting sqref="D30:G34">
    <cfRule type="containsText" dxfId="0" priority="2" operator="containsText" text="x">
      <formula>NOT(ISERROR(SEARCH(("x"),(D30))))</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D2:P53"/>
  <sheetViews>
    <sheetView topLeftCell="B38" workbookViewId="0">
      <selection activeCell="G63" sqref="G63"/>
    </sheetView>
  </sheetViews>
  <sheetFormatPr defaultRowHeight="11.25"/>
  <cols>
    <col min="1" max="3" width="1.7109375" style="369" customWidth="1"/>
    <col min="4" max="4" width="35.85546875" style="369" bestFit="1" customWidth="1"/>
    <col min="5" max="5" width="11.28515625" style="367" bestFit="1" customWidth="1"/>
    <col min="6" max="6" width="9.140625" style="367"/>
    <col min="7" max="7" width="3.85546875" style="367" customWidth="1"/>
    <col min="8" max="8" width="22.85546875" style="369" customWidth="1"/>
    <col min="9" max="11" width="9.140625" style="367"/>
    <col min="12" max="12" width="3.42578125" style="369" customWidth="1"/>
    <col min="13" max="13" width="15.28515625" style="369" customWidth="1"/>
    <col min="14" max="14" width="11.28515625" style="367" bestFit="1" customWidth="1"/>
    <col min="15" max="16384" width="9.140625" style="369"/>
  </cols>
  <sheetData>
    <row r="2" spans="4:16">
      <c r="D2" s="365" t="s">
        <v>674</v>
      </c>
      <c r="E2" s="366"/>
      <c r="H2" s="365" t="s">
        <v>675</v>
      </c>
      <c r="I2" s="366"/>
      <c r="J2" s="368"/>
    </row>
    <row r="3" spans="4:16">
      <c r="D3" s="370" t="s">
        <v>509</v>
      </c>
      <c r="E3" s="371" t="s">
        <v>676</v>
      </c>
      <c r="H3" s="370" t="s">
        <v>677</v>
      </c>
      <c r="I3" s="372">
        <v>3.5000000000000003E-2</v>
      </c>
      <c r="J3" s="368"/>
    </row>
    <row r="4" spans="4:16">
      <c r="D4" s="370" t="s">
        <v>678</v>
      </c>
      <c r="E4" s="371" t="s">
        <v>676</v>
      </c>
      <c r="H4" s="370" t="s">
        <v>679</v>
      </c>
      <c r="I4" s="373">
        <v>480</v>
      </c>
      <c r="J4" s="368"/>
    </row>
    <row r="5" spans="4:16">
      <c r="D5" s="370" t="s">
        <v>680</v>
      </c>
      <c r="E5" s="371" t="s">
        <v>676</v>
      </c>
      <c r="H5" s="370" t="s">
        <v>681</v>
      </c>
      <c r="I5" s="373">
        <v>480</v>
      </c>
      <c r="J5" s="368"/>
    </row>
    <row r="6" spans="4:16">
      <c r="D6" s="374" t="s">
        <v>682</v>
      </c>
      <c r="E6" s="375" t="s">
        <v>676</v>
      </c>
      <c r="H6" s="370" t="s">
        <v>683</v>
      </c>
      <c r="I6" s="376">
        <v>1.2</v>
      </c>
      <c r="J6" s="368"/>
    </row>
    <row r="7" spans="4:16">
      <c r="H7" s="377" t="s">
        <v>684</v>
      </c>
      <c r="I7" s="378">
        <v>1</v>
      </c>
      <c r="J7" s="368"/>
    </row>
    <row r="8" spans="4:16">
      <c r="H8" s="370"/>
      <c r="I8" s="379"/>
    </row>
    <row r="9" spans="4:16">
      <c r="H9" s="374" t="s">
        <v>685</v>
      </c>
      <c r="I9" s="380" t="s">
        <v>686</v>
      </c>
    </row>
    <row r="10" spans="4:16">
      <c r="D10" s="381"/>
    </row>
    <row r="11" spans="4:16">
      <c r="D11" s="382" t="s">
        <v>687</v>
      </c>
      <c r="E11" s="383"/>
      <c r="F11" s="384"/>
      <c r="H11" s="382" t="s">
        <v>688</v>
      </c>
      <c r="I11" s="383"/>
      <c r="J11" s="383"/>
      <c r="K11" s="384"/>
      <c r="M11" s="382" t="s">
        <v>689</v>
      </c>
      <c r="N11" s="384"/>
    </row>
    <row r="12" spans="4:16">
      <c r="D12" s="370"/>
      <c r="E12" s="385" t="s">
        <v>690</v>
      </c>
      <c r="F12" s="379" t="s">
        <v>691</v>
      </c>
      <c r="H12" s="386"/>
      <c r="I12" s="385"/>
      <c r="J12" s="385"/>
      <c r="K12" s="379"/>
      <c r="M12" s="370" t="s">
        <v>692</v>
      </c>
      <c r="N12" s="373">
        <v>8000</v>
      </c>
      <c r="P12" s="387" t="s">
        <v>693</v>
      </c>
    </row>
    <row r="13" spans="4:16">
      <c r="D13" s="386" t="s">
        <v>694</v>
      </c>
      <c r="E13" s="385"/>
      <c r="F13" s="379"/>
      <c r="H13" s="388" t="s">
        <v>695</v>
      </c>
      <c r="I13" s="389"/>
      <c r="J13" s="389"/>
      <c r="K13" s="390"/>
      <c r="M13" s="370" t="s">
        <v>539</v>
      </c>
      <c r="N13" s="373">
        <v>5</v>
      </c>
    </row>
    <row r="14" spans="4:16">
      <c r="D14" s="391" t="s">
        <v>696</v>
      </c>
      <c r="E14" s="385">
        <f>-PMT(I3/12,I5,J27)*12</f>
        <v>383121.33128775802</v>
      </c>
      <c r="F14" s="379">
        <f>E14/N20</f>
        <v>10354.63057534481</v>
      </c>
      <c r="H14" s="386"/>
      <c r="I14" s="385"/>
      <c r="J14" s="385"/>
      <c r="K14" s="379"/>
      <c r="M14" s="370"/>
      <c r="N14" s="379"/>
    </row>
    <row r="15" spans="4:16">
      <c r="D15" s="370"/>
      <c r="E15" s="385"/>
      <c r="F15" s="379"/>
      <c r="H15" s="370"/>
      <c r="I15" s="385" t="s">
        <v>697</v>
      </c>
      <c r="J15" s="385" t="s">
        <v>690</v>
      </c>
      <c r="K15" s="379" t="s">
        <v>691</v>
      </c>
      <c r="M15" s="388" t="s">
        <v>698</v>
      </c>
      <c r="N15" s="390"/>
    </row>
    <row r="16" spans="4:16">
      <c r="D16" s="386" t="s">
        <v>699</v>
      </c>
      <c r="E16" s="385"/>
      <c r="F16" s="379"/>
      <c r="H16" s="391" t="s">
        <v>700</v>
      </c>
      <c r="I16" s="392">
        <v>80</v>
      </c>
      <c r="J16" s="385">
        <f>I16*N12</f>
        <v>640000</v>
      </c>
      <c r="K16" s="379">
        <f>J16/$N$20</f>
        <v>17297.297297297297</v>
      </c>
      <c r="M16" s="391" t="s">
        <v>701</v>
      </c>
      <c r="N16" s="379">
        <f>N12*N13</f>
        <v>40000</v>
      </c>
    </row>
    <row r="17" spans="4:15">
      <c r="D17" s="391" t="s">
        <v>217</v>
      </c>
      <c r="E17" s="385">
        <f>$N$20*F17</f>
        <v>153476</v>
      </c>
      <c r="F17" s="371">
        <v>4148</v>
      </c>
      <c r="H17" s="391" t="s">
        <v>702</v>
      </c>
      <c r="I17" s="392">
        <v>175</v>
      </c>
      <c r="J17" s="385">
        <f>I17*N16</f>
        <v>7000000</v>
      </c>
      <c r="K17" s="379">
        <f>J17/$N$20</f>
        <v>189189.1891891892</v>
      </c>
      <c r="M17" s="393" t="s">
        <v>703</v>
      </c>
      <c r="N17" s="394">
        <v>1.08</v>
      </c>
    </row>
    <row r="18" spans="4:15">
      <c r="D18" s="391" t="s">
        <v>704</v>
      </c>
      <c r="E18" s="385"/>
      <c r="F18" s="379"/>
      <c r="H18" s="391" t="s">
        <v>705</v>
      </c>
      <c r="I18" s="392">
        <v>26500</v>
      </c>
      <c r="J18" s="385">
        <f>I18</f>
        <v>26500</v>
      </c>
      <c r="K18" s="379">
        <f>J18/$N$20</f>
        <v>716.21621621621625</v>
      </c>
      <c r="M18" s="391" t="s">
        <v>706</v>
      </c>
      <c r="N18" s="379">
        <f>N16*(1/N17)</f>
        <v>37037.037037037029</v>
      </c>
    </row>
    <row r="19" spans="4:15">
      <c r="D19" s="395" t="s">
        <v>707</v>
      </c>
      <c r="E19" s="385">
        <f>$N$20*F19</f>
        <v>17760</v>
      </c>
      <c r="F19" s="396">
        <v>480</v>
      </c>
      <c r="H19" s="386"/>
      <c r="I19" s="397"/>
      <c r="J19" s="398">
        <f>SUM(J16:J18)</f>
        <v>7666500</v>
      </c>
      <c r="K19" s="366">
        <f>SUM(K16:K18)</f>
        <v>207202.70270270272</v>
      </c>
      <c r="M19" s="391" t="s">
        <v>96</v>
      </c>
      <c r="N19" s="396">
        <v>1000</v>
      </c>
    </row>
    <row r="20" spans="4:15">
      <c r="D20" s="395" t="s">
        <v>312</v>
      </c>
      <c r="E20" s="385">
        <f>$N$20*F20</f>
        <v>22200</v>
      </c>
      <c r="F20" s="396">
        <v>600</v>
      </c>
      <c r="H20" s="386"/>
      <c r="I20" s="392"/>
      <c r="J20" s="385"/>
      <c r="K20" s="379"/>
      <c r="M20" s="391" t="s">
        <v>708</v>
      </c>
      <c r="N20" s="379">
        <f>ROUNDDOWN(N18/N19,0)</f>
        <v>37</v>
      </c>
      <c r="O20" s="369" t="s">
        <v>709</v>
      </c>
    </row>
    <row r="21" spans="4:15">
      <c r="D21" s="395" t="s">
        <v>317</v>
      </c>
      <c r="E21" s="385">
        <f>$N$20*F21</f>
        <v>26640</v>
      </c>
      <c r="F21" s="396">
        <v>720</v>
      </c>
      <c r="H21" s="386" t="s">
        <v>710</v>
      </c>
      <c r="I21" s="392"/>
      <c r="J21" s="385"/>
      <c r="K21" s="379"/>
      <c r="M21" s="370" t="s">
        <v>711</v>
      </c>
      <c r="N21" s="399">
        <v>0.05</v>
      </c>
    </row>
    <row r="22" spans="4:15">
      <c r="D22" s="391" t="s">
        <v>712</v>
      </c>
      <c r="E22" s="385">
        <f>$N$20*F22</f>
        <v>37000</v>
      </c>
      <c r="F22" s="371">
        <v>1000</v>
      </c>
      <c r="H22" s="391" t="s">
        <v>713</v>
      </c>
      <c r="I22" s="400">
        <v>7.4999999999999997E-2</v>
      </c>
      <c r="J22" s="385">
        <f>J19*I22</f>
        <v>574987.5</v>
      </c>
      <c r="K22" s="379">
        <f>J22/$N$20</f>
        <v>15540.202702702703</v>
      </c>
      <c r="M22" s="370" t="s">
        <v>93</v>
      </c>
      <c r="N22" s="379">
        <f>#REF!</f>
        <v>7499753.625</v>
      </c>
    </row>
    <row r="23" spans="4:15">
      <c r="D23" s="391" t="s">
        <v>714</v>
      </c>
      <c r="E23" s="385">
        <f>$N$20*F23</f>
        <v>11100</v>
      </c>
      <c r="F23" s="401">
        <v>300</v>
      </c>
      <c r="H23" s="386" t="s">
        <v>715</v>
      </c>
      <c r="I23" s="385"/>
      <c r="J23" s="402">
        <f>SUM(J19,J22)</f>
        <v>8241487.5</v>
      </c>
      <c r="K23" s="403">
        <f>SUM(K19,K22)</f>
        <v>222742.90540540541</v>
      </c>
      <c r="M23" s="374"/>
      <c r="N23" s="404"/>
    </row>
    <row r="24" spans="4:15">
      <c r="D24" s="386" t="s">
        <v>716</v>
      </c>
      <c r="E24" s="398">
        <f>SUM(E17:E23)</f>
        <v>268176</v>
      </c>
      <c r="F24" s="366">
        <f>SUM(F17:F23)</f>
        <v>7248</v>
      </c>
      <c r="H24" s="370"/>
      <c r="I24" s="385"/>
      <c r="J24" s="385"/>
      <c r="K24" s="379"/>
    </row>
    <row r="25" spans="4:15">
      <c r="D25" s="386"/>
      <c r="E25" s="385"/>
      <c r="F25" s="379"/>
      <c r="H25" s="388" t="s">
        <v>717</v>
      </c>
      <c r="I25" s="389"/>
      <c r="J25" s="389"/>
      <c r="K25" s="390"/>
    </row>
    <row r="26" spans="4:15">
      <c r="D26" s="386" t="s">
        <v>718</v>
      </c>
      <c r="E26" s="398">
        <f>SUM(E24,E14)</f>
        <v>651297.33128775796</v>
      </c>
      <c r="F26" s="366">
        <f>SUM(F24,F14)</f>
        <v>17602.63057534481</v>
      </c>
      <c r="H26" s="386"/>
      <c r="I26" s="385"/>
      <c r="J26" s="385"/>
      <c r="K26" s="379"/>
    </row>
    <row r="27" spans="4:15">
      <c r="D27" s="370"/>
      <c r="E27" s="385"/>
      <c r="F27" s="379"/>
      <c r="H27" s="391" t="s">
        <v>719</v>
      </c>
      <c r="I27" s="385"/>
      <c r="J27" s="405">
        <f>J23</f>
        <v>8241487.5</v>
      </c>
      <c r="K27" s="406">
        <f>K23</f>
        <v>222742.90540540541</v>
      </c>
    </row>
    <row r="28" spans="4:15">
      <c r="D28" s="386" t="str">
        <f>CONCATENATE("REQUIRED Effective Gross Income @ ",I6," DCR")</f>
        <v>REQUIRED Effective Gross Income @ 1.2 DCR</v>
      </c>
      <c r="E28" s="385">
        <f>E$14*$I$6+E24</f>
        <v>727921.59754530969</v>
      </c>
      <c r="F28" s="379">
        <f>F$14*$I$6+F24</f>
        <v>19673.556690413774</v>
      </c>
      <c r="H28" s="407" t="s">
        <v>715</v>
      </c>
      <c r="I28" s="408"/>
      <c r="J28" s="409">
        <f>J27</f>
        <v>8241487.5</v>
      </c>
      <c r="K28" s="410">
        <f>K27</f>
        <v>222742.90540540541</v>
      </c>
    </row>
    <row r="29" spans="4:15">
      <c r="D29" s="391" t="str">
        <f>CONCATENATE("Plus Vacancy Loss at ",N21,"%")</f>
        <v>Plus Vacancy Loss at 0.05%</v>
      </c>
      <c r="E29" s="385">
        <f>E28*(1/(1-$N$21))-E28</f>
        <v>38311.66302870051</v>
      </c>
      <c r="F29" s="404">
        <f>F28*(1/(1-$N$21))-F28</f>
        <v>1035.4503521270381</v>
      </c>
      <c r="H29" s="381"/>
      <c r="J29" s="411"/>
    </row>
    <row r="30" spans="4:15">
      <c r="D30" s="386" t="s">
        <v>720</v>
      </c>
      <c r="E30" s="402">
        <f>SUM(E28:E29)</f>
        <v>766233.2605740102</v>
      </c>
      <c r="F30" s="403">
        <f>SUM(F28:F29)</f>
        <v>20709.007042540812</v>
      </c>
      <c r="H30" s="381"/>
      <c r="J30" s="411"/>
    </row>
    <row r="31" spans="4:15">
      <c r="D31" s="370"/>
      <c r="E31" s="385"/>
      <c r="F31" s="379"/>
    </row>
    <row r="32" spans="4:15">
      <c r="D32" s="407" t="s">
        <v>721</v>
      </c>
      <c r="E32" s="408">
        <f>E30/12</f>
        <v>63852.77171450085</v>
      </c>
      <c r="F32" s="404">
        <f>F30/12</f>
        <v>1725.750586878401</v>
      </c>
    </row>
    <row r="34" spans="4:6">
      <c r="D34" s="382" t="s">
        <v>722</v>
      </c>
      <c r="E34" s="383"/>
      <c r="F34" s="384"/>
    </row>
    <row r="35" spans="4:6">
      <c r="D35" s="412"/>
      <c r="E35" s="413" t="str">
        <f>E12</f>
        <v>Project</v>
      </c>
      <c r="F35" s="414" t="str">
        <f>F12</f>
        <v>per Unit</v>
      </c>
    </row>
    <row r="36" spans="4:6">
      <c r="D36" s="386" t="s">
        <v>723</v>
      </c>
      <c r="E36" s="385">
        <f>E30</f>
        <v>766233.2605740102</v>
      </c>
      <c r="F36" s="379">
        <f>F30</f>
        <v>20709.007042540812</v>
      </c>
    </row>
    <row r="37" spans="4:6">
      <c r="D37" s="391" t="s">
        <v>724</v>
      </c>
      <c r="E37" s="385">
        <f>-E36*$N$21</f>
        <v>-38311.66302870051</v>
      </c>
      <c r="F37" s="379">
        <f>-F36*$N$21</f>
        <v>-1035.4503521270406</v>
      </c>
    </row>
    <row r="38" spans="4:6">
      <c r="D38" s="386" t="s">
        <v>725</v>
      </c>
      <c r="E38" s="402">
        <f>SUM(E36:E37)</f>
        <v>727921.59754530969</v>
      </c>
      <c r="F38" s="403">
        <f>SUM(F36:F37)</f>
        <v>19673.55669041377</v>
      </c>
    </row>
    <row r="39" spans="4:6">
      <c r="D39" s="370"/>
      <c r="E39" s="385"/>
      <c r="F39" s="379"/>
    </row>
    <row r="40" spans="4:6">
      <c r="D40" s="386" t="s">
        <v>699</v>
      </c>
      <c r="E40" s="385"/>
      <c r="F40" s="379"/>
    </row>
    <row r="41" spans="4:6">
      <c r="D41" s="391" t="s">
        <v>217</v>
      </c>
      <c r="E41" s="385">
        <f>E17</f>
        <v>153476</v>
      </c>
      <c r="F41" s="379">
        <f>F17</f>
        <v>4148</v>
      </c>
    </row>
    <row r="42" spans="4:6">
      <c r="D42" s="391" t="s">
        <v>704</v>
      </c>
      <c r="E42" s="385">
        <f t="shared" ref="E42:F48" si="0">E18</f>
        <v>0</v>
      </c>
      <c r="F42" s="379">
        <f t="shared" si="0"/>
        <v>0</v>
      </c>
    </row>
    <row r="43" spans="4:6">
      <c r="D43" s="395" t="s">
        <v>707</v>
      </c>
      <c r="E43" s="385">
        <f t="shared" si="0"/>
        <v>17760</v>
      </c>
      <c r="F43" s="379">
        <f t="shared" si="0"/>
        <v>480</v>
      </c>
    </row>
    <row r="44" spans="4:6">
      <c r="D44" s="395" t="s">
        <v>312</v>
      </c>
      <c r="E44" s="385">
        <f t="shared" si="0"/>
        <v>22200</v>
      </c>
      <c r="F44" s="379">
        <f t="shared" si="0"/>
        <v>600</v>
      </c>
    </row>
    <row r="45" spans="4:6">
      <c r="D45" s="395" t="s">
        <v>317</v>
      </c>
      <c r="E45" s="385">
        <f t="shared" si="0"/>
        <v>26640</v>
      </c>
      <c r="F45" s="379">
        <f t="shared" si="0"/>
        <v>720</v>
      </c>
    </row>
    <row r="46" spans="4:6">
      <c r="D46" s="391" t="s">
        <v>712</v>
      </c>
      <c r="E46" s="385">
        <f t="shared" si="0"/>
        <v>37000</v>
      </c>
      <c r="F46" s="379">
        <f t="shared" si="0"/>
        <v>1000</v>
      </c>
    </row>
    <row r="47" spans="4:6">
      <c r="D47" s="391" t="s">
        <v>714</v>
      </c>
      <c r="E47" s="385">
        <f t="shared" si="0"/>
        <v>11100</v>
      </c>
      <c r="F47" s="379">
        <f t="shared" si="0"/>
        <v>300</v>
      </c>
    </row>
    <row r="48" spans="4:6">
      <c r="D48" s="386" t="s">
        <v>716</v>
      </c>
      <c r="E48" s="402">
        <f t="shared" si="0"/>
        <v>268176</v>
      </c>
      <c r="F48" s="403">
        <f t="shared" si="0"/>
        <v>7248</v>
      </c>
    </row>
    <row r="49" spans="4:6">
      <c r="D49" s="386"/>
      <c r="E49" s="385"/>
      <c r="F49" s="379"/>
    </row>
    <row r="50" spans="4:6">
      <c r="D50" s="386" t="s">
        <v>726</v>
      </c>
      <c r="E50" s="411">
        <f>E38-E48</f>
        <v>459745.59754530969</v>
      </c>
      <c r="F50" s="415">
        <f>F38-F48</f>
        <v>12425.55669041377</v>
      </c>
    </row>
    <row r="51" spans="4:6">
      <c r="D51" s="370"/>
      <c r="E51" s="385"/>
      <c r="F51" s="379"/>
    </row>
    <row r="52" spans="4:6">
      <c r="D52" s="370" t="str">
        <f>CONCATENATE("Less Debt Service at ",$I$6," DCR")</f>
        <v>Less Debt Service at 1.2 DCR</v>
      </c>
      <c r="E52" s="385">
        <f>-E14</f>
        <v>-383121.33128775802</v>
      </c>
      <c r="F52" s="404">
        <f>-F14</f>
        <v>-10354.63057534481</v>
      </c>
    </row>
    <row r="53" spans="4:6">
      <c r="D53" s="407" t="s">
        <v>727</v>
      </c>
      <c r="E53" s="409">
        <f>SUM(E50:E52)</f>
        <v>76624.266257551673</v>
      </c>
      <c r="F53" s="410">
        <f>SUM(F50:F52)</f>
        <v>2070.9261150689599</v>
      </c>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dimension ref="A1:K27"/>
  <sheetViews>
    <sheetView workbookViewId="0">
      <selection activeCell="B6" sqref="B6"/>
    </sheetView>
  </sheetViews>
  <sheetFormatPr defaultRowHeight="15"/>
  <cols>
    <col min="1" max="1" width="76" customWidth="1"/>
  </cols>
  <sheetData>
    <row r="1" spans="1:11">
      <c r="A1" s="356" t="s">
        <v>656</v>
      </c>
      <c r="B1" s="357"/>
      <c r="C1" s="357"/>
      <c r="D1" s="357"/>
      <c r="E1" s="357"/>
      <c r="F1" s="357"/>
      <c r="G1" s="357"/>
      <c r="H1" s="357"/>
      <c r="I1" s="357"/>
      <c r="J1" s="357"/>
      <c r="K1" s="357"/>
    </row>
    <row r="2" spans="1:11" ht="45">
      <c r="A2" s="358" t="s">
        <v>657</v>
      </c>
      <c r="B2" s="357"/>
      <c r="C2" s="357"/>
      <c r="D2" s="357"/>
      <c r="E2" s="357"/>
      <c r="F2" s="357"/>
      <c r="G2" s="357"/>
      <c r="H2" s="357"/>
      <c r="I2" s="357"/>
      <c r="J2" s="357"/>
      <c r="K2" s="357"/>
    </row>
    <row r="3" spans="1:11">
      <c r="A3" s="357"/>
      <c r="B3" s="357"/>
      <c r="C3" s="357"/>
      <c r="D3" s="357"/>
      <c r="E3" s="357"/>
      <c r="F3" s="357"/>
      <c r="G3" s="357"/>
      <c r="H3" s="357"/>
      <c r="I3" s="357"/>
      <c r="J3" s="357"/>
      <c r="K3" s="357"/>
    </row>
    <row r="4" spans="1:11" ht="60">
      <c r="A4" s="358" t="s">
        <v>660</v>
      </c>
      <c r="B4" s="357"/>
      <c r="C4" s="357"/>
      <c r="D4" s="357"/>
      <c r="E4" s="357"/>
      <c r="F4" s="357"/>
      <c r="G4" s="357"/>
      <c r="H4" s="357"/>
      <c r="I4" s="357"/>
      <c r="J4" s="357"/>
      <c r="K4" s="357"/>
    </row>
    <row r="5" spans="1:11">
      <c r="A5" s="357"/>
      <c r="B5" s="357"/>
      <c r="C5" s="357"/>
      <c r="D5" s="357"/>
      <c r="E5" s="357"/>
      <c r="F5" s="357"/>
      <c r="G5" s="357"/>
      <c r="H5" s="357"/>
      <c r="I5" s="357"/>
      <c r="J5" s="357"/>
      <c r="K5" s="357"/>
    </row>
    <row r="6" spans="1:11" ht="45">
      <c r="A6" s="358" t="s">
        <v>659</v>
      </c>
      <c r="B6" s="357"/>
      <c r="C6" s="357"/>
      <c r="D6" s="357"/>
      <c r="E6" s="357"/>
      <c r="F6" s="357"/>
      <c r="G6" s="357"/>
      <c r="H6" s="357"/>
      <c r="I6" s="357"/>
      <c r="J6" s="357"/>
      <c r="K6" s="357"/>
    </row>
    <row r="7" spans="1:11">
      <c r="A7" s="357"/>
      <c r="B7" s="357"/>
      <c r="C7" s="357"/>
      <c r="D7" s="357"/>
      <c r="E7" s="357"/>
      <c r="F7" s="357"/>
      <c r="G7" s="357"/>
      <c r="H7" s="357"/>
      <c r="I7" s="357"/>
      <c r="J7" s="357"/>
      <c r="K7" s="357"/>
    </row>
    <row r="8" spans="1:11" ht="105">
      <c r="A8" s="358" t="s">
        <v>658</v>
      </c>
      <c r="B8" s="357"/>
      <c r="C8" s="357"/>
      <c r="D8" s="357"/>
      <c r="E8" s="357"/>
      <c r="F8" s="357"/>
      <c r="G8" s="357"/>
      <c r="H8" s="357"/>
      <c r="I8" s="357"/>
      <c r="J8" s="357"/>
      <c r="K8" s="357"/>
    </row>
    <row r="9" spans="1:11">
      <c r="A9" s="357"/>
      <c r="B9" s="357"/>
      <c r="C9" s="357"/>
      <c r="D9" s="357"/>
      <c r="E9" s="357"/>
      <c r="F9" s="357"/>
      <c r="G9" s="357"/>
      <c r="H9" s="357"/>
      <c r="I9" s="357"/>
      <c r="J9" s="357"/>
      <c r="K9" s="357"/>
    </row>
    <row r="10" spans="1:11" ht="45">
      <c r="A10" s="358" t="s">
        <v>661</v>
      </c>
      <c r="B10" s="357"/>
      <c r="C10" s="357"/>
      <c r="D10" s="357"/>
      <c r="E10" s="357"/>
      <c r="F10" s="357"/>
      <c r="G10" s="357"/>
      <c r="H10" s="357"/>
      <c r="I10" s="357"/>
      <c r="J10" s="357"/>
      <c r="K10" s="357"/>
    </row>
    <row r="11" spans="1:11">
      <c r="A11" s="357"/>
      <c r="B11" s="357"/>
      <c r="C11" s="357"/>
      <c r="D11" s="357"/>
      <c r="E11" s="357"/>
      <c r="F11" s="357"/>
      <c r="G11" s="357"/>
      <c r="H11" s="357"/>
      <c r="I11" s="357"/>
      <c r="J11" s="357"/>
      <c r="K11" s="357"/>
    </row>
    <row r="12" spans="1:11">
      <c r="A12" s="357" t="s">
        <v>663</v>
      </c>
      <c r="B12" s="357"/>
      <c r="C12" s="357"/>
      <c r="D12" s="357"/>
      <c r="E12" s="357"/>
      <c r="F12" s="357"/>
      <c r="G12" s="357"/>
      <c r="H12" s="357"/>
      <c r="I12" s="357"/>
      <c r="J12" s="357"/>
      <c r="K12" s="357"/>
    </row>
    <row r="13" spans="1:11">
      <c r="A13" s="357"/>
      <c r="B13" s="357"/>
      <c r="C13" s="357"/>
      <c r="D13" s="357"/>
      <c r="E13" s="357"/>
      <c r="F13" s="357"/>
      <c r="G13" s="357"/>
      <c r="H13" s="357"/>
      <c r="I13" s="357"/>
      <c r="J13" s="357"/>
      <c r="K13" s="357"/>
    </row>
    <row r="14" spans="1:11">
      <c r="A14" s="357"/>
      <c r="B14" s="357"/>
      <c r="C14" s="357"/>
      <c r="D14" s="357"/>
      <c r="E14" s="357"/>
      <c r="F14" s="357"/>
      <c r="G14" s="357"/>
      <c r="H14" s="357"/>
      <c r="I14" s="357"/>
      <c r="J14" s="357"/>
      <c r="K14" s="357"/>
    </row>
    <row r="15" spans="1:11">
      <c r="A15" s="357"/>
      <c r="B15" s="357"/>
      <c r="C15" s="357"/>
      <c r="D15" s="357"/>
      <c r="E15" s="357"/>
      <c r="F15" s="357"/>
      <c r="G15" s="357"/>
      <c r="H15" s="357"/>
      <c r="I15" s="357"/>
      <c r="J15" s="357"/>
      <c r="K15" s="357"/>
    </row>
    <row r="16" spans="1:11">
      <c r="A16" s="357"/>
      <c r="B16" s="357"/>
      <c r="C16" s="357"/>
      <c r="D16" s="357"/>
      <c r="E16" s="357"/>
      <c r="F16" s="357"/>
      <c r="G16" s="357"/>
      <c r="H16" s="357"/>
      <c r="I16" s="357"/>
      <c r="J16" s="357"/>
      <c r="K16" s="357"/>
    </row>
    <row r="17" spans="1:11">
      <c r="A17" s="357"/>
      <c r="B17" s="357"/>
      <c r="C17" s="357"/>
      <c r="D17" s="357"/>
      <c r="E17" s="357"/>
      <c r="F17" s="357"/>
      <c r="G17" s="357"/>
      <c r="H17" s="357"/>
      <c r="I17" s="357"/>
      <c r="J17" s="357"/>
      <c r="K17" s="357"/>
    </row>
    <row r="18" spans="1:11">
      <c r="A18" s="357"/>
      <c r="B18" s="357"/>
      <c r="C18" s="357"/>
      <c r="D18" s="357"/>
      <c r="E18" s="357"/>
      <c r="F18" s="357"/>
      <c r="G18" s="357"/>
      <c r="H18" s="357"/>
      <c r="I18" s="357"/>
      <c r="J18" s="357"/>
      <c r="K18" s="357"/>
    </row>
    <row r="19" spans="1:11">
      <c r="A19" s="357"/>
      <c r="B19" s="357"/>
      <c r="C19" s="357"/>
      <c r="D19" s="357"/>
      <c r="E19" s="357"/>
      <c r="F19" s="357"/>
      <c r="G19" s="357"/>
      <c r="H19" s="357"/>
      <c r="I19" s="357"/>
      <c r="J19" s="357"/>
      <c r="K19" s="357"/>
    </row>
    <row r="20" spans="1:11">
      <c r="A20" s="357"/>
      <c r="B20" s="357"/>
      <c r="C20" s="357"/>
      <c r="D20" s="357"/>
      <c r="E20" s="357"/>
      <c r="F20" s="357"/>
      <c r="G20" s="357"/>
      <c r="H20" s="357"/>
      <c r="I20" s="357"/>
      <c r="J20" s="357"/>
      <c r="K20" s="357"/>
    </row>
    <row r="21" spans="1:11">
      <c r="A21" s="357"/>
      <c r="B21" s="357"/>
      <c r="C21" s="357"/>
      <c r="D21" s="357"/>
      <c r="E21" s="357"/>
      <c r="F21" s="357"/>
      <c r="G21" s="357"/>
      <c r="H21" s="357"/>
      <c r="I21" s="357"/>
      <c r="J21" s="357"/>
      <c r="K21" s="357"/>
    </row>
    <row r="22" spans="1:11">
      <c r="A22" s="357"/>
      <c r="B22" s="357"/>
      <c r="C22" s="357"/>
      <c r="D22" s="357"/>
      <c r="E22" s="357"/>
      <c r="F22" s="357"/>
      <c r="G22" s="357"/>
      <c r="H22" s="357"/>
      <c r="I22" s="357"/>
      <c r="J22" s="357"/>
      <c r="K22" s="357"/>
    </row>
    <row r="23" spans="1:11">
      <c r="A23" s="357"/>
      <c r="B23" s="357"/>
      <c r="C23" s="357"/>
      <c r="D23" s="357"/>
      <c r="E23" s="357"/>
      <c r="F23" s="357"/>
      <c r="G23" s="357"/>
      <c r="H23" s="357"/>
      <c r="I23" s="357"/>
      <c r="J23" s="357"/>
      <c r="K23" s="357"/>
    </row>
    <row r="24" spans="1:11">
      <c r="A24" s="357"/>
      <c r="B24" s="357"/>
      <c r="C24" s="357"/>
      <c r="D24" s="357"/>
      <c r="E24" s="357"/>
      <c r="F24" s="357"/>
      <c r="G24" s="357"/>
      <c r="H24" s="357"/>
      <c r="I24" s="357"/>
      <c r="J24" s="357"/>
      <c r="K24" s="357"/>
    </row>
    <row r="25" spans="1:11">
      <c r="A25" s="357"/>
      <c r="B25" s="357"/>
      <c r="C25" s="357"/>
      <c r="D25" s="357"/>
      <c r="E25" s="357"/>
      <c r="F25" s="357"/>
      <c r="G25" s="357"/>
      <c r="H25" s="357"/>
      <c r="I25" s="357"/>
      <c r="J25" s="357"/>
      <c r="K25" s="357"/>
    </row>
    <row r="26" spans="1:11">
      <c r="A26" s="357"/>
      <c r="B26" s="357"/>
      <c r="C26" s="357"/>
      <c r="D26" s="357"/>
      <c r="E26" s="357"/>
      <c r="F26" s="357"/>
      <c r="G26" s="357"/>
      <c r="H26" s="357"/>
      <c r="I26" s="357"/>
      <c r="J26" s="357"/>
      <c r="K26" s="357"/>
    </row>
    <row r="27" spans="1:11">
      <c r="A27" s="357"/>
      <c r="B27" s="357"/>
      <c r="C27" s="357"/>
      <c r="D27" s="357"/>
      <c r="E27" s="357"/>
      <c r="F27" s="357"/>
      <c r="G27" s="357"/>
      <c r="H27" s="357"/>
      <c r="I27" s="357"/>
      <c r="J27" s="357"/>
      <c r="K27" s="357"/>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Z1003"/>
  <sheetViews>
    <sheetView workbookViewId="0">
      <selection activeCell="L24" sqref="L24"/>
    </sheetView>
  </sheetViews>
  <sheetFormatPr defaultColWidth="15.140625" defaultRowHeight="15" customHeight="1"/>
  <cols>
    <col min="1" max="1" width="34.42578125" customWidth="1"/>
    <col min="2" max="2" width="14.28515625" customWidth="1"/>
    <col min="3" max="3" width="10.5703125" customWidth="1"/>
    <col min="4" max="4" width="11.85546875" customWidth="1"/>
    <col min="5" max="11" width="7.5703125" customWidth="1"/>
    <col min="12" max="12" width="34.7109375" customWidth="1"/>
    <col min="13" max="13" width="7.140625" customWidth="1"/>
    <col min="14" max="14" width="6.85546875" customWidth="1"/>
    <col min="15" max="15" width="8.85546875" customWidth="1"/>
    <col min="16" max="16" width="14.42578125" customWidth="1"/>
    <col min="17" max="17" width="7.42578125" customWidth="1"/>
    <col min="18" max="18" width="7.5703125" customWidth="1"/>
    <col min="19" max="19" width="8.5703125" customWidth="1"/>
    <col min="20" max="20" width="9.140625" customWidth="1"/>
    <col min="21" max="21" width="10.28515625" customWidth="1"/>
    <col min="22" max="26" width="7.5703125" customWidth="1"/>
  </cols>
  <sheetData>
    <row r="1" spans="1:23">
      <c r="A1" s="4" t="s">
        <v>1</v>
      </c>
      <c r="B1" s="5"/>
      <c r="C1" s="5"/>
      <c r="D1" s="5"/>
      <c r="L1" s="5"/>
      <c r="M1" s="6"/>
      <c r="N1" s="6"/>
      <c r="O1" s="6"/>
      <c r="P1" s="6"/>
      <c r="Q1" s="6"/>
      <c r="R1" s="6"/>
      <c r="S1" s="6"/>
      <c r="T1" s="6"/>
      <c r="U1" s="5"/>
    </row>
    <row r="2" spans="1:23">
      <c r="A2" s="447" t="s">
        <v>3</v>
      </c>
      <c r="B2" s="440"/>
      <c r="C2" s="440"/>
      <c r="D2" s="440"/>
      <c r="E2" s="440"/>
      <c r="L2" s="5"/>
      <c r="M2" s="6"/>
      <c r="N2" s="6"/>
      <c r="O2" s="6"/>
      <c r="P2" s="6"/>
      <c r="Q2" s="6"/>
      <c r="R2" s="6"/>
      <c r="S2" s="6"/>
      <c r="T2" s="6"/>
      <c r="U2" s="5"/>
    </row>
    <row r="3" spans="1:23">
      <c r="A3" s="5"/>
      <c r="B3" s="5"/>
      <c r="C3" s="5"/>
      <c r="D3" s="5"/>
      <c r="L3" s="5"/>
      <c r="M3" s="6"/>
      <c r="N3" s="6"/>
      <c r="O3" s="6"/>
      <c r="P3" s="6"/>
      <c r="Q3" s="6"/>
      <c r="R3" s="6"/>
      <c r="S3" s="6"/>
      <c r="T3" s="6"/>
      <c r="U3" s="5"/>
    </row>
    <row r="4" spans="1:23">
      <c r="A4" s="5" t="s">
        <v>10</v>
      </c>
      <c r="B4" s="5"/>
      <c r="C4" s="5"/>
      <c r="D4" s="5"/>
      <c r="L4" s="5"/>
      <c r="M4" s="6"/>
      <c r="N4" s="6"/>
      <c r="O4" s="6"/>
      <c r="P4" s="6"/>
      <c r="Q4" s="6"/>
      <c r="R4" s="6"/>
      <c r="S4" s="6"/>
      <c r="T4" s="6"/>
      <c r="U4" s="5"/>
    </row>
    <row r="5" spans="1:23" ht="17.25" customHeight="1">
      <c r="A5" s="5"/>
      <c r="B5" s="6" t="s">
        <v>11</v>
      </c>
      <c r="C5" s="6"/>
      <c r="D5" s="6"/>
      <c r="F5" s="5" t="s">
        <v>12</v>
      </c>
      <c r="G5" s="6"/>
      <c r="H5" s="6"/>
      <c r="L5" s="5"/>
      <c r="M5" s="6"/>
      <c r="N5" s="446" t="s">
        <v>14</v>
      </c>
      <c r="O5" s="440"/>
      <c r="P5" s="440"/>
      <c r="Q5" s="6"/>
      <c r="R5" s="6"/>
      <c r="S5" s="6"/>
      <c r="T5" s="6"/>
      <c r="U5" s="5"/>
    </row>
    <row r="6" spans="1:23">
      <c r="A6" s="5"/>
      <c r="B6" s="6"/>
      <c r="C6" s="6"/>
      <c r="D6" s="6"/>
      <c r="E6" s="5" t="s">
        <v>17</v>
      </c>
      <c r="G6" s="6"/>
      <c r="H6" s="6"/>
      <c r="L6" s="5"/>
      <c r="M6" s="6"/>
      <c r="N6" s="440"/>
      <c r="O6" s="440"/>
      <c r="P6" s="440"/>
      <c r="Q6" s="6"/>
      <c r="R6" s="6"/>
      <c r="S6" s="6"/>
      <c r="T6" s="6"/>
      <c r="U6" s="5"/>
    </row>
    <row r="7" spans="1:23">
      <c r="A7" s="5" t="s">
        <v>19</v>
      </c>
      <c r="B7" s="22">
        <v>150</v>
      </c>
      <c r="C7" s="6"/>
      <c r="D7" s="6"/>
      <c r="E7" s="6"/>
      <c r="F7" s="6"/>
      <c r="G7" s="6"/>
      <c r="H7" s="6"/>
      <c r="L7" s="5"/>
      <c r="M7" s="6"/>
      <c r="N7" s="440"/>
      <c r="O7" s="440"/>
      <c r="P7" s="440"/>
      <c r="Q7" s="6"/>
      <c r="R7" s="6"/>
      <c r="S7" s="6"/>
      <c r="T7" s="6"/>
      <c r="U7" s="5"/>
    </row>
    <row r="8" spans="1:23">
      <c r="A8" s="20" t="s">
        <v>34</v>
      </c>
      <c r="B8" s="6">
        <v>175</v>
      </c>
      <c r="C8" s="6"/>
      <c r="D8" s="6"/>
      <c r="E8" s="6"/>
      <c r="F8" s="6"/>
      <c r="G8" s="6"/>
      <c r="H8" s="6"/>
      <c r="L8" s="5"/>
      <c r="M8" s="6"/>
      <c r="N8" s="440"/>
      <c r="O8" s="440"/>
      <c r="P8" s="440"/>
      <c r="Q8" s="6"/>
      <c r="R8" s="6"/>
      <c r="S8" s="6"/>
      <c r="T8" s="6"/>
      <c r="U8" s="5"/>
    </row>
    <row r="9" spans="1:23">
      <c r="A9" s="5" t="s">
        <v>35</v>
      </c>
      <c r="B9" s="15">
        <f>182.98*1.03</f>
        <v>188.46940000000001</v>
      </c>
      <c r="C9" s="6"/>
      <c r="D9" s="6"/>
      <c r="E9" s="6"/>
      <c r="F9" s="6"/>
      <c r="G9" s="6"/>
      <c r="H9" s="6"/>
      <c r="L9" s="5"/>
      <c r="M9" s="6"/>
      <c r="N9" s="440"/>
      <c r="O9" s="440"/>
      <c r="P9" s="440"/>
      <c r="Q9" s="6"/>
      <c r="R9" s="6"/>
      <c r="S9" s="6"/>
      <c r="T9" s="6"/>
      <c r="U9" s="5"/>
    </row>
    <row r="10" spans="1:23" ht="15.75" customHeight="1">
      <c r="A10" s="5"/>
      <c r="B10" s="6" t="s">
        <v>37</v>
      </c>
      <c r="C10" s="6"/>
      <c r="D10" s="6"/>
      <c r="E10" s="6"/>
      <c r="F10" s="6"/>
      <c r="G10" s="6"/>
      <c r="H10" s="6"/>
      <c r="L10" s="5"/>
      <c r="M10" s="6"/>
      <c r="N10" s="440"/>
      <c r="O10" s="440"/>
      <c r="P10" s="440"/>
      <c r="Q10" s="6"/>
      <c r="R10" s="6"/>
      <c r="S10" s="6"/>
      <c r="T10" s="6"/>
      <c r="U10" s="5"/>
    </row>
    <row r="11" spans="1:23" ht="16.5" customHeight="1">
      <c r="A11" s="5"/>
      <c r="B11" s="6"/>
      <c r="C11" s="6"/>
      <c r="D11" s="6"/>
      <c r="E11" s="6"/>
      <c r="F11" s="6"/>
      <c r="G11" s="6"/>
      <c r="H11" s="6"/>
      <c r="L11" s="5"/>
      <c r="M11" s="6"/>
      <c r="N11" s="440"/>
      <c r="O11" s="440"/>
      <c r="P11" s="440"/>
      <c r="Q11" s="6"/>
      <c r="R11" s="6"/>
      <c r="S11" s="6"/>
      <c r="T11" s="6"/>
      <c r="U11" s="5"/>
      <c r="V11" s="25"/>
      <c r="W11" s="35"/>
    </row>
    <row r="12" spans="1:23" ht="16.5" customHeight="1">
      <c r="A12" s="5" t="s">
        <v>69</v>
      </c>
      <c r="B12" s="6">
        <v>4</v>
      </c>
      <c r="C12" s="6">
        <v>5</v>
      </c>
      <c r="D12" s="6">
        <v>6</v>
      </c>
      <c r="E12" s="6">
        <v>7</v>
      </c>
      <c r="F12" s="6"/>
      <c r="G12" s="6"/>
      <c r="H12" s="6"/>
      <c r="L12" s="5"/>
      <c r="M12" s="6"/>
      <c r="N12" s="440"/>
      <c r="O12" s="440"/>
      <c r="P12" s="440"/>
      <c r="Q12" s="6"/>
      <c r="R12" s="6"/>
      <c r="S12" s="6"/>
      <c r="T12" s="6"/>
      <c r="U12" s="5"/>
      <c r="W12" s="39"/>
    </row>
    <row r="13" spans="1:23" ht="15.75" customHeight="1">
      <c r="A13" s="5" t="s">
        <v>82</v>
      </c>
      <c r="B13" s="42">
        <f t="shared" ref="B13:E13" si="0">1/B12</f>
        <v>0.25</v>
      </c>
      <c r="C13" s="42">
        <f t="shared" si="0"/>
        <v>0.2</v>
      </c>
      <c r="D13" s="42">
        <f t="shared" si="0"/>
        <v>0.16666666666666666</v>
      </c>
      <c r="E13" s="42">
        <f t="shared" si="0"/>
        <v>0.14285714285714285</v>
      </c>
      <c r="F13" s="6"/>
      <c r="G13" s="6"/>
      <c r="H13" s="6"/>
      <c r="L13" s="5"/>
      <c r="M13" s="6"/>
      <c r="N13" s="5" t="s">
        <v>92</v>
      </c>
      <c r="O13" s="6"/>
      <c r="P13" s="6"/>
      <c r="Q13" s="6"/>
      <c r="R13" s="6"/>
      <c r="S13" s="6"/>
      <c r="T13" s="6"/>
      <c r="U13" s="5"/>
      <c r="W13" s="44"/>
    </row>
    <row r="14" spans="1:23">
      <c r="A14" s="5">
        <v>50</v>
      </c>
      <c r="B14" s="42">
        <f t="shared" ref="B14:E14" si="1">$A$14*B13</f>
        <v>12.5</v>
      </c>
      <c r="C14" s="42">
        <f t="shared" si="1"/>
        <v>10</v>
      </c>
      <c r="D14" s="42">
        <f t="shared" si="1"/>
        <v>8.3333333333333321</v>
      </c>
      <c r="E14" s="42">
        <f t="shared" si="1"/>
        <v>7.1428571428571423</v>
      </c>
      <c r="F14" s="6"/>
      <c r="G14" s="6"/>
      <c r="H14" s="6"/>
      <c r="L14" s="5"/>
      <c r="M14" s="6"/>
      <c r="N14" s="46" t="str">
        <f>HYPERLINK("http://evstudio.com/construction-cost-per-square-foot-for-multifamily-apartments-2012/","http://evstudio.com/construction-cost-per-square-foot-for-multifamily-apartments-2012/")</f>
        <v>http://evstudio.com/construction-cost-per-square-foot-for-multifamily-apartments-2012/</v>
      </c>
      <c r="O14" s="6"/>
      <c r="P14" s="6"/>
      <c r="Q14" s="6"/>
      <c r="R14" s="6"/>
      <c r="S14" s="6"/>
      <c r="T14" s="6"/>
      <c r="U14" s="5"/>
      <c r="W14" s="17"/>
    </row>
    <row r="15" spans="1:23" ht="40.5" customHeight="1">
      <c r="A15" s="5"/>
      <c r="B15" s="13" t="s">
        <v>662</v>
      </c>
      <c r="C15" s="13" t="s">
        <v>98</v>
      </c>
      <c r="D15" s="13" t="s">
        <v>99</v>
      </c>
      <c r="E15" s="6"/>
      <c r="F15" s="6"/>
      <c r="G15" s="6"/>
      <c r="H15" s="6"/>
      <c r="L15" s="5"/>
      <c r="M15" s="6"/>
      <c r="N15" s="6"/>
      <c r="O15" s="6"/>
      <c r="P15" s="6"/>
      <c r="Q15" s="6"/>
      <c r="R15" s="6"/>
      <c r="S15" s="6"/>
      <c r="T15" s="6"/>
      <c r="U15" s="5"/>
      <c r="W15" s="17"/>
    </row>
    <row r="16" spans="1:23">
      <c r="A16" s="5"/>
      <c r="B16" s="6">
        <v>20</v>
      </c>
      <c r="C16" s="6">
        <v>50</v>
      </c>
      <c r="D16" s="6">
        <v>70</v>
      </c>
      <c r="E16" s="6"/>
      <c r="F16" s="6"/>
      <c r="G16" s="6"/>
      <c r="H16" s="6"/>
      <c r="L16" s="5"/>
      <c r="M16" s="6"/>
      <c r="N16" s="6"/>
      <c r="O16" s="6"/>
      <c r="P16" s="6"/>
      <c r="Q16" s="6"/>
      <c r="R16" s="6"/>
      <c r="S16" s="6"/>
      <c r="T16" s="6"/>
      <c r="U16" s="5"/>
    </row>
    <row r="17" spans="1:26">
      <c r="A17" s="5" t="s">
        <v>100</v>
      </c>
      <c r="B17" s="42">
        <f t="shared" ref="B17:D17" si="2">B16/3</f>
        <v>6.666666666666667</v>
      </c>
      <c r="C17" s="42">
        <f t="shared" si="2"/>
        <v>16.666666666666668</v>
      </c>
      <c r="D17" s="42">
        <f t="shared" si="2"/>
        <v>23.333333333333332</v>
      </c>
      <c r="E17" s="6"/>
      <c r="F17" s="6"/>
      <c r="G17" s="6"/>
      <c r="H17" s="6"/>
      <c r="L17" s="5"/>
      <c r="M17" s="6"/>
      <c r="N17" s="6"/>
      <c r="O17" s="6"/>
      <c r="P17" s="6"/>
      <c r="Q17" s="6"/>
      <c r="R17" s="6"/>
      <c r="S17" s="6"/>
      <c r="T17" s="6"/>
      <c r="U17" s="5"/>
    </row>
    <row r="18" spans="1:26" ht="14.25" customHeight="1">
      <c r="A18" s="5" t="s">
        <v>104</v>
      </c>
      <c r="B18" s="15">
        <f t="shared" ref="B18:D18" si="3">B16/4</f>
        <v>5</v>
      </c>
      <c r="C18" s="15">
        <f t="shared" si="3"/>
        <v>12.5</v>
      </c>
      <c r="D18" s="15">
        <f t="shared" si="3"/>
        <v>17.5</v>
      </c>
      <c r="E18" s="6"/>
      <c r="F18" s="6"/>
      <c r="G18" s="6"/>
      <c r="H18" s="6"/>
      <c r="L18" s="5"/>
      <c r="M18" s="6"/>
      <c r="N18" s="6"/>
      <c r="O18" s="6"/>
      <c r="P18" s="6"/>
      <c r="Q18" s="6"/>
      <c r="R18" s="6"/>
      <c r="S18" s="6"/>
      <c r="T18" s="6"/>
      <c r="U18" s="5"/>
    </row>
    <row r="19" spans="1:26">
      <c r="A19" s="5" t="s">
        <v>124</v>
      </c>
      <c r="B19" s="42">
        <f t="shared" ref="B19:D19" si="4">B16/5</f>
        <v>4</v>
      </c>
      <c r="C19" s="42">
        <f t="shared" si="4"/>
        <v>10</v>
      </c>
      <c r="D19" s="42">
        <f t="shared" si="4"/>
        <v>14</v>
      </c>
      <c r="E19" s="6"/>
      <c r="F19" s="6"/>
      <c r="G19" s="6"/>
      <c r="H19" s="6"/>
      <c r="L19" s="5"/>
      <c r="M19" s="6"/>
      <c r="N19" s="6"/>
      <c r="O19" s="6"/>
      <c r="P19" s="6"/>
      <c r="Q19" s="6"/>
      <c r="R19" s="6"/>
      <c r="S19" s="6"/>
      <c r="T19" s="6"/>
      <c r="U19" s="5"/>
    </row>
    <row r="20" spans="1:26">
      <c r="A20" s="5" t="s">
        <v>127</v>
      </c>
      <c r="B20" s="42">
        <f t="shared" ref="B20:D20" si="5">B16/6</f>
        <v>3.3333333333333335</v>
      </c>
      <c r="C20" s="42">
        <f t="shared" si="5"/>
        <v>8.3333333333333339</v>
      </c>
      <c r="D20" s="42">
        <f t="shared" si="5"/>
        <v>11.666666666666666</v>
      </c>
      <c r="E20" s="6"/>
      <c r="F20" s="6"/>
      <c r="G20" s="6"/>
      <c r="H20" s="6"/>
      <c r="L20" s="5"/>
      <c r="M20" s="6"/>
      <c r="N20" s="6"/>
      <c r="O20" s="6"/>
      <c r="P20" s="6"/>
      <c r="Q20" s="6"/>
      <c r="R20" s="6"/>
      <c r="S20" s="6"/>
      <c r="T20" s="6"/>
      <c r="U20" s="5"/>
    </row>
    <row r="21" spans="1:26">
      <c r="A21" s="5" t="s">
        <v>132</v>
      </c>
      <c r="B21" s="42">
        <f t="shared" ref="B21:D21" si="6">B16/7</f>
        <v>2.8571428571428572</v>
      </c>
      <c r="C21" s="42">
        <f t="shared" si="6"/>
        <v>7.1428571428571432</v>
      </c>
      <c r="D21" s="42">
        <f t="shared" si="6"/>
        <v>10</v>
      </c>
      <c r="E21" s="6"/>
      <c r="F21" s="6"/>
      <c r="G21" s="6"/>
      <c r="H21" s="6"/>
      <c r="L21" s="5"/>
      <c r="M21" s="6"/>
      <c r="N21" s="6"/>
      <c r="O21" s="6"/>
      <c r="P21" s="6"/>
      <c r="Q21" s="6"/>
      <c r="R21" s="6"/>
      <c r="S21" s="6"/>
      <c r="T21" s="6"/>
      <c r="U21" s="5"/>
    </row>
    <row r="22" spans="1:26">
      <c r="A22" s="5"/>
      <c r="B22" s="5" t="s">
        <v>135</v>
      </c>
      <c r="C22" s="5"/>
      <c r="D22" s="5"/>
      <c r="L22" s="5"/>
      <c r="M22" s="6"/>
      <c r="N22" s="6"/>
      <c r="O22" s="6"/>
      <c r="P22" s="6"/>
      <c r="Q22" s="6"/>
      <c r="R22" s="6"/>
      <c r="S22" s="6"/>
      <c r="T22" s="6"/>
      <c r="U22" s="5"/>
    </row>
    <row r="23" spans="1:26" ht="60" customHeight="1">
      <c r="A23" s="5" t="s">
        <v>70</v>
      </c>
      <c r="B23" s="5" t="s">
        <v>137</v>
      </c>
      <c r="C23" s="13" t="s">
        <v>138</v>
      </c>
      <c r="D23" s="5"/>
      <c r="L23" s="5"/>
      <c r="M23" s="6"/>
      <c r="N23" s="6"/>
      <c r="O23" s="6"/>
      <c r="P23" s="6"/>
      <c r="Q23" s="6"/>
      <c r="R23" s="6"/>
      <c r="S23" s="6"/>
      <c r="T23" s="6"/>
      <c r="U23" s="5"/>
    </row>
    <row r="24" spans="1:26" ht="30" customHeight="1">
      <c r="A24" s="13" t="s">
        <v>139</v>
      </c>
      <c r="B24" s="13" t="s">
        <v>140</v>
      </c>
      <c r="C24" s="13" t="s">
        <v>141</v>
      </c>
      <c r="D24" s="13" t="s">
        <v>142</v>
      </c>
      <c r="E24" s="13" t="s">
        <v>143</v>
      </c>
      <c r="F24" s="13" t="s">
        <v>144</v>
      </c>
      <c r="G24" s="13" t="s">
        <v>145</v>
      </c>
      <c r="H24" s="13"/>
      <c r="I24" s="13"/>
      <c r="J24" s="13"/>
      <c r="K24" s="13"/>
      <c r="L24" s="46" t="str">
        <f>HYPERLINK("http://www.seattle.gov/Documents/Departments/OSE/Cost-of-Green-AffordHousing.pdf","http://www.seattle.gov/Documents/Departments/OSE/Cost-of-Green-AffordHousing.pdf")</f>
        <v>http://www.seattle.gov/Documents/Departments/OSE/Cost-of-Green-AffordHousing.pdf</v>
      </c>
      <c r="M24" s="13"/>
      <c r="N24" s="56"/>
      <c r="O24" s="56"/>
      <c r="P24" s="56"/>
      <c r="Q24" s="56"/>
      <c r="R24" s="56"/>
      <c r="S24" s="56"/>
      <c r="T24" s="56"/>
      <c r="U24" s="13"/>
      <c r="V24" s="13"/>
      <c r="W24" s="13"/>
      <c r="X24" s="13"/>
      <c r="Y24" s="13"/>
      <c r="Z24" s="13"/>
    </row>
    <row r="25" spans="1:26">
      <c r="A25" s="5"/>
      <c r="B25" s="5"/>
      <c r="C25" s="5">
        <v>1.2</v>
      </c>
      <c r="D25" s="5">
        <v>1.2</v>
      </c>
      <c r="E25" s="5">
        <v>1.19</v>
      </c>
      <c r="F25" s="5">
        <v>1.18</v>
      </c>
      <c r="G25" s="5">
        <v>1.2</v>
      </c>
      <c r="L25" s="5"/>
      <c r="M25" s="6"/>
      <c r="N25" s="6"/>
      <c r="O25" s="6"/>
      <c r="P25" s="6"/>
      <c r="Q25" s="6"/>
      <c r="R25" s="6"/>
      <c r="S25" s="6"/>
      <c r="T25" s="6"/>
      <c r="U25" s="5"/>
    </row>
    <row r="26" spans="1:26">
      <c r="A26" s="57">
        <v>50000</v>
      </c>
      <c r="B26" s="5">
        <v>7.9</v>
      </c>
      <c r="C26" s="15">
        <f t="shared" ref="C26:G26" si="7">$B26*C$25</f>
        <v>9.48</v>
      </c>
      <c r="D26" s="15">
        <f t="shared" si="7"/>
        <v>9.48</v>
      </c>
      <c r="E26" s="15">
        <f t="shared" si="7"/>
        <v>9.4009999999999998</v>
      </c>
      <c r="F26" s="15">
        <f t="shared" si="7"/>
        <v>9.3219999999999992</v>
      </c>
      <c r="G26" s="15">
        <f t="shared" si="7"/>
        <v>9.48</v>
      </c>
      <c r="L26" s="5"/>
      <c r="M26" s="6"/>
      <c r="N26" s="6"/>
      <c r="O26" s="6"/>
      <c r="P26" s="6"/>
      <c r="Q26" s="6"/>
      <c r="R26" s="6"/>
      <c r="S26" s="6"/>
      <c r="T26" s="6"/>
      <c r="U26" s="5"/>
    </row>
    <row r="27" spans="1:26">
      <c r="A27" s="57">
        <v>100000</v>
      </c>
      <c r="B27" s="5">
        <v>7.6</v>
      </c>
      <c r="C27" s="15">
        <f t="shared" ref="C27:G27" si="8">$B27*C$25</f>
        <v>9.1199999999999992</v>
      </c>
      <c r="D27" s="15">
        <f t="shared" si="8"/>
        <v>9.1199999999999992</v>
      </c>
      <c r="E27" s="15">
        <f t="shared" si="8"/>
        <v>9.0439999999999987</v>
      </c>
      <c r="F27" s="15">
        <f t="shared" si="8"/>
        <v>8.968</v>
      </c>
      <c r="G27" s="15">
        <f t="shared" si="8"/>
        <v>9.1199999999999992</v>
      </c>
      <c r="L27" s="5"/>
      <c r="M27" s="6"/>
      <c r="N27" s="6"/>
      <c r="O27" s="6"/>
      <c r="P27" s="6"/>
      <c r="Q27" s="6"/>
      <c r="R27" s="6"/>
      <c r="S27" s="6"/>
      <c r="T27" s="6"/>
      <c r="U27" s="5"/>
    </row>
    <row r="28" spans="1:26" ht="31.5" customHeight="1">
      <c r="A28" s="57">
        <v>200000</v>
      </c>
      <c r="B28" s="5">
        <v>7.4</v>
      </c>
      <c r="C28" s="15">
        <f t="shared" ref="C28:G28" si="9">$B28*C$25</f>
        <v>8.8800000000000008</v>
      </c>
      <c r="D28" s="15">
        <f t="shared" si="9"/>
        <v>8.8800000000000008</v>
      </c>
      <c r="E28" s="15">
        <f t="shared" si="9"/>
        <v>8.8059999999999992</v>
      </c>
      <c r="F28" s="15">
        <f t="shared" si="9"/>
        <v>8.7319999999999993</v>
      </c>
      <c r="G28" s="15">
        <f t="shared" si="9"/>
        <v>8.8800000000000008</v>
      </c>
      <c r="L28" s="5"/>
      <c r="M28" s="6"/>
      <c r="N28" s="6"/>
      <c r="O28" s="6"/>
      <c r="P28" s="6"/>
      <c r="Q28" s="6"/>
      <c r="R28" s="6"/>
      <c r="S28" s="6"/>
      <c r="T28" s="6"/>
      <c r="U28" s="5"/>
    </row>
    <row r="29" spans="1:26">
      <c r="A29" s="57">
        <v>500000</v>
      </c>
      <c r="B29" s="5">
        <v>7.1</v>
      </c>
      <c r="C29" s="15">
        <f t="shared" ref="C29:G29" si="10">$B29*C$25</f>
        <v>8.52</v>
      </c>
      <c r="D29" s="15">
        <f t="shared" si="10"/>
        <v>8.52</v>
      </c>
      <c r="E29" s="15">
        <f t="shared" si="10"/>
        <v>8.4489999999999998</v>
      </c>
      <c r="F29" s="15">
        <f t="shared" si="10"/>
        <v>8.3779999999999983</v>
      </c>
      <c r="G29" s="15">
        <f t="shared" si="10"/>
        <v>8.52</v>
      </c>
      <c r="L29" s="5"/>
      <c r="M29" s="6"/>
      <c r="N29" s="6"/>
      <c r="O29" s="6"/>
      <c r="P29" s="6"/>
      <c r="Q29" s="6"/>
      <c r="R29" s="6"/>
      <c r="S29" s="6"/>
      <c r="T29" s="6"/>
      <c r="U29" s="5"/>
      <c r="V29" s="5" t="s">
        <v>162</v>
      </c>
      <c r="W29" s="5" t="s">
        <v>163</v>
      </c>
    </row>
    <row r="30" spans="1:26">
      <c r="A30" s="57">
        <v>1000000</v>
      </c>
      <c r="B30" s="5">
        <v>6.9</v>
      </c>
      <c r="C30" s="15">
        <f t="shared" ref="C30:G30" si="11">$B30*C$25</f>
        <v>8.2799999999999994</v>
      </c>
      <c r="D30" s="15">
        <f t="shared" si="11"/>
        <v>8.2799999999999994</v>
      </c>
      <c r="E30" s="15">
        <f t="shared" si="11"/>
        <v>8.2110000000000003</v>
      </c>
      <c r="F30" s="15">
        <f t="shared" si="11"/>
        <v>8.1419999999999995</v>
      </c>
      <c r="G30" s="15">
        <f t="shared" si="11"/>
        <v>8.2799999999999994</v>
      </c>
      <c r="L30" s="5"/>
      <c r="M30" s="6"/>
      <c r="N30" s="6"/>
      <c r="O30" s="6"/>
      <c r="P30" s="6"/>
      <c r="Q30" s="6"/>
      <c r="R30" s="6"/>
      <c r="S30" s="6"/>
      <c r="T30" s="6"/>
      <c r="U30" s="5"/>
      <c r="V30" s="5">
        <v>1</v>
      </c>
      <c r="W30" s="5">
        <v>58.671999999999997</v>
      </c>
    </row>
    <row r="31" spans="1:26">
      <c r="A31" s="57">
        <v>2000000</v>
      </c>
      <c r="B31" s="5">
        <v>6.6</v>
      </c>
      <c r="C31" s="15">
        <f t="shared" ref="C31:G31" si="12">$B31*C$25</f>
        <v>7.919999999999999</v>
      </c>
      <c r="D31" s="15">
        <f t="shared" si="12"/>
        <v>7.919999999999999</v>
      </c>
      <c r="E31" s="15">
        <f t="shared" si="12"/>
        <v>7.8539999999999992</v>
      </c>
      <c r="F31" s="15">
        <f t="shared" si="12"/>
        <v>7.7879999999999994</v>
      </c>
      <c r="G31" s="15">
        <f t="shared" si="12"/>
        <v>7.919999999999999</v>
      </c>
      <c r="L31" s="5"/>
      <c r="M31" s="6"/>
      <c r="N31" s="6"/>
      <c r="O31" s="6"/>
      <c r="P31" s="6"/>
      <c r="Q31" s="6"/>
      <c r="R31" s="6"/>
      <c r="S31" s="6"/>
      <c r="T31" s="6"/>
      <c r="U31" s="5"/>
      <c r="V31" s="5">
        <v>2</v>
      </c>
      <c r="W31" s="5">
        <v>123.79200000000002</v>
      </c>
    </row>
    <row r="32" spans="1:26">
      <c r="A32" s="57">
        <v>3000000</v>
      </c>
      <c r="B32" s="5">
        <v>6.5</v>
      </c>
      <c r="C32" s="15">
        <f t="shared" ref="C32:G32" si="13">$B32*C$25</f>
        <v>7.8</v>
      </c>
      <c r="D32" s="15">
        <f t="shared" si="13"/>
        <v>7.8</v>
      </c>
      <c r="E32" s="15">
        <f t="shared" si="13"/>
        <v>7.7349999999999994</v>
      </c>
      <c r="F32" s="15">
        <f t="shared" si="13"/>
        <v>7.67</v>
      </c>
      <c r="G32" s="15">
        <f t="shared" si="13"/>
        <v>7.8</v>
      </c>
      <c r="L32" s="5"/>
      <c r="M32" s="6"/>
      <c r="N32" s="6"/>
      <c r="O32" s="6"/>
      <c r="P32" s="6"/>
      <c r="Q32" s="6"/>
      <c r="R32" s="6"/>
      <c r="S32" s="6"/>
      <c r="T32" s="6"/>
      <c r="U32" s="5"/>
      <c r="V32" s="5">
        <v>3</v>
      </c>
      <c r="W32" s="5">
        <v>138.184</v>
      </c>
    </row>
    <row r="33" spans="1:23">
      <c r="A33" s="57">
        <v>5000000</v>
      </c>
      <c r="B33" s="5">
        <v>6.4</v>
      </c>
      <c r="C33" s="15">
        <f t="shared" ref="C33:G33" si="14">$B33*C$25</f>
        <v>7.68</v>
      </c>
      <c r="D33" s="15">
        <f t="shared" si="14"/>
        <v>7.68</v>
      </c>
      <c r="E33" s="15">
        <f t="shared" si="14"/>
        <v>7.6159999999999997</v>
      </c>
      <c r="F33" s="15">
        <f t="shared" si="14"/>
        <v>7.5519999999999996</v>
      </c>
      <c r="G33" s="15">
        <f t="shared" si="14"/>
        <v>7.68</v>
      </c>
      <c r="L33" s="5"/>
      <c r="M33" s="6"/>
      <c r="N33" s="6"/>
      <c r="O33" s="6"/>
      <c r="P33" s="6"/>
      <c r="Q33" s="6"/>
      <c r="R33" s="6"/>
      <c r="S33" s="6"/>
      <c r="T33" s="6"/>
      <c r="U33" s="5"/>
      <c r="V33" s="5">
        <v>4</v>
      </c>
      <c r="W33" s="5">
        <v>168.78400000000002</v>
      </c>
    </row>
    <row r="34" spans="1:23">
      <c r="A34" s="57">
        <v>10000000</v>
      </c>
      <c r="B34" s="5">
        <v>6.2</v>
      </c>
      <c r="C34" s="15">
        <f t="shared" ref="C34:G34" si="15">$B34*C$25</f>
        <v>7.4399999999999995</v>
      </c>
      <c r="D34" s="15">
        <f t="shared" si="15"/>
        <v>7.4399999999999995</v>
      </c>
      <c r="E34" s="15">
        <f t="shared" si="15"/>
        <v>7.3780000000000001</v>
      </c>
      <c r="F34" s="15">
        <f t="shared" si="15"/>
        <v>7.3159999999999998</v>
      </c>
      <c r="G34" s="15">
        <f t="shared" si="15"/>
        <v>7.4399999999999995</v>
      </c>
      <c r="L34" s="5"/>
      <c r="M34" s="6"/>
      <c r="N34" s="6"/>
      <c r="O34" s="6"/>
      <c r="P34" s="6"/>
      <c r="Q34" s="6"/>
      <c r="R34" s="6"/>
      <c r="S34" s="6"/>
      <c r="T34" s="6"/>
      <c r="U34" s="5"/>
      <c r="V34" s="5">
        <v>5</v>
      </c>
      <c r="W34" s="5">
        <v>208.78400000000002</v>
      </c>
    </row>
    <row r="35" spans="1:23">
      <c r="A35" s="57">
        <v>20000000</v>
      </c>
      <c r="B35" s="5">
        <v>6</v>
      </c>
      <c r="C35" s="15">
        <f t="shared" ref="C35:G35" si="16">$B35*C$25</f>
        <v>7.1999999999999993</v>
      </c>
      <c r="D35" s="15">
        <f t="shared" si="16"/>
        <v>7.1999999999999993</v>
      </c>
      <c r="E35" s="15">
        <f t="shared" si="16"/>
        <v>7.14</v>
      </c>
      <c r="F35" s="15">
        <f t="shared" si="16"/>
        <v>7.08</v>
      </c>
      <c r="G35" s="15">
        <f t="shared" si="16"/>
        <v>7.1999999999999993</v>
      </c>
      <c r="L35" s="5"/>
      <c r="M35" s="6"/>
      <c r="N35" s="6"/>
      <c r="O35" s="6"/>
      <c r="P35" s="6"/>
      <c r="Q35" s="6"/>
      <c r="R35" s="6"/>
      <c r="S35" s="6"/>
      <c r="T35" s="6"/>
      <c r="U35" s="5"/>
    </row>
    <row r="36" spans="1:23">
      <c r="A36" s="57">
        <v>50000000</v>
      </c>
      <c r="B36" s="5">
        <v>5.7</v>
      </c>
      <c r="C36" s="15">
        <f t="shared" ref="C36:G36" si="17">$B36*C$25</f>
        <v>6.84</v>
      </c>
      <c r="D36" s="15">
        <f t="shared" si="17"/>
        <v>6.84</v>
      </c>
      <c r="E36" s="15">
        <f t="shared" si="17"/>
        <v>6.7829999999999995</v>
      </c>
      <c r="F36" s="15">
        <f t="shared" si="17"/>
        <v>6.726</v>
      </c>
      <c r="G36" s="15">
        <f t="shared" si="17"/>
        <v>6.84</v>
      </c>
      <c r="L36" s="5"/>
      <c r="M36" s="6"/>
      <c r="N36" s="6"/>
      <c r="O36" s="6"/>
      <c r="P36" s="6"/>
      <c r="Q36" s="6"/>
      <c r="R36" s="6"/>
      <c r="S36" s="6"/>
      <c r="T36" s="6"/>
      <c r="U36" s="5"/>
    </row>
    <row r="37" spans="1:23">
      <c r="A37" s="108" t="s">
        <v>185</v>
      </c>
      <c r="B37" s="5">
        <v>5.6</v>
      </c>
      <c r="C37" s="15">
        <f t="shared" ref="C37:G37" si="18">$B37*C$25</f>
        <v>6.72</v>
      </c>
      <c r="D37" s="15">
        <f t="shared" si="18"/>
        <v>6.72</v>
      </c>
      <c r="E37" s="15">
        <f t="shared" si="18"/>
        <v>6.6639999999999997</v>
      </c>
      <c r="F37" s="15">
        <f t="shared" si="18"/>
        <v>6.6079999999999997</v>
      </c>
      <c r="G37" s="15">
        <f t="shared" si="18"/>
        <v>6.72</v>
      </c>
      <c r="L37" s="5"/>
      <c r="M37" s="6"/>
      <c r="N37" s="6"/>
      <c r="O37" s="6"/>
      <c r="P37" s="6"/>
      <c r="Q37" s="6"/>
      <c r="R37" s="6"/>
      <c r="S37" s="6"/>
      <c r="T37" s="6"/>
      <c r="U37" s="5"/>
    </row>
    <row r="38" spans="1:23">
      <c r="A38" s="5"/>
      <c r="B38" s="5"/>
      <c r="C38" s="5"/>
      <c r="D38" s="5"/>
      <c r="L38" s="5"/>
      <c r="M38" s="6"/>
      <c r="N38" s="6"/>
      <c r="O38" s="6"/>
      <c r="P38" s="6"/>
      <c r="Q38" s="6"/>
      <c r="R38" s="6"/>
      <c r="S38" s="6"/>
      <c r="T38" s="6"/>
      <c r="U38" s="5"/>
    </row>
    <row r="39" spans="1:23">
      <c r="A39" s="5"/>
      <c r="B39" s="5" t="s">
        <v>246</v>
      </c>
      <c r="C39" s="15">
        <f>AVERAGE(C33:C34)</f>
        <v>7.56</v>
      </c>
      <c r="D39" s="5"/>
      <c r="L39" s="5"/>
      <c r="M39" s="6"/>
      <c r="N39" s="6"/>
      <c r="O39" s="6"/>
      <c r="P39" s="6"/>
      <c r="Q39" s="6"/>
      <c r="R39" s="6"/>
      <c r="S39" s="6"/>
      <c r="T39" s="6"/>
      <c r="U39" s="5"/>
    </row>
    <row r="40" spans="1:23">
      <c r="A40" s="5"/>
      <c r="B40" s="5"/>
      <c r="C40" s="5"/>
      <c r="D40" s="5"/>
      <c r="L40" s="5"/>
      <c r="M40" s="6"/>
      <c r="N40" s="6"/>
      <c r="O40" s="6"/>
      <c r="P40" s="6"/>
      <c r="Q40" s="6"/>
      <c r="R40" s="6"/>
      <c r="S40" s="6"/>
      <c r="T40" s="6"/>
      <c r="U40" s="5"/>
    </row>
    <row r="41" spans="1:23">
      <c r="A41" s="5"/>
      <c r="B41" s="5"/>
      <c r="C41" s="5"/>
      <c r="D41" s="5"/>
      <c r="L41" s="5"/>
      <c r="M41" s="6"/>
      <c r="N41" s="6"/>
      <c r="O41" s="6"/>
      <c r="P41" s="6"/>
      <c r="Q41" s="6"/>
      <c r="R41" s="6"/>
      <c r="S41" s="6"/>
      <c r="T41" s="6"/>
      <c r="U41" s="5"/>
    </row>
    <row r="42" spans="1:23">
      <c r="A42" s="5"/>
      <c r="B42" s="5"/>
      <c r="C42" s="5"/>
      <c r="D42" s="5"/>
      <c r="L42" s="5"/>
      <c r="M42" s="6"/>
      <c r="N42" s="6"/>
      <c r="O42" s="6"/>
      <c r="P42" s="6"/>
      <c r="Q42" s="6"/>
      <c r="R42" s="6"/>
      <c r="S42" s="6"/>
      <c r="T42" s="6"/>
      <c r="U42" s="5"/>
    </row>
    <row r="43" spans="1:23">
      <c r="A43" s="5"/>
      <c r="B43" s="5"/>
      <c r="C43" s="5"/>
      <c r="D43" s="5"/>
      <c r="L43" s="5"/>
      <c r="M43" s="6"/>
      <c r="N43" s="6"/>
      <c r="O43" s="6"/>
      <c r="P43" s="6"/>
      <c r="Q43" s="6"/>
      <c r="R43" s="6"/>
      <c r="S43" s="6"/>
      <c r="T43" s="6"/>
      <c r="U43" s="5"/>
    </row>
    <row r="44" spans="1:23">
      <c r="A44" s="5"/>
      <c r="B44" s="5"/>
      <c r="C44" s="5"/>
      <c r="D44" s="5"/>
      <c r="L44" s="5"/>
      <c r="M44" s="6"/>
      <c r="N44" s="6"/>
      <c r="O44" s="6"/>
      <c r="P44" s="6"/>
      <c r="Q44" s="6"/>
      <c r="R44" s="6"/>
      <c r="S44" s="6"/>
      <c r="T44" s="6"/>
      <c r="U44" s="5"/>
    </row>
    <row r="45" spans="1:23">
      <c r="A45" s="5"/>
      <c r="B45" s="5"/>
      <c r="C45" s="5"/>
      <c r="D45" s="5"/>
      <c r="L45" s="5"/>
      <c r="M45" s="6"/>
      <c r="N45" s="6"/>
      <c r="O45" s="6"/>
      <c r="P45" s="6"/>
      <c r="Q45" s="6"/>
      <c r="R45" s="6"/>
      <c r="S45" s="6"/>
      <c r="T45" s="6"/>
      <c r="U45" s="5"/>
    </row>
    <row r="46" spans="1:23">
      <c r="A46" s="5"/>
      <c r="B46" s="5"/>
      <c r="C46" s="5"/>
      <c r="D46" s="5"/>
      <c r="L46" s="5"/>
      <c r="M46" s="6"/>
      <c r="N46" s="6"/>
      <c r="O46" s="6"/>
      <c r="P46" s="6"/>
      <c r="Q46" s="6"/>
      <c r="R46" s="6"/>
      <c r="S46" s="6"/>
      <c r="T46" s="6"/>
      <c r="U46" s="5"/>
    </row>
    <row r="47" spans="1:23">
      <c r="A47" s="5"/>
      <c r="B47" s="5"/>
      <c r="C47" s="5"/>
      <c r="D47" s="5"/>
      <c r="L47" s="5"/>
      <c r="M47" s="6"/>
      <c r="N47" s="6"/>
      <c r="O47" s="6"/>
      <c r="P47" s="6"/>
      <c r="Q47" s="6"/>
      <c r="R47" s="6"/>
      <c r="S47" s="6"/>
      <c r="T47" s="6"/>
      <c r="U47" s="5"/>
    </row>
    <row r="48" spans="1:23">
      <c r="A48" s="5"/>
      <c r="B48" s="5"/>
      <c r="C48" s="5"/>
      <c r="D48" s="5"/>
      <c r="L48" s="5"/>
      <c r="M48" s="6"/>
      <c r="N48" s="6"/>
      <c r="O48" s="6"/>
      <c r="P48" s="6"/>
      <c r="Q48" s="6"/>
      <c r="R48" s="6"/>
      <c r="S48" s="6"/>
      <c r="T48" s="6"/>
      <c r="U48" s="5"/>
      <c r="V48" s="14"/>
      <c r="W48" s="14"/>
    </row>
    <row r="49" spans="1:21">
      <c r="A49" s="5"/>
      <c r="B49" s="5"/>
      <c r="C49" s="5"/>
      <c r="D49" s="5"/>
      <c r="L49" s="5"/>
      <c r="M49" s="6"/>
      <c r="N49" s="6"/>
      <c r="O49" s="6"/>
      <c r="P49" s="6"/>
      <c r="Q49" s="6"/>
      <c r="R49" s="6"/>
      <c r="S49" s="6"/>
      <c r="T49" s="6"/>
      <c r="U49" s="5"/>
    </row>
    <row r="50" spans="1:21">
      <c r="A50" s="5"/>
      <c r="B50" s="5"/>
      <c r="C50" s="5"/>
      <c r="D50" s="5"/>
      <c r="L50" s="5"/>
      <c r="M50" s="6"/>
      <c r="N50" s="6"/>
      <c r="O50" s="6"/>
      <c r="P50" s="6"/>
      <c r="Q50" s="6"/>
      <c r="R50" s="6"/>
      <c r="S50" s="6"/>
      <c r="T50" s="6"/>
      <c r="U50" s="5"/>
    </row>
    <row r="51" spans="1:21">
      <c r="A51" s="5"/>
      <c r="B51" s="5"/>
      <c r="C51" s="5"/>
      <c r="D51" s="5"/>
      <c r="L51" s="5"/>
      <c r="M51" s="6"/>
      <c r="N51" s="6"/>
      <c r="O51" s="6"/>
      <c r="P51" s="6"/>
      <c r="Q51" s="6"/>
      <c r="R51" s="6"/>
      <c r="S51" s="6"/>
      <c r="T51" s="6"/>
      <c r="U51" s="5"/>
    </row>
    <row r="52" spans="1:21">
      <c r="A52" s="5"/>
      <c r="B52" s="5"/>
      <c r="C52" s="5"/>
      <c r="D52" s="5"/>
      <c r="L52" s="5"/>
      <c r="M52" s="6"/>
      <c r="N52" s="6"/>
      <c r="O52" s="6"/>
      <c r="P52" s="6"/>
      <c r="Q52" s="6"/>
      <c r="R52" s="6"/>
      <c r="S52" s="6"/>
      <c r="T52" s="6"/>
      <c r="U52" s="5"/>
    </row>
    <row r="53" spans="1:21">
      <c r="A53" s="5"/>
      <c r="B53" s="5"/>
      <c r="C53" s="5"/>
      <c r="D53" s="5"/>
      <c r="L53" s="5"/>
      <c r="M53" s="6"/>
      <c r="N53" s="6"/>
      <c r="O53" s="6"/>
      <c r="P53" s="6"/>
      <c r="Q53" s="6"/>
      <c r="R53" s="6"/>
      <c r="S53" s="6"/>
      <c r="T53" s="6"/>
      <c r="U53" s="5"/>
    </row>
    <row r="54" spans="1:21">
      <c r="A54" s="5"/>
      <c r="B54" s="5"/>
      <c r="C54" s="5"/>
      <c r="D54" s="5"/>
      <c r="L54" s="5"/>
      <c r="M54" s="6"/>
      <c r="N54" s="6"/>
      <c r="O54" s="6"/>
      <c r="P54" s="6"/>
      <c r="Q54" s="6"/>
      <c r="R54" s="6"/>
      <c r="S54" s="6"/>
      <c r="T54" s="6"/>
      <c r="U54" s="5"/>
    </row>
    <row r="55" spans="1:21">
      <c r="A55" s="5"/>
      <c r="B55" s="5"/>
      <c r="C55" s="5"/>
      <c r="D55" s="5"/>
      <c r="L55" s="5"/>
      <c r="M55" s="6"/>
      <c r="N55" s="6"/>
      <c r="O55" s="6"/>
      <c r="P55" s="6"/>
      <c r="Q55" s="6"/>
      <c r="R55" s="6"/>
      <c r="S55" s="6"/>
      <c r="T55" s="6"/>
      <c r="U55" s="5"/>
    </row>
    <row r="56" spans="1:21">
      <c r="A56" s="5"/>
      <c r="B56" s="5"/>
      <c r="C56" s="5"/>
      <c r="D56" s="5"/>
      <c r="L56" s="5"/>
      <c r="M56" s="6"/>
      <c r="N56" s="6"/>
      <c r="O56" s="6"/>
      <c r="P56" s="6"/>
      <c r="Q56" s="6"/>
      <c r="R56" s="6"/>
      <c r="S56" s="6"/>
      <c r="T56" s="6"/>
      <c r="U56" s="5"/>
    </row>
    <row r="57" spans="1:21">
      <c r="A57" s="5"/>
      <c r="B57" s="5"/>
      <c r="C57" s="5"/>
      <c r="D57" s="5"/>
      <c r="L57" s="5"/>
      <c r="M57" s="6"/>
      <c r="N57" s="6"/>
      <c r="O57" s="6"/>
      <c r="P57" s="6"/>
      <c r="Q57" s="6"/>
      <c r="R57" s="6"/>
      <c r="S57" s="6"/>
      <c r="T57" s="6"/>
      <c r="U57" s="5"/>
    </row>
    <row r="58" spans="1:21">
      <c r="A58" s="5"/>
      <c r="B58" s="5"/>
      <c r="C58" s="5"/>
      <c r="D58" s="5"/>
      <c r="L58" s="5"/>
      <c r="M58" s="6"/>
      <c r="N58" s="6"/>
      <c r="O58" s="6"/>
      <c r="P58" s="6"/>
      <c r="Q58" s="6"/>
      <c r="R58" s="6"/>
      <c r="S58" s="6"/>
      <c r="T58" s="6"/>
      <c r="U58" s="5"/>
    </row>
    <row r="59" spans="1:21">
      <c r="A59" s="5"/>
      <c r="B59" s="5"/>
      <c r="C59" s="5"/>
      <c r="D59" s="5"/>
      <c r="L59" s="5"/>
      <c r="M59" s="6"/>
      <c r="N59" s="6"/>
      <c r="O59" s="6"/>
      <c r="P59" s="6"/>
      <c r="Q59" s="6"/>
      <c r="R59" s="6"/>
      <c r="S59" s="6"/>
      <c r="T59" s="6"/>
      <c r="U59" s="5"/>
    </row>
    <row r="60" spans="1:21">
      <c r="A60" s="5"/>
      <c r="B60" s="5"/>
      <c r="C60" s="5"/>
      <c r="D60" s="5"/>
      <c r="L60" s="5"/>
      <c r="M60" s="6"/>
      <c r="N60" s="6"/>
      <c r="O60" s="6"/>
      <c r="P60" s="6"/>
      <c r="Q60" s="6"/>
      <c r="R60" s="6"/>
      <c r="S60" s="6"/>
      <c r="T60" s="6"/>
      <c r="U60" s="5"/>
    </row>
    <row r="61" spans="1:21">
      <c r="A61" s="5"/>
      <c r="B61" s="5"/>
      <c r="C61" s="5"/>
      <c r="D61" s="5"/>
      <c r="L61" s="5"/>
      <c r="M61" s="6"/>
      <c r="N61" s="6"/>
      <c r="O61" s="6"/>
      <c r="P61" s="6"/>
      <c r="Q61" s="6"/>
      <c r="R61" s="6"/>
      <c r="S61" s="6"/>
      <c r="T61" s="6"/>
      <c r="U61" s="5"/>
    </row>
    <row r="62" spans="1:21">
      <c r="A62" s="5"/>
      <c r="B62" s="5"/>
      <c r="C62" s="5"/>
      <c r="D62" s="5"/>
      <c r="L62" s="5"/>
      <c r="M62" s="6"/>
      <c r="N62" s="6"/>
      <c r="O62" s="6"/>
      <c r="P62" s="6"/>
      <c r="Q62" s="6"/>
      <c r="R62" s="6"/>
      <c r="S62" s="6"/>
      <c r="T62" s="6"/>
      <c r="U62" s="5"/>
    </row>
    <row r="63" spans="1:21">
      <c r="A63" s="5"/>
      <c r="B63" s="5"/>
      <c r="C63" s="5"/>
      <c r="D63" s="5"/>
      <c r="L63" s="5"/>
      <c r="M63" s="6"/>
      <c r="N63" s="6"/>
      <c r="O63" s="6"/>
      <c r="P63" s="6"/>
      <c r="Q63" s="6"/>
      <c r="R63" s="6"/>
      <c r="S63" s="6"/>
      <c r="T63" s="6"/>
      <c r="U63" s="5"/>
    </row>
    <row r="64" spans="1:21">
      <c r="A64" s="5"/>
      <c r="B64" s="5"/>
      <c r="C64" s="5"/>
      <c r="D64" s="5"/>
      <c r="L64" s="5"/>
      <c r="M64" s="6"/>
      <c r="N64" s="6"/>
      <c r="O64" s="6"/>
      <c r="P64" s="6"/>
      <c r="Q64" s="6"/>
      <c r="R64" s="6"/>
      <c r="S64" s="6"/>
      <c r="T64" s="6"/>
      <c r="U64" s="5"/>
    </row>
    <row r="65" spans="1:21">
      <c r="A65" s="5"/>
      <c r="B65" s="5"/>
      <c r="C65" s="5"/>
      <c r="D65" s="5"/>
      <c r="L65" s="5"/>
      <c r="M65" s="6"/>
      <c r="N65" s="6"/>
      <c r="O65" s="6"/>
      <c r="P65" s="6"/>
      <c r="Q65" s="6"/>
      <c r="R65" s="6"/>
      <c r="S65" s="6"/>
      <c r="T65" s="6"/>
      <c r="U65" s="5"/>
    </row>
    <row r="66" spans="1:21">
      <c r="A66" s="5"/>
      <c r="B66" s="5"/>
      <c r="C66" s="5"/>
      <c r="D66" s="5"/>
      <c r="L66" s="5"/>
      <c r="M66" s="6"/>
      <c r="N66" s="6"/>
      <c r="O66" s="6"/>
      <c r="P66" s="6"/>
      <c r="Q66" s="6"/>
      <c r="R66" s="6"/>
      <c r="S66" s="6"/>
      <c r="T66" s="6"/>
      <c r="U66" s="5"/>
    </row>
    <row r="67" spans="1:21">
      <c r="A67" s="5"/>
      <c r="B67" s="5"/>
      <c r="C67" s="5"/>
      <c r="D67" s="5"/>
      <c r="L67" s="5"/>
      <c r="M67" s="6"/>
      <c r="N67" s="6"/>
      <c r="O67" s="6"/>
      <c r="P67" s="6"/>
      <c r="Q67" s="6"/>
      <c r="R67" s="6"/>
      <c r="S67" s="6"/>
      <c r="T67" s="6"/>
      <c r="U67" s="5"/>
    </row>
    <row r="68" spans="1:21">
      <c r="A68" s="5"/>
      <c r="B68" s="5"/>
      <c r="C68" s="5"/>
      <c r="D68" s="5"/>
      <c r="L68" s="5"/>
      <c r="M68" s="6"/>
      <c r="N68" s="6"/>
      <c r="O68" s="6"/>
      <c r="P68" s="6"/>
      <c r="Q68" s="6"/>
      <c r="R68" s="6"/>
      <c r="S68" s="6"/>
      <c r="T68" s="6"/>
      <c r="U68" s="5"/>
    </row>
    <row r="69" spans="1:21">
      <c r="A69" s="5"/>
      <c r="B69" s="5"/>
      <c r="C69" s="5"/>
      <c r="D69" s="5"/>
      <c r="L69" s="5"/>
      <c r="M69" s="6"/>
      <c r="N69" s="6"/>
      <c r="O69" s="6"/>
      <c r="P69" s="6"/>
      <c r="Q69" s="6"/>
      <c r="R69" s="6"/>
      <c r="S69" s="6"/>
      <c r="T69" s="6"/>
      <c r="U69" s="5"/>
    </row>
    <row r="70" spans="1:21">
      <c r="A70" s="5"/>
      <c r="B70" s="5"/>
      <c r="C70" s="5"/>
      <c r="D70" s="5"/>
      <c r="L70" s="5"/>
      <c r="M70" s="6"/>
      <c r="N70" s="6"/>
      <c r="O70" s="6"/>
      <c r="P70" s="6"/>
      <c r="Q70" s="6"/>
      <c r="R70" s="6"/>
      <c r="S70" s="6"/>
      <c r="T70" s="6"/>
      <c r="U70" s="5"/>
    </row>
    <row r="71" spans="1:21">
      <c r="A71" s="5"/>
      <c r="B71" s="5"/>
      <c r="C71" s="5"/>
      <c r="D71" s="5"/>
      <c r="L71" s="5"/>
      <c r="M71" s="6"/>
      <c r="N71" s="6"/>
      <c r="O71" s="6"/>
      <c r="P71" s="6"/>
      <c r="Q71" s="6"/>
      <c r="R71" s="6"/>
      <c r="S71" s="6"/>
      <c r="T71" s="6"/>
      <c r="U71" s="5"/>
    </row>
    <row r="72" spans="1:21">
      <c r="A72" s="5"/>
      <c r="B72" s="5"/>
      <c r="C72" s="5"/>
      <c r="D72" s="5"/>
      <c r="L72" s="5"/>
      <c r="M72" s="6"/>
      <c r="N72" s="6"/>
      <c r="O72" s="6"/>
      <c r="P72" s="6"/>
      <c r="Q72" s="6"/>
      <c r="R72" s="6"/>
      <c r="S72" s="6"/>
      <c r="T72" s="6"/>
      <c r="U72" s="5"/>
    </row>
    <row r="73" spans="1:21">
      <c r="A73" s="5"/>
      <c r="B73" s="5"/>
      <c r="C73" s="5"/>
      <c r="D73" s="5"/>
      <c r="L73" s="5"/>
      <c r="M73" s="6"/>
      <c r="N73" s="6"/>
      <c r="O73" s="6"/>
      <c r="P73" s="6"/>
      <c r="Q73" s="6"/>
      <c r="R73" s="6"/>
      <c r="S73" s="6"/>
      <c r="T73" s="6"/>
      <c r="U73" s="5"/>
    </row>
    <row r="74" spans="1:21">
      <c r="A74" s="5"/>
      <c r="B74" s="5"/>
      <c r="C74" s="5"/>
      <c r="D74" s="5"/>
      <c r="L74" s="5"/>
      <c r="M74" s="6"/>
      <c r="N74" s="6"/>
      <c r="O74" s="6"/>
      <c r="P74" s="6"/>
      <c r="Q74" s="6"/>
      <c r="R74" s="6"/>
      <c r="S74" s="6"/>
      <c r="T74" s="6"/>
      <c r="U74" s="5"/>
    </row>
    <row r="75" spans="1:21">
      <c r="A75" s="5"/>
      <c r="B75" s="5"/>
      <c r="C75" s="5"/>
      <c r="D75" s="5"/>
      <c r="L75" s="5"/>
      <c r="M75" s="6"/>
      <c r="N75" s="6"/>
      <c r="O75" s="6"/>
      <c r="P75" s="6"/>
      <c r="Q75" s="6"/>
      <c r="R75" s="6"/>
      <c r="S75" s="6"/>
      <c r="T75" s="6"/>
      <c r="U75" s="5"/>
    </row>
    <row r="76" spans="1:21">
      <c r="A76" s="5"/>
      <c r="B76" s="5"/>
      <c r="C76" s="5"/>
      <c r="D76" s="5"/>
      <c r="L76" s="5"/>
      <c r="M76" s="6"/>
      <c r="N76" s="6"/>
      <c r="O76" s="6"/>
      <c r="P76" s="6"/>
      <c r="Q76" s="6"/>
      <c r="R76" s="6"/>
      <c r="S76" s="6"/>
      <c r="T76" s="6"/>
      <c r="U76" s="5"/>
    </row>
    <row r="77" spans="1:21">
      <c r="A77" s="5"/>
      <c r="B77" s="5"/>
      <c r="C77" s="5"/>
      <c r="D77" s="5"/>
      <c r="L77" s="5"/>
      <c r="M77" s="6"/>
      <c r="N77" s="6"/>
      <c r="O77" s="6"/>
      <c r="P77" s="6"/>
      <c r="Q77" s="6"/>
      <c r="R77" s="6"/>
      <c r="S77" s="6"/>
      <c r="T77" s="6"/>
      <c r="U77" s="5"/>
    </row>
    <row r="78" spans="1:21">
      <c r="A78" s="5"/>
      <c r="B78" s="5"/>
      <c r="C78" s="5"/>
      <c r="D78" s="5"/>
      <c r="L78" s="5"/>
      <c r="M78" s="6"/>
      <c r="N78" s="6"/>
      <c r="O78" s="6"/>
      <c r="P78" s="6"/>
      <c r="Q78" s="6"/>
      <c r="R78" s="6"/>
      <c r="S78" s="6"/>
      <c r="T78" s="6"/>
      <c r="U78" s="5"/>
    </row>
    <row r="79" spans="1:21">
      <c r="A79" s="5"/>
      <c r="B79" s="5"/>
      <c r="C79" s="5"/>
      <c r="D79" s="5"/>
      <c r="L79" s="5"/>
      <c r="M79" s="6"/>
      <c r="N79" s="6"/>
      <c r="O79" s="6"/>
      <c r="P79" s="6"/>
      <c r="Q79" s="6"/>
      <c r="R79" s="6"/>
      <c r="S79" s="6"/>
      <c r="T79" s="6"/>
      <c r="U79" s="5"/>
    </row>
    <row r="80" spans="1:21">
      <c r="A80" s="5"/>
      <c r="B80" s="5"/>
      <c r="C80" s="5"/>
      <c r="D80" s="5"/>
      <c r="L80" s="5"/>
      <c r="M80" s="6"/>
      <c r="N80" s="6"/>
      <c r="O80" s="6"/>
      <c r="P80" s="6"/>
      <c r="Q80" s="6"/>
      <c r="R80" s="6"/>
      <c r="S80" s="6"/>
      <c r="T80" s="6"/>
      <c r="U80" s="5"/>
    </row>
    <row r="81" spans="1:21">
      <c r="A81" s="5"/>
      <c r="B81" s="5"/>
      <c r="C81" s="5"/>
      <c r="D81" s="5"/>
      <c r="L81" s="5"/>
      <c r="M81" s="6"/>
      <c r="N81" s="6"/>
      <c r="O81" s="6"/>
      <c r="P81" s="6"/>
      <c r="Q81" s="6"/>
      <c r="R81" s="6"/>
      <c r="S81" s="6"/>
      <c r="T81" s="6"/>
      <c r="U81" s="5"/>
    </row>
    <row r="82" spans="1:21">
      <c r="A82" s="5"/>
      <c r="B82" s="5"/>
      <c r="C82" s="5"/>
      <c r="D82" s="5"/>
      <c r="L82" s="5"/>
      <c r="M82" s="6"/>
      <c r="N82" s="6"/>
      <c r="O82" s="6"/>
      <c r="P82" s="6"/>
      <c r="Q82" s="6"/>
      <c r="R82" s="6"/>
      <c r="S82" s="6"/>
      <c r="T82" s="6"/>
      <c r="U82" s="5"/>
    </row>
    <row r="83" spans="1:21">
      <c r="A83" s="5"/>
      <c r="B83" s="5"/>
      <c r="C83" s="5"/>
      <c r="D83" s="5"/>
      <c r="L83" s="5"/>
      <c r="M83" s="6"/>
      <c r="N83" s="6"/>
      <c r="O83" s="6"/>
      <c r="P83" s="6"/>
      <c r="Q83" s="6"/>
      <c r="R83" s="6"/>
      <c r="S83" s="6"/>
      <c r="T83" s="6"/>
      <c r="U83" s="5"/>
    </row>
    <row r="84" spans="1:21">
      <c r="A84" s="5"/>
      <c r="B84" s="5"/>
      <c r="C84" s="5"/>
      <c r="D84" s="5"/>
      <c r="L84" s="5"/>
      <c r="M84" s="6"/>
      <c r="N84" s="6"/>
      <c r="O84" s="6"/>
      <c r="P84" s="6"/>
      <c r="Q84" s="6"/>
      <c r="R84" s="6"/>
      <c r="S84" s="6"/>
      <c r="T84" s="6"/>
      <c r="U84" s="5"/>
    </row>
    <row r="85" spans="1:21">
      <c r="A85" s="5"/>
      <c r="B85" s="5"/>
      <c r="C85" s="5"/>
      <c r="D85" s="5"/>
      <c r="L85" s="5"/>
      <c r="M85" s="6"/>
      <c r="N85" s="6"/>
      <c r="O85" s="6"/>
      <c r="P85" s="6"/>
      <c r="Q85" s="6"/>
      <c r="R85" s="6"/>
      <c r="S85" s="6"/>
      <c r="T85" s="6"/>
      <c r="U85" s="5"/>
    </row>
    <row r="86" spans="1:21">
      <c r="A86" s="5"/>
      <c r="B86" s="5"/>
      <c r="C86" s="5"/>
      <c r="D86" s="5"/>
      <c r="L86" s="5"/>
      <c r="M86" s="6"/>
      <c r="N86" s="6"/>
      <c r="O86" s="6"/>
      <c r="P86" s="6"/>
      <c r="Q86" s="6"/>
      <c r="R86" s="6"/>
      <c r="S86" s="6"/>
      <c r="T86" s="6"/>
      <c r="U86" s="5"/>
    </row>
    <row r="87" spans="1:21">
      <c r="A87" s="5"/>
      <c r="B87" s="5"/>
      <c r="C87" s="5"/>
      <c r="D87" s="5"/>
      <c r="L87" s="5"/>
      <c r="M87" s="6"/>
      <c r="N87" s="6"/>
      <c r="O87" s="6"/>
      <c r="P87" s="6"/>
      <c r="Q87" s="6"/>
      <c r="R87" s="6"/>
      <c r="S87" s="6"/>
      <c r="T87" s="6"/>
      <c r="U87" s="5"/>
    </row>
    <row r="88" spans="1:21">
      <c r="A88" s="5"/>
      <c r="B88" s="5"/>
      <c r="C88" s="5"/>
      <c r="D88" s="5"/>
      <c r="L88" s="5"/>
      <c r="M88" s="6"/>
      <c r="N88" s="6"/>
      <c r="O88" s="6"/>
      <c r="P88" s="6"/>
      <c r="Q88" s="6"/>
      <c r="R88" s="6"/>
      <c r="S88" s="6"/>
      <c r="T88" s="6"/>
      <c r="U88" s="5"/>
    </row>
    <row r="89" spans="1:21">
      <c r="A89" s="5"/>
      <c r="B89" s="5"/>
      <c r="C89" s="5"/>
      <c r="D89" s="5"/>
      <c r="L89" s="5"/>
      <c r="M89" s="6"/>
      <c r="N89" s="6"/>
      <c r="O89" s="6"/>
      <c r="P89" s="6"/>
      <c r="Q89" s="6"/>
      <c r="R89" s="6"/>
      <c r="S89" s="6"/>
      <c r="T89" s="6"/>
      <c r="U89" s="5"/>
    </row>
    <row r="90" spans="1:21">
      <c r="A90" s="5"/>
      <c r="B90" s="5"/>
      <c r="C90" s="5"/>
      <c r="D90" s="5"/>
      <c r="L90" s="5"/>
      <c r="M90" s="6"/>
      <c r="N90" s="6"/>
      <c r="O90" s="6"/>
      <c r="P90" s="6"/>
      <c r="Q90" s="6"/>
      <c r="R90" s="6"/>
      <c r="S90" s="6"/>
      <c r="T90" s="6"/>
      <c r="U90" s="5"/>
    </row>
    <row r="91" spans="1:21">
      <c r="A91" s="5"/>
      <c r="B91" s="5"/>
      <c r="C91" s="5"/>
      <c r="D91" s="5"/>
      <c r="L91" s="5"/>
      <c r="M91" s="6"/>
      <c r="N91" s="6"/>
      <c r="O91" s="6"/>
      <c r="P91" s="6"/>
      <c r="Q91" s="6"/>
      <c r="R91" s="6"/>
      <c r="S91" s="6"/>
      <c r="T91" s="6"/>
      <c r="U91" s="5"/>
    </row>
    <row r="92" spans="1:21">
      <c r="A92" s="5"/>
      <c r="B92" s="5"/>
      <c r="C92" s="5"/>
      <c r="D92" s="5"/>
      <c r="L92" s="5"/>
      <c r="M92" s="6"/>
      <c r="N92" s="6"/>
      <c r="O92" s="6"/>
      <c r="P92" s="6"/>
      <c r="Q92" s="6"/>
      <c r="R92" s="6"/>
      <c r="S92" s="6"/>
      <c r="T92" s="6"/>
      <c r="U92" s="5"/>
    </row>
    <row r="93" spans="1:21">
      <c r="A93" s="5"/>
      <c r="B93" s="5"/>
      <c r="C93" s="5"/>
      <c r="D93" s="5"/>
      <c r="L93" s="5"/>
      <c r="M93" s="6"/>
      <c r="N93" s="6"/>
      <c r="O93" s="6"/>
      <c r="P93" s="6"/>
      <c r="Q93" s="6"/>
      <c r="R93" s="6"/>
      <c r="S93" s="6"/>
      <c r="T93" s="6"/>
      <c r="U93" s="5"/>
    </row>
    <row r="94" spans="1:21">
      <c r="A94" s="5"/>
      <c r="B94" s="5"/>
      <c r="C94" s="5"/>
      <c r="D94" s="5"/>
      <c r="L94" s="5"/>
      <c r="M94" s="6"/>
      <c r="N94" s="6"/>
      <c r="O94" s="6"/>
      <c r="P94" s="6"/>
      <c r="Q94" s="6"/>
      <c r="R94" s="6"/>
      <c r="S94" s="6"/>
      <c r="T94" s="6"/>
      <c r="U94" s="5"/>
    </row>
    <row r="95" spans="1:21">
      <c r="A95" s="5"/>
      <c r="B95" s="5"/>
      <c r="C95" s="5"/>
      <c r="D95" s="5"/>
      <c r="L95" s="5"/>
      <c r="M95" s="6"/>
      <c r="N95" s="6"/>
      <c r="O95" s="6"/>
      <c r="P95" s="6"/>
      <c r="Q95" s="6"/>
      <c r="R95" s="6"/>
      <c r="S95" s="6"/>
      <c r="T95" s="6"/>
      <c r="U95" s="5"/>
    </row>
    <row r="96" spans="1:21">
      <c r="A96" s="5"/>
      <c r="B96" s="5"/>
      <c r="C96" s="5"/>
      <c r="D96" s="5"/>
      <c r="L96" s="5"/>
      <c r="M96" s="6"/>
      <c r="N96" s="6"/>
      <c r="O96" s="6"/>
      <c r="P96" s="6"/>
      <c r="Q96" s="6"/>
      <c r="R96" s="6"/>
      <c r="S96" s="6"/>
      <c r="T96" s="6"/>
      <c r="U96" s="5"/>
    </row>
    <row r="97" spans="1:21">
      <c r="A97" s="5"/>
      <c r="B97" s="5"/>
      <c r="C97" s="5"/>
      <c r="D97" s="5"/>
      <c r="L97" s="5"/>
      <c r="M97" s="6"/>
      <c r="N97" s="6"/>
      <c r="O97" s="6"/>
      <c r="P97" s="6"/>
      <c r="Q97" s="6"/>
      <c r="R97" s="6"/>
      <c r="S97" s="6"/>
      <c r="T97" s="6"/>
      <c r="U97" s="5"/>
    </row>
    <row r="98" spans="1:21">
      <c r="A98" s="5"/>
      <c r="B98" s="5"/>
      <c r="C98" s="5"/>
      <c r="D98" s="5"/>
      <c r="L98" s="5"/>
      <c r="M98" s="6"/>
      <c r="N98" s="6"/>
      <c r="O98" s="6"/>
      <c r="P98" s="6"/>
      <c r="Q98" s="6"/>
      <c r="R98" s="6"/>
      <c r="S98" s="6"/>
      <c r="T98" s="6"/>
      <c r="U98" s="5"/>
    </row>
    <row r="99" spans="1:21">
      <c r="A99" s="5"/>
      <c r="B99" s="5"/>
      <c r="C99" s="5"/>
      <c r="D99" s="5"/>
      <c r="L99" s="5"/>
      <c r="M99" s="6"/>
      <c r="N99" s="6"/>
      <c r="O99" s="6"/>
      <c r="P99" s="6"/>
      <c r="Q99" s="6"/>
      <c r="R99" s="6"/>
      <c r="S99" s="6"/>
      <c r="T99" s="6"/>
      <c r="U99" s="5"/>
    </row>
    <row r="100" spans="1:21">
      <c r="A100" s="5"/>
      <c r="B100" s="5"/>
      <c r="C100" s="5"/>
      <c r="D100" s="5"/>
      <c r="L100" s="5"/>
      <c r="M100" s="6"/>
      <c r="N100" s="6"/>
      <c r="O100" s="6"/>
      <c r="P100" s="6"/>
      <c r="Q100" s="6"/>
      <c r="R100" s="6"/>
      <c r="S100" s="6"/>
      <c r="T100" s="6"/>
      <c r="U100" s="5"/>
    </row>
    <row r="101" spans="1:21">
      <c r="A101" s="5"/>
      <c r="B101" s="5"/>
      <c r="C101" s="5"/>
      <c r="D101" s="5"/>
      <c r="L101" s="5"/>
      <c r="M101" s="6"/>
      <c r="N101" s="6"/>
      <c r="O101" s="6"/>
      <c r="P101" s="6"/>
      <c r="Q101" s="6"/>
      <c r="R101" s="6"/>
      <c r="S101" s="6"/>
      <c r="T101" s="6"/>
      <c r="U101" s="5"/>
    </row>
    <row r="102" spans="1:21">
      <c r="A102" s="5"/>
      <c r="B102" s="5"/>
      <c r="C102" s="5"/>
      <c r="D102" s="5"/>
      <c r="L102" s="5"/>
      <c r="M102" s="6"/>
      <c r="N102" s="6"/>
      <c r="O102" s="6"/>
      <c r="P102" s="6"/>
      <c r="Q102" s="6"/>
      <c r="R102" s="6"/>
      <c r="S102" s="6"/>
      <c r="T102" s="6"/>
      <c r="U102" s="5"/>
    </row>
    <row r="103" spans="1:21">
      <c r="A103" s="5"/>
      <c r="B103" s="5"/>
      <c r="C103" s="5"/>
      <c r="D103" s="5"/>
      <c r="L103" s="5"/>
      <c r="M103" s="6"/>
      <c r="N103" s="6"/>
      <c r="O103" s="6"/>
      <c r="P103" s="6"/>
      <c r="Q103" s="6"/>
      <c r="R103" s="6"/>
      <c r="S103" s="6"/>
      <c r="T103" s="6"/>
      <c r="U103" s="5"/>
    </row>
    <row r="104" spans="1:21">
      <c r="A104" s="5"/>
      <c r="B104" s="5"/>
      <c r="C104" s="5"/>
      <c r="D104" s="5"/>
      <c r="L104" s="5"/>
      <c r="M104" s="6"/>
      <c r="N104" s="6"/>
      <c r="O104" s="6"/>
      <c r="P104" s="6"/>
      <c r="Q104" s="6"/>
      <c r="R104" s="6"/>
      <c r="S104" s="6"/>
      <c r="T104" s="6"/>
      <c r="U104" s="5"/>
    </row>
    <row r="105" spans="1:21">
      <c r="A105" s="5"/>
      <c r="B105" s="5"/>
      <c r="C105" s="5"/>
      <c r="D105" s="5"/>
      <c r="L105" s="5"/>
      <c r="M105" s="6"/>
      <c r="N105" s="6"/>
      <c r="O105" s="6"/>
      <c r="P105" s="6"/>
      <c r="Q105" s="6"/>
      <c r="R105" s="6"/>
      <c r="S105" s="6"/>
      <c r="T105" s="6"/>
      <c r="U105" s="5"/>
    </row>
    <row r="106" spans="1:21">
      <c r="A106" s="5"/>
      <c r="B106" s="5"/>
      <c r="C106" s="5"/>
      <c r="D106" s="5"/>
      <c r="L106" s="5"/>
      <c r="M106" s="6"/>
      <c r="N106" s="6"/>
      <c r="O106" s="6"/>
      <c r="P106" s="6"/>
      <c r="Q106" s="6"/>
      <c r="R106" s="6"/>
      <c r="S106" s="6"/>
      <c r="T106" s="6"/>
      <c r="U106" s="5"/>
    </row>
    <row r="107" spans="1:21">
      <c r="A107" s="5"/>
      <c r="B107" s="5"/>
      <c r="C107" s="5"/>
      <c r="D107" s="5"/>
      <c r="L107" s="5"/>
      <c r="M107" s="6"/>
      <c r="N107" s="6"/>
      <c r="O107" s="6"/>
      <c r="P107" s="6"/>
      <c r="Q107" s="6"/>
      <c r="R107" s="6"/>
      <c r="S107" s="6"/>
      <c r="T107" s="6"/>
      <c r="U107" s="5"/>
    </row>
    <row r="108" spans="1:21">
      <c r="A108" s="5"/>
      <c r="B108" s="5"/>
      <c r="C108" s="5"/>
      <c r="D108" s="5"/>
      <c r="L108" s="5"/>
      <c r="M108" s="6"/>
      <c r="N108" s="6"/>
      <c r="O108" s="6"/>
      <c r="P108" s="6"/>
      <c r="Q108" s="6"/>
      <c r="R108" s="6"/>
      <c r="S108" s="6"/>
      <c r="T108" s="6"/>
      <c r="U108" s="5"/>
    </row>
    <row r="109" spans="1:21">
      <c r="A109" s="5"/>
      <c r="B109" s="5"/>
      <c r="C109" s="5"/>
      <c r="D109" s="5"/>
      <c r="L109" s="5"/>
      <c r="M109" s="6"/>
      <c r="N109" s="6"/>
      <c r="O109" s="6"/>
      <c r="P109" s="6"/>
      <c r="Q109" s="6"/>
      <c r="R109" s="6"/>
      <c r="S109" s="6"/>
      <c r="T109" s="6"/>
      <c r="U109" s="5"/>
    </row>
    <row r="110" spans="1:21">
      <c r="A110" s="5"/>
      <c r="B110" s="5"/>
      <c r="C110" s="5"/>
      <c r="D110" s="5"/>
      <c r="L110" s="5"/>
      <c r="M110" s="6"/>
      <c r="N110" s="6"/>
      <c r="O110" s="6"/>
      <c r="P110" s="6"/>
      <c r="Q110" s="6"/>
      <c r="R110" s="6"/>
      <c r="S110" s="6"/>
      <c r="T110" s="6"/>
      <c r="U110" s="5"/>
    </row>
    <row r="111" spans="1:21">
      <c r="A111" s="5"/>
      <c r="B111" s="5"/>
      <c r="C111" s="5"/>
      <c r="D111" s="5"/>
      <c r="L111" s="5"/>
      <c r="M111" s="6"/>
      <c r="N111" s="6"/>
      <c r="O111" s="6"/>
      <c r="P111" s="6"/>
      <c r="Q111" s="6"/>
      <c r="R111" s="6"/>
      <c r="S111" s="6"/>
      <c r="T111" s="6"/>
      <c r="U111" s="5"/>
    </row>
    <row r="112" spans="1:21">
      <c r="A112" s="5"/>
      <c r="B112" s="5"/>
      <c r="C112" s="5"/>
      <c r="D112" s="5"/>
      <c r="L112" s="5"/>
      <c r="M112" s="6"/>
      <c r="N112" s="6"/>
      <c r="O112" s="6"/>
      <c r="P112" s="6"/>
      <c r="Q112" s="6"/>
      <c r="R112" s="6"/>
      <c r="S112" s="6"/>
      <c r="T112" s="6"/>
      <c r="U112" s="5"/>
    </row>
    <row r="113" spans="1:21">
      <c r="A113" s="5"/>
      <c r="B113" s="5"/>
      <c r="C113" s="5"/>
      <c r="D113" s="5"/>
      <c r="L113" s="5"/>
      <c r="M113" s="6"/>
      <c r="N113" s="6"/>
      <c r="O113" s="6"/>
      <c r="P113" s="6"/>
      <c r="Q113" s="6"/>
      <c r="R113" s="6"/>
      <c r="S113" s="6"/>
      <c r="T113" s="6"/>
      <c r="U113" s="5"/>
    </row>
    <row r="114" spans="1:21">
      <c r="A114" s="5"/>
      <c r="B114" s="5"/>
      <c r="C114" s="5"/>
      <c r="D114" s="5"/>
      <c r="L114" s="5"/>
      <c r="M114" s="6"/>
      <c r="N114" s="6"/>
      <c r="O114" s="6"/>
      <c r="P114" s="6"/>
      <c r="Q114" s="6"/>
      <c r="R114" s="6"/>
      <c r="S114" s="6"/>
      <c r="T114" s="6"/>
      <c r="U114" s="5"/>
    </row>
    <row r="115" spans="1:21">
      <c r="A115" s="5"/>
      <c r="B115" s="5"/>
      <c r="C115" s="5"/>
      <c r="D115" s="5"/>
      <c r="L115" s="5"/>
      <c r="M115" s="6"/>
      <c r="N115" s="6"/>
      <c r="O115" s="6"/>
      <c r="P115" s="6"/>
      <c r="Q115" s="6"/>
      <c r="R115" s="6"/>
      <c r="S115" s="6"/>
      <c r="T115" s="6"/>
      <c r="U115" s="5"/>
    </row>
    <row r="116" spans="1:21">
      <c r="A116" s="5"/>
      <c r="B116" s="5"/>
      <c r="C116" s="5"/>
      <c r="D116" s="5"/>
      <c r="L116" s="5"/>
      <c r="M116" s="6"/>
      <c r="N116" s="6"/>
      <c r="O116" s="6"/>
      <c r="P116" s="6"/>
      <c r="Q116" s="6"/>
      <c r="R116" s="6"/>
      <c r="S116" s="6"/>
      <c r="T116" s="6"/>
      <c r="U116" s="5"/>
    </row>
    <row r="117" spans="1:21">
      <c r="A117" s="5"/>
      <c r="B117" s="5"/>
      <c r="C117" s="5"/>
      <c r="D117" s="5"/>
      <c r="L117" s="5"/>
      <c r="M117" s="6"/>
      <c r="N117" s="6"/>
      <c r="O117" s="6"/>
      <c r="P117" s="6"/>
      <c r="Q117" s="6"/>
      <c r="R117" s="6"/>
      <c r="S117" s="6"/>
      <c r="T117" s="6"/>
      <c r="U117" s="5"/>
    </row>
    <row r="118" spans="1:21">
      <c r="A118" s="5"/>
      <c r="B118" s="5"/>
      <c r="C118" s="5"/>
      <c r="D118" s="5"/>
      <c r="L118" s="5"/>
      <c r="M118" s="6"/>
      <c r="N118" s="6"/>
      <c r="O118" s="6"/>
      <c r="P118" s="6"/>
      <c r="Q118" s="6"/>
      <c r="R118" s="6"/>
      <c r="S118" s="6"/>
      <c r="T118" s="6"/>
      <c r="U118" s="5"/>
    </row>
    <row r="119" spans="1:21">
      <c r="A119" s="5"/>
      <c r="B119" s="5"/>
      <c r="C119" s="5"/>
      <c r="D119" s="5"/>
      <c r="L119" s="5"/>
      <c r="M119" s="6"/>
      <c r="N119" s="6"/>
      <c r="O119" s="6"/>
      <c r="P119" s="6"/>
      <c r="Q119" s="6"/>
      <c r="R119" s="6"/>
      <c r="S119" s="6"/>
      <c r="T119" s="6"/>
      <c r="U119" s="5"/>
    </row>
    <row r="120" spans="1:21">
      <c r="A120" s="5"/>
      <c r="B120" s="5"/>
      <c r="C120" s="5"/>
      <c r="D120" s="5"/>
      <c r="L120" s="5"/>
      <c r="M120" s="6"/>
      <c r="N120" s="6"/>
      <c r="O120" s="6"/>
      <c r="P120" s="6"/>
      <c r="Q120" s="6"/>
      <c r="R120" s="6"/>
      <c r="S120" s="6"/>
      <c r="T120" s="6"/>
      <c r="U120" s="5"/>
    </row>
    <row r="121" spans="1:21">
      <c r="A121" s="5"/>
      <c r="B121" s="5"/>
      <c r="C121" s="5"/>
      <c r="D121" s="5"/>
      <c r="L121" s="5"/>
      <c r="M121" s="6"/>
      <c r="N121" s="6"/>
      <c r="O121" s="6"/>
      <c r="P121" s="6"/>
      <c r="Q121" s="6"/>
      <c r="R121" s="6"/>
      <c r="S121" s="6"/>
      <c r="T121" s="6"/>
      <c r="U121" s="5"/>
    </row>
    <row r="122" spans="1:21">
      <c r="A122" s="5"/>
      <c r="B122" s="5"/>
      <c r="C122" s="5"/>
      <c r="D122" s="5"/>
      <c r="L122" s="5"/>
      <c r="M122" s="6"/>
      <c r="N122" s="6"/>
      <c r="O122" s="6"/>
      <c r="P122" s="6"/>
      <c r="Q122" s="6"/>
      <c r="R122" s="6"/>
      <c r="S122" s="6"/>
      <c r="T122" s="6"/>
      <c r="U122" s="5"/>
    </row>
    <row r="123" spans="1:21">
      <c r="A123" s="5"/>
      <c r="B123" s="5"/>
      <c r="C123" s="5"/>
      <c r="D123" s="5"/>
      <c r="L123" s="5"/>
      <c r="M123" s="6"/>
      <c r="N123" s="6"/>
      <c r="O123" s="6"/>
      <c r="P123" s="6"/>
      <c r="Q123" s="6"/>
      <c r="R123" s="6"/>
      <c r="S123" s="6"/>
      <c r="T123" s="6"/>
      <c r="U123" s="5"/>
    </row>
    <row r="124" spans="1:21">
      <c r="A124" s="5"/>
      <c r="B124" s="5"/>
      <c r="C124" s="5"/>
      <c r="D124" s="5"/>
      <c r="L124" s="5"/>
      <c r="M124" s="6"/>
      <c r="N124" s="6"/>
      <c r="O124" s="6"/>
      <c r="P124" s="6"/>
      <c r="Q124" s="6"/>
      <c r="R124" s="6"/>
      <c r="S124" s="6"/>
      <c r="T124" s="6"/>
      <c r="U124" s="5"/>
    </row>
    <row r="125" spans="1:21">
      <c r="A125" s="5"/>
      <c r="B125" s="5"/>
      <c r="C125" s="5"/>
      <c r="D125" s="5"/>
      <c r="L125" s="5"/>
      <c r="M125" s="6"/>
      <c r="N125" s="6"/>
      <c r="O125" s="6"/>
      <c r="P125" s="6"/>
      <c r="Q125" s="6"/>
      <c r="R125" s="6"/>
      <c r="S125" s="6"/>
      <c r="T125" s="6"/>
      <c r="U125" s="5"/>
    </row>
    <row r="126" spans="1:21">
      <c r="A126" s="5"/>
      <c r="B126" s="5"/>
      <c r="C126" s="5"/>
      <c r="D126" s="5"/>
      <c r="L126" s="5"/>
      <c r="M126" s="6"/>
      <c r="N126" s="6"/>
      <c r="O126" s="6"/>
      <c r="P126" s="6"/>
      <c r="Q126" s="6"/>
      <c r="R126" s="6"/>
      <c r="S126" s="6"/>
      <c r="T126" s="6"/>
      <c r="U126" s="5"/>
    </row>
    <row r="127" spans="1:21">
      <c r="A127" s="5"/>
      <c r="B127" s="5"/>
      <c r="C127" s="5"/>
      <c r="D127" s="5"/>
      <c r="L127" s="5"/>
      <c r="M127" s="6"/>
      <c r="N127" s="6"/>
      <c r="O127" s="6"/>
      <c r="P127" s="6"/>
      <c r="Q127" s="6"/>
      <c r="R127" s="6"/>
      <c r="S127" s="6"/>
      <c r="T127" s="6"/>
      <c r="U127" s="5"/>
    </row>
    <row r="128" spans="1:21">
      <c r="A128" s="5"/>
      <c r="B128" s="5"/>
      <c r="C128" s="5"/>
      <c r="D128" s="5"/>
      <c r="L128" s="5"/>
      <c r="M128" s="6"/>
      <c r="N128" s="6"/>
      <c r="O128" s="6"/>
      <c r="P128" s="6"/>
      <c r="Q128" s="6"/>
      <c r="R128" s="6"/>
      <c r="S128" s="6"/>
      <c r="T128" s="6"/>
      <c r="U128" s="5"/>
    </row>
    <row r="129" spans="1:21">
      <c r="A129" s="5"/>
      <c r="B129" s="5"/>
      <c r="C129" s="5"/>
      <c r="D129" s="5"/>
      <c r="L129" s="5"/>
      <c r="M129" s="6"/>
      <c r="N129" s="6"/>
      <c r="O129" s="6"/>
      <c r="P129" s="6"/>
      <c r="Q129" s="6"/>
      <c r="R129" s="6"/>
      <c r="S129" s="6"/>
      <c r="T129" s="6"/>
      <c r="U129" s="5"/>
    </row>
    <row r="130" spans="1:21">
      <c r="A130" s="5"/>
      <c r="B130" s="5"/>
      <c r="C130" s="5"/>
      <c r="D130" s="5"/>
      <c r="L130" s="5"/>
      <c r="M130" s="6"/>
      <c r="N130" s="6"/>
      <c r="O130" s="6"/>
      <c r="P130" s="6"/>
      <c r="Q130" s="6"/>
      <c r="R130" s="6"/>
      <c r="S130" s="6"/>
      <c r="T130" s="6"/>
      <c r="U130" s="5"/>
    </row>
    <row r="131" spans="1:21">
      <c r="A131" s="5"/>
      <c r="B131" s="5"/>
      <c r="C131" s="5"/>
      <c r="D131" s="5"/>
      <c r="L131" s="5"/>
      <c r="M131" s="6"/>
      <c r="N131" s="6"/>
      <c r="O131" s="6"/>
      <c r="P131" s="6"/>
      <c r="Q131" s="6"/>
      <c r="R131" s="6"/>
      <c r="S131" s="6"/>
      <c r="T131" s="6"/>
      <c r="U131" s="5"/>
    </row>
    <row r="132" spans="1:21">
      <c r="A132" s="5"/>
      <c r="B132" s="5"/>
      <c r="C132" s="5"/>
      <c r="D132" s="5"/>
      <c r="L132" s="5"/>
      <c r="M132" s="6"/>
      <c r="N132" s="6"/>
      <c r="O132" s="6"/>
      <c r="P132" s="6"/>
      <c r="Q132" s="6"/>
      <c r="R132" s="6"/>
      <c r="S132" s="6"/>
      <c r="T132" s="6"/>
      <c r="U132" s="5"/>
    </row>
    <row r="133" spans="1:21">
      <c r="A133" s="5"/>
      <c r="B133" s="5"/>
      <c r="C133" s="5"/>
      <c r="D133" s="5"/>
      <c r="L133" s="5"/>
      <c r="M133" s="6"/>
      <c r="N133" s="6"/>
      <c r="O133" s="6"/>
      <c r="P133" s="6"/>
      <c r="Q133" s="6"/>
      <c r="R133" s="6"/>
      <c r="S133" s="6"/>
      <c r="T133" s="6"/>
      <c r="U133" s="5"/>
    </row>
    <row r="134" spans="1:21">
      <c r="A134" s="5"/>
      <c r="B134" s="5"/>
      <c r="C134" s="5"/>
      <c r="D134" s="5"/>
      <c r="L134" s="5"/>
      <c r="M134" s="6"/>
      <c r="N134" s="6"/>
      <c r="O134" s="6"/>
      <c r="P134" s="6"/>
      <c r="Q134" s="6"/>
      <c r="R134" s="6"/>
      <c r="S134" s="6"/>
      <c r="T134" s="6"/>
      <c r="U134" s="5"/>
    </row>
    <row r="135" spans="1:21">
      <c r="A135" s="5"/>
      <c r="B135" s="5"/>
      <c r="C135" s="5"/>
      <c r="D135" s="5"/>
      <c r="L135" s="5"/>
      <c r="M135" s="6"/>
      <c r="N135" s="6"/>
      <c r="O135" s="6"/>
      <c r="P135" s="6"/>
      <c r="Q135" s="6"/>
      <c r="R135" s="6"/>
      <c r="S135" s="6"/>
      <c r="T135" s="6"/>
      <c r="U135" s="5"/>
    </row>
    <row r="136" spans="1:21">
      <c r="A136" s="5"/>
      <c r="B136" s="5"/>
      <c r="C136" s="5"/>
      <c r="D136" s="5"/>
      <c r="L136" s="5"/>
      <c r="M136" s="6"/>
      <c r="N136" s="6"/>
      <c r="O136" s="6"/>
      <c r="P136" s="6"/>
      <c r="Q136" s="6"/>
      <c r="R136" s="6"/>
      <c r="S136" s="6"/>
      <c r="T136" s="6"/>
      <c r="U136" s="5"/>
    </row>
    <row r="137" spans="1:21">
      <c r="A137" s="5"/>
      <c r="B137" s="5"/>
      <c r="C137" s="5"/>
      <c r="D137" s="5"/>
      <c r="L137" s="5"/>
      <c r="M137" s="6"/>
      <c r="N137" s="6"/>
      <c r="O137" s="6"/>
      <c r="P137" s="6"/>
      <c r="Q137" s="6"/>
      <c r="R137" s="6"/>
      <c r="S137" s="6"/>
      <c r="T137" s="6"/>
      <c r="U137" s="5"/>
    </row>
    <row r="138" spans="1:21">
      <c r="A138" s="5"/>
      <c r="B138" s="5"/>
      <c r="C138" s="5"/>
      <c r="D138" s="5"/>
      <c r="L138" s="5"/>
      <c r="M138" s="6"/>
      <c r="N138" s="6"/>
      <c r="O138" s="6"/>
      <c r="P138" s="6"/>
      <c r="Q138" s="6"/>
      <c r="R138" s="6"/>
      <c r="S138" s="6"/>
      <c r="T138" s="6"/>
      <c r="U138" s="5"/>
    </row>
    <row r="139" spans="1:21">
      <c r="A139" s="5"/>
      <c r="B139" s="5"/>
      <c r="C139" s="5"/>
      <c r="D139" s="5"/>
      <c r="L139" s="5"/>
      <c r="M139" s="6"/>
      <c r="N139" s="6"/>
      <c r="O139" s="6"/>
      <c r="P139" s="6"/>
      <c r="Q139" s="6"/>
      <c r="R139" s="6"/>
      <c r="S139" s="6"/>
      <c r="T139" s="6"/>
      <c r="U139" s="5"/>
    </row>
    <row r="140" spans="1:21">
      <c r="A140" s="5"/>
      <c r="B140" s="5"/>
      <c r="C140" s="5"/>
      <c r="D140" s="5"/>
      <c r="L140" s="5"/>
      <c r="M140" s="6"/>
      <c r="N140" s="6"/>
      <c r="O140" s="6"/>
      <c r="P140" s="6"/>
      <c r="Q140" s="6"/>
      <c r="R140" s="6"/>
      <c r="S140" s="6"/>
      <c r="T140" s="6"/>
      <c r="U140" s="5"/>
    </row>
    <row r="141" spans="1:21">
      <c r="A141" s="5"/>
      <c r="B141" s="5"/>
      <c r="C141" s="5"/>
      <c r="D141" s="5"/>
      <c r="L141" s="5"/>
      <c r="M141" s="6"/>
      <c r="N141" s="6"/>
      <c r="O141" s="6"/>
      <c r="P141" s="6"/>
      <c r="Q141" s="6"/>
      <c r="R141" s="6"/>
      <c r="S141" s="6"/>
      <c r="T141" s="6"/>
      <c r="U141" s="5"/>
    </row>
    <row r="142" spans="1:21">
      <c r="A142" s="5"/>
      <c r="B142" s="5"/>
      <c r="C142" s="5"/>
      <c r="D142" s="5"/>
      <c r="L142" s="5"/>
      <c r="M142" s="6"/>
      <c r="N142" s="6"/>
      <c r="O142" s="6"/>
      <c r="P142" s="6"/>
      <c r="Q142" s="6"/>
      <c r="R142" s="6"/>
      <c r="S142" s="6"/>
      <c r="T142" s="6"/>
      <c r="U142" s="5"/>
    </row>
    <row r="143" spans="1:21">
      <c r="A143" s="5"/>
      <c r="B143" s="5"/>
      <c r="C143" s="5"/>
      <c r="D143" s="5"/>
      <c r="L143" s="5"/>
      <c r="M143" s="6"/>
      <c r="N143" s="6"/>
      <c r="O143" s="6"/>
      <c r="P143" s="6"/>
      <c r="Q143" s="6"/>
      <c r="R143" s="6"/>
      <c r="S143" s="6"/>
      <c r="T143" s="6"/>
      <c r="U143" s="5"/>
    </row>
    <row r="144" spans="1:21">
      <c r="A144" s="5"/>
      <c r="B144" s="5"/>
      <c r="C144" s="5"/>
      <c r="D144" s="5"/>
      <c r="L144" s="5"/>
      <c r="M144" s="6"/>
      <c r="N144" s="6"/>
      <c r="O144" s="6"/>
      <c r="P144" s="6"/>
      <c r="Q144" s="6"/>
      <c r="R144" s="6"/>
      <c r="S144" s="6"/>
      <c r="T144" s="6"/>
      <c r="U144" s="5"/>
    </row>
    <row r="145" spans="1:21">
      <c r="A145" s="5"/>
      <c r="B145" s="5"/>
      <c r="C145" s="5"/>
      <c r="D145" s="5"/>
      <c r="L145" s="5"/>
      <c r="M145" s="6"/>
      <c r="N145" s="6"/>
      <c r="O145" s="6"/>
      <c r="P145" s="6"/>
      <c r="Q145" s="6"/>
      <c r="R145" s="6"/>
      <c r="S145" s="6"/>
      <c r="T145" s="6"/>
      <c r="U145" s="5"/>
    </row>
    <row r="146" spans="1:21">
      <c r="A146" s="5"/>
      <c r="B146" s="5"/>
      <c r="C146" s="5"/>
      <c r="D146" s="5"/>
      <c r="L146" s="5"/>
      <c r="M146" s="6"/>
      <c r="N146" s="6"/>
      <c r="O146" s="6"/>
      <c r="P146" s="6"/>
      <c r="Q146" s="6"/>
      <c r="R146" s="6"/>
      <c r="S146" s="6"/>
      <c r="T146" s="6"/>
      <c r="U146" s="5"/>
    </row>
    <row r="147" spans="1:21">
      <c r="A147" s="5"/>
      <c r="B147" s="5"/>
      <c r="C147" s="5"/>
      <c r="D147" s="5"/>
      <c r="L147" s="5"/>
      <c r="M147" s="6"/>
      <c r="N147" s="6"/>
      <c r="O147" s="6"/>
      <c r="P147" s="6"/>
      <c r="Q147" s="6"/>
      <c r="R147" s="6"/>
      <c r="S147" s="6"/>
      <c r="T147" s="6"/>
      <c r="U147" s="5"/>
    </row>
    <row r="148" spans="1:21">
      <c r="A148" s="5"/>
      <c r="B148" s="5"/>
      <c r="C148" s="5"/>
      <c r="D148" s="5"/>
      <c r="L148" s="5"/>
      <c r="M148" s="6"/>
      <c r="N148" s="6"/>
      <c r="O148" s="6"/>
      <c r="P148" s="6"/>
      <c r="Q148" s="6"/>
      <c r="R148" s="6"/>
      <c r="S148" s="6"/>
      <c r="T148" s="6"/>
      <c r="U148" s="5"/>
    </row>
    <row r="149" spans="1:21">
      <c r="A149" s="5"/>
      <c r="B149" s="5"/>
      <c r="C149" s="5"/>
      <c r="D149" s="5"/>
      <c r="L149" s="5"/>
      <c r="M149" s="6"/>
      <c r="N149" s="6"/>
      <c r="O149" s="6"/>
      <c r="P149" s="6"/>
      <c r="Q149" s="6"/>
      <c r="R149" s="6"/>
      <c r="S149" s="6"/>
      <c r="T149" s="6"/>
      <c r="U149" s="5"/>
    </row>
    <row r="150" spans="1:21">
      <c r="A150" s="5"/>
      <c r="B150" s="5"/>
      <c r="C150" s="5"/>
      <c r="D150" s="5"/>
      <c r="L150" s="5"/>
      <c r="M150" s="6"/>
      <c r="N150" s="6"/>
      <c r="O150" s="6"/>
      <c r="P150" s="6"/>
      <c r="Q150" s="6"/>
      <c r="R150" s="6"/>
      <c r="S150" s="6"/>
      <c r="T150" s="6"/>
      <c r="U150" s="5"/>
    </row>
    <row r="151" spans="1:21">
      <c r="A151" s="5"/>
      <c r="B151" s="5"/>
      <c r="C151" s="5"/>
      <c r="D151" s="5"/>
      <c r="L151" s="5"/>
      <c r="M151" s="6"/>
      <c r="N151" s="6"/>
      <c r="O151" s="6"/>
      <c r="P151" s="6"/>
      <c r="Q151" s="6"/>
      <c r="R151" s="6"/>
      <c r="S151" s="6"/>
      <c r="T151" s="6"/>
      <c r="U151" s="5"/>
    </row>
    <row r="152" spans="1:21">
      <c r="A152" s="5"/>
      <c r="B152" s="5"/>
      <c r="C152" s="5"/>
      <c r="D152" s="5"/>
      <c r="L152" s="5"/>
      <c r="M152" s="6"/>
      <c r="N152" s="6"/>
      <c r="O152" s="6"/>
      <c r="P152" s="6"/>
      <c r="Q152" s="6"/>
      <c r="R152" s="6"/>
      <c r="S152" s="6"/>
      <c r="T152" s="6"/>
      <c r="U152" s="5"/>
    </row>
    <row r="153" spans="1:21">
      <c r="A153" s="5"/>
      <c r="B153" s="5"/>
      <c r="C153" s="5"/>
      <c r="D153" s="5"/>
      <c r="L153" s="5"/>
      <c r="M153" s="6"/>
      <c r="N153" s="6"/>
      <c r="O153" s="6"/>
      <c r="P153" s="6"/>
      <c r="Q153" s="6"/>
      <c r="R153" s="6"/>
      <c r="S153" s="6"/>
      <c r="T153" s="6"/>
      <c r="U153" s="5"/>
    </row>
    <row r="154" spans="1:21">
      <c r="A154" s="5"/>
      <c r="B154" s="5"/>
      <c r="C154" s="5"/>
      <c r="D154" s="5"/>
      <c r="L154" s="5"/>
      <c r="M154" s="6"/>
      <c r="N154" s="6"/>
      <c r="O154" s="6"/>
      <c r="P154" s="6"/>
      <c r="Q154" s="6"/>
      <c r="R154" s="6"/>
      <c r="S154" s="6"/>
      <c r="T154" s="6"/>
      <c r="U154" s="5"/>
    </row>
    <row r="155" spans="1:21">
      <c r="A155" s="5"/>
      <c r="B155" s="5"/>
      <c r="C155" s="5"/>
      <c r="D155" s="5"/>
      <c r="L155" s="5"/>
      <c r="M155" s="6"/>
      <c r="N155" s="6"/>
      <c r="O155" s="6"/>
      <c r="P155" s="6"/>
      <c r="Q155" s="6"/>
      <c r="R155" s="6"/>
      <c r="S155" s="6"/>
      <c r="T155" s="6"/>
      <c r="U155" s="5"/>
    </row>
    <row r="156" spans="1:21">
      <c r="A156" s="5"/>
      <c r="B156" s="5"/>
      <c r="C156" s="5"/>
      <c r="D156" s="5"/>
      <c r="L156" s="5"/>
      <c r="M156" s="6"/>
      <c r="N156" s="6"/>
      <c r="O156" s="6"/>
      <c r="P156" s="6"/>
      <c r="Q156" s="6"/>
      <c r="R156" s="6"/>
      <c r="S156" s="6"/>
      <c r="T156" s="6"/>
      <c r="U156" s="5"/>
    </row>
    <row r="157" spans="1:21">
      <c r="A157" s="5"/>
      <c r="B157" s="5"/>
      <c r="C157" s="5"/>
      <c r="D157" s="5"/>
      <c r="L157" s="5"/>
      <c r="M157" s="6"/>
      <c r="N157" s="6"/>
      <c r="O157" s="6"/>
      <c r="P157" s="6"/>
      <c r="Q157" s="6"/>
      <c r="R157" s="6"/>
      <c r="S157" s="6"/>
      <c r="T157" s="6"/>
      <c r="U157" s="5"/>
    </row>
    <row r="158" spans="1:21">
      <c r="A158" s="5"/>
      <c r="B158" s="5"/>
      <c r="C158" s="5"/>
      <c r="D158" s="5"/>
      <c r="L158" s="5"/>
      <c r="M158" s="6"/>
      <c r="N158" s="6"/>
      <c r="O158" s="6"/>
      <c r="P158" s="6"/>
      <c r="Q158" s="6"/>
      <c r="R158" s="6"/>
      <c r="S158" s="6"/>
      <c r="T158" s="6"/>
      <c r="U158" s="5"/>
    </row>
    <row r="159" spans="1:21">
      <c r="A159" s="5"/>
      <c r="B159" s="5"/>
      <c r="C159" s="5"/>
      <c r="D159" s="5"/>
      <c r="L159" s="5"/>
      <c r="M159" s="6"/>
      <c r="N159" s="6"/>
      <c r="O159" s="6"/>
      <c r="P159" s="6"/>
      <c r="Q159" s="6"/>
      <c r="R159" s="6"/>
      <c r="S159" s="6"/>
      <c r="T159" s="6"/>
      <c r="U159" s="5"/>
    </row>
    <row r="160" spans="1:21">
      <c r="A160" s="5"/>
      <c r="B160" s="5"/>
      <c r="C160" s="5"/>
      <c r="D160" s="5"/>
      <c r="L160" s="5"/>
      <c r="M160" s="6"/>
      <c r="N160" s="6"/>
      <c r="O160" s="6"/>
      <c r="P160" s="6"/>
      <c r="Q160" s="6"/>
      <c r="R160" s="6"/>
      <c r="S160" s="6"/>
      <c r="T160" s="6"/>
      <c r="U160" s="5"/>
    </row>
    <row r="161" spans="1:21">
      <c r="A161" s="5"/>
      <c r="B161" s="5"/>
      <c r="C161" s="5"/>
      <c r="D161" s="5"/>
      <c r="L161" s="5"/>
      <c r="M161" s="6"/>
      <c r="N161" s="6"/>
      <c r="O161" s="6"/>
      <c r="P161" s="6"/>
      <c r="Q161" s="6"/>
      <c r="R161" s="6"/>
      <c r="S161" s="6"/>
      <c r="T161" s="6"/>
      <c r="U161" s="5"/>
    </row>
    <row r="162" spans="1:21">
      <c r="A162" s="5"/>
      <c r="B162" s="5"/>
      <c r="C162" s="5"/>
      <c r="D162" s="5"/>
      <c r="L162" s="5"/>
      <c r="M162" s="6"/>
      <c r="N162" s="6"/>
      <c r="O162" s="6"/>
      <c r="P162" s="6"/>
      <c r="Q162" s="6"/>
      <c r="R162" s="6"/>
      <c r="S162" s="6"/>
      <c r="T162" s="6"/>
      <c r="U162" s="5"/>
    </row>
    <row r="163" spans="1:21">
      <c r="A163" s="5"/>
      <c r="B163" s="5"/>
      <c r="C163" s="5"/>
      <c r="D163" s="5"/>
      <c r="L163" s="5"/>
      <c r="M163" s="6"/>
      <c r="N163" s="6"/>
      <c r="O163" s="6"/>
      <c r="P163" s="6"/>
      <c r="Q163" s="6"/>
      <c r="R163" s="6"/>
      <c r="S163" s="6"/>
      <c r="T163" s="6"/>
      <c r="U163" s="5"/>
    </row>
    <row r="164" spans="1:21">
      <c r="A164" s="5"/>
      <c r="B164" s="5"/>
      <c r="C164" s="5"/>
      <c r="D164" s="5"/>
      <c r="L164" s="5"/>
      <c r="M164" s="6"/>
      <c r="N164" s="6"/>
      <c r="O164" s="6"/>
      <c r="P164" s="6"/>
      <c r="Q164" s="6"/>
      <c r="R164" s="6"/>
      <c r="S164" s="6"/>
      <c r="T164" s="6"/>
      <c r="U164" s="5"/>
    </row>
    <row r="165" spans="1:21">
      <c r="A165" s="5"/>
      <c r="B165" s="5"/>
      <c r="C165" s="5"/>
      <c r="D165" s="5"/>
      <c r="L165" s="5"/>
      <c r="M165" s="6"/>
      <c r="N165" s="6"/>
      <c r="O165" s="6"/>
      <c r="P165" s="6"/>
      <c r="Q165" s="6"/>
      <c r="R165" s="6"/>
      <c r="S165" s="6"/>
      <c r="T165" s="6"/>
      <c r="U165" s="5"/>
    </row>
    <row r="166" spans="1:21">
      <c r="A166" s="5"/>
      <c r="B166" s="5"/>
      <c r="C166" s="5"/>
      <c r="D166" s="5"/>
      <c r="L166" s="5"/>
      <c r="M166" s="6"/>
      <c r="N166" s="6"/>
      <c r="O166" s="6"/>
      <c r="P166" s="6"/>
      <c r="Q166" s="6"/>
      <c r="R166" s="6"/>
      <c r="S166" s="6"/>
      <c r="T166" s="6"/>
      <c r="U166" s="5"/>
    </row>
    <row r="167" spans="1:21">
      <c r="A167" s="5"/>
      <c r="B167" s="5"/>
      <c r="C167" s="5"/>
      <c r="D167" s="5"/>
      <c r="L167" s="5"/>
      <c r="M167" s="6"/>
      <c r="N167" s="6"/>
      <c r="O167" s="6"/>
      <c r="P167" s="6"/>
      <c r="Q167" s="6"/>
      <c r="R167" s="6"/>
      <c r="S167" s="6"/>
      <c r="T167" s="6"/>
      <c r="U167" s="5"/>
    </row>
    <row r="168" spans="1:21">
      <c r="A168" s="5"/>
      <c r="B168" s="5"/>
      <c r="C168" s="5"/>
      <c r="D168" s="5"/>
      <c r="L168" s="5"/>
      <c r="M168" s="6"/>
      <c r="N168" s="6"/>
      <c r="O168" s="6"/>
      <c r="P168" s="6"/>
      <c r="Q168" s="6"/>
      <c r="R168" s="6"/>
      <c r="S168" s="6"/>
      <c r="T168" s="6"/>
      <c r="U168" s="5"/>
    </row>
    <row r="169" spans="1:21">
      <c r="A169" s="5"/>
      <c r="B169" s="5"/>
      <c r="C169" s="5"/>
      <c r="D169" s="5"/>
      <c r="L169" s="5"/>
      <c r="M169" s="6"/>
      <c r="N169" s="6"/>
      <c r="O169" s="6"/>
      <c r="P169" s="6"/>
      <c r="Q169" s="6"/>
      <c r="R169" s="6"/>
      <c r="S169" s="6"/>
      <c r="T169" s="6"/>
      <c r="U169" s="5"/>
    </row>
    <row r="170" spans="1:21">
      <c r="A170" s="5"/>
      <c r="B170" s="5"/>
      <c r="C170" s="5"/>
      <c r="D170" s="5"/>
      <c r="L170" s="5"/>
      <c r="M170" s="6"/>
      <c r="N170" s="6"/>
      <c r="O170" s="6"/>
      <c r="P170" s="6"/>
      <c r="Q170" s="6"/>
      <c r="R170" s="6"/>
      <c r="S170" s="6"/>
      <c r="T170" s="6"/>
      <c r="U170" s="5"/>
    </row>
    <row r="171" spans="1:21">
      <c r="A171" s="5"/>
      <c r="B171" s="5"/>
      <c r="C171" s="5"/>
      <c r="D171" s="5"/>
      <c r="L171" s="5"/>
      <c r="M171" s="6"/>
      <c r="N171" s="6"/>
      <c r="O171" s="6"/>
      <c r="P171" s="6"/>
      <c r="Q171" s="6"/>
      <c r="R171" s="6"/>
      <c r="S171" s="6"/>
      <c r="T171" s="6"/>
      <c r="U171" s="5"/>
    </row>
    <row r="172" spans="1:21">
      <c r="A172" s="5"/>
      <c r="B172" s="5"/>
      <c r="C172" s="5"/>
      <c r="D172" s="5"/>
      <c r="L172" s="5"/>
      <c r="M172" s="6"/>
      <c r="N172" s="6"/>
      <c r="O172" s="6"/>
      <c r="P172" s="6"/>
      <c r="Q172" s="6"/>
      <c r="R172" s="6"/>
      <c r="S172" s="6"/>
      <c r="T172" s="6"/>
      <c r="U172" s="5"/>
    </row>
    <row r="173" spans="1:21">
      <c r="A173" s="5"/>
      <c r="B173" s="5"/>
      <c r="C173" s="5"/>
      <c r="D173" s="5"/>
      <c r="L173" s="5"/>
      <c r="M173" s="6"/>
      <c r="N173" s="6"/>
      <c r="O173" s="6"/>
      <c r="P173" s="6"/>
      <c r="Q173" s="6"/>
      <c r="R173" s="6"/>
      <c r="S173" s="6"/>
      <c r="T173" s="6"/>
      <c r="U173" s="5"/>
    </row>
    <row r="174" spans="1:21">
      <c r="A174" s="5"/>
      <c r="B174" s="5"/>
      <c r="C174" s="5"/>
      <c r="D174" s="5"/>
      <c r="L174" s="5"/>
      <c r="M174" s="6"/>
      <c r="N174" s="6"/>
      <c r="O174" s="6"/>
      <c r="P174" s="6"/>
      <c r="Q174" s="6"/>
      <c r="R174" s="6"/>
      <c r="S174" s="6"/>
      <c r="T174" s="6"/>
      <c r="U174" s="5"/>
    </row>
    <row r="175" spans="1:21">
      <c r="A175" s="5"/>
      <c r="B175" s="5"/>
      <c r="C175" s="5"/>
      <c r="D175" s="5"/>
      <c r="L175" s="5"/>
      <c r="M175" s="6"/>
      <c r="N175" s="6"/>
      <c r="O175" s="6"/>
      <c r="P175" s="6"/>
      <c r="Q175" s="6"/>
      <c r="R175" s="6"/>
      <c r="S175" s="6"/>
      <c r="T175" s="6"/>
      <c r="U175" s="5"/>
    </row>
    <row r="176" spans="1:21">
      <c r="A176" s="5"/>
      <c r="B176" s="5"/>
      <c r="C176" s="5"/>
      <c r="D176" s="5"/>
      <c r="L176" s="5"/>
      <c r="M176" s="6"/>
      <c r="N176" s="6"/>
      <c r="O176" s="6"/>
      <c r="P176" s="6"/>
      <c r="Q176" s="6"/>
      <c r="R176" s="6"/>
      <c r="S176" s="6"/>
      <c r="T176" s="6"/>
      <c r="U176" s="5"/>
    </row>
    <row r="177" spans="1:21">
      <c r="A177" s="5"/>
      <c r="B177" s="5"/>
      <c r="C177" s="5"/>
      <c r="D177" s="5"/>
      <c r="L177" s="5"/>
      <c r="M177" s="6"/>
      <c r="N177" s="6"/>
      <c r="O177" s="6"/>
      <c r="P177" s="6"/>
      <c r="Q177" s="6"/>
      <c r="R177" s="6"/>
      <c r="S177" s="6"/>
      <c r="T177" s="6"/>
      <c r="U177" s="5"/>
    </row>
    <row r="178" spans="1:21">
      <c r="A178" s="5"/>
      <c r="B178" s="5"/>
      <c r="C178" s="5"/>
      <c r="D178" s="5"/>
      <c r="L178" s="5"/>
      <c r="M178" s="6"/>
      <c r="N178" s="6"/>
      <c r="O178" s="6"/>
      <c r="P178" s="6"/>
      <c r="Q178" s="6"/>
      <c r="R178" s="6"/>
      <c r="S178" s="6"/>
      <c r="T178" s="6"/>
      <c r="U178" s="5"/>
    </row>
    <row r="179" spans="1:21">
      <c r="A179" s="5"/>
      <c r="B179" s="5"/>
      <c r="C179" s="5"/>
      <c r="D179" s="5"/>
      <c r="L179" s="5"/>
      <c r="M179" s="6"/>
      <c r="N179" s="6"/>
      <c r="O179" s="6"/>
      <c r="P179" s="6"/>
      <c r="Q179" s="6"/>
      <c r="R179" s="6"/>
      <c r="S179" s="6"/>
      <c r="T179" s="6"/>
      <c r="U179" s="5"/>
    </row>
    <row r="180" spans="1:21">
      <c r="A180" s="5"/>
      <c r="B180" s="5"/>
      <c r="C180" s="5"/>
      <c r="D180" s="5"/>
      <c r="L180" s="5"/>
      <c r="M180" s="6"/>
      <c r="N180" s="6"/>
      <c r="O180" s="6"/>
      <c r="P180" s="6"/>
      <c r="Q180" s="6"/>
      <c r="R180" s="6"/>
      <c r="S180" s="6"/>
      <c r="T180" s="6"/>
      <c r="U180" s="5"/>
    </row>
    <row r="181" spans="1:21">
      <c r="A181" s="5"/>
      <c r="B181" s="5"/>
      <c r="C181" s="5"/>
      <c r="D181" s="5"/>
      <c r="L181" s="5"/>
      <c r="M181" s="6"/>
      <c r="N181" s="6"/>
      <c r="O181" s="6"/>
      <c r="P181" s="6"/>
      <c r="Q181" s="6"/>
      <c r="R181" s="6"/>
      <c r="S181" s="6"/>
      <c r="T181" s="6"/>
      <c r="U181" s="5"/>
    </row>
    <row r="182" spans="1:21">
      <c r="A182" s="5"/>
      <c r="B182" s="5"/>
      <c r="C182" s="5"/>
      <c r="D182" s="5"/>
      <c r="L182" s="5"/>
      <c r="M182" s="6"/>
      <c r="N182" s="6"/>
      <c r="O182" s="6"/>
      <c r="P182" s="6"/>
      <c r="Q182" s="6"/>
      <c r="R182" s="6"/>
      <c r="S182" s="6"/>
      <c r="T182" s="6"/>
      <c r="U182" s="5"/>
    </row>
    <row r="183" spans="1:21">
      <c r="A183" s="5"/>
      <c r="B183" s="5"/>
      <c r="C183" s="5"/>
      <c r="D183" s="5"/>
      <c r="L183" s="5"/>
      <c r="M183" s="6"/>
      <c r="N183" s="6"/>
      <c r="O183" s="6"/>
      <c r="P183" s="6"/>
      <c r="Q183" s="6"/>
      <c r="R183" s="6"/>
      <c r="S183" s="6"/>
      <c r="T183" s="6"/>
      <c r="U183" s="5"/>
    </row>
    <row r="184" spans="1:21">
      <c r="A184" s="5"/>
      <c r="B184" s="5"/>
      <c r="C184" s="5"/>
      <c r="D184" s="5"/>
      <c r="L184" s="5"/>
      <c r="M184" s="6"/>
      <c r="N184" s="6"/>
      <c r="O184" s="6"/>
      <c r="P184" s="6"/>
      <c r="Q184" s="6"/>
      <c r="R184" s="6"/>
      <c r="S184" s="6"/>
      <c r="T184" s="6"/>
      <c r="U184" s="5"/>
    </row>
    <row r="185" spans="1:21">
      <c r="A185" s="5"/>
      <c r="B185" s="5"/>
      <c r="C185" s="5"/>
      <c r="D185" s="5"/>
      <c r="L185" s="5"/>
      <c r="M185" s="6"/>
      <c r="N185" s="6"/>
      <c r="O185" s="6"/>
      <c r="P185" s="6"/>
      <c r="Q185" s="6"/>
      <c r="R185" s="6"/>
      <c r="S185" s="6"/>
      <c r="T185" s="6"/>
      <c r="U185" s="5"/>
    </row>
    <row r="186" spans="1:21">
      <c r="A186" s="5"/>
      <c r="B186" s="5"/>
      <c r="C186" s="5"/>
      <c r="D186" s="5"/>
      <c r="L186" s="5"/>
      <c r="M186" s="6"/>
      <c r="N186" s="6"/>
      <c r="O186" s="6"/>
      <c r="P186" s="6"/>
      <c r="Q186" s="6"/>
      <c r="R186" s="6"/>
      <c r="S186" s="6"/>
      <c r="T186" s="6"/>
      <c r="U186" s="5"/>
    </row>
    <row r="187" spans="1:21">
      <c r="A187" s="5"/>
      <c r="B187" s="5"/>
      <c r="C187" s="5"/>
      <c r="D187" s="5"/>
      <c r="L187" s="5"/>
      <c r="M187" s="6"/>
      <c r="N187" s="6"/>
      <c r="O187" s="6"/>
      <c r="P187" s="6"/>
      <c r="Q187" s="6"/>
      <c r="R187" s="6"/>
      <c r="S187" s="6"/>
      <c r="T187" s="6"/>
      <c r="U187" s="5"/>
    </row>
    <row r="188" spans="1:21">
      <c r="A188" s="5"/>
      <c r="B188" s="5"/>
      <c r="C188" s="5"/>
      <c r="D188" s="5"/>
      <c r="L188" s="5"/>
      <c r="M188" s="6"/>
      <c r="N188" s="6"/>
      <c r="O188" s="6"/>
      <c r="P188" s="6"/>
      <c r="Q188" s="6"/>
      <c r="R188" s="6"/>
      <c r="S188" s="6"/>
      <c r="T188" s="6"/>
      <c r="U188" s="5"/>
    </row>
    <row r="189" spans="1:21">
      <c r="A189" s="5"/>
      <c r="B189" s="5"/>
      <c r="C189" s="5"/>
      <c r="D189" s="5"/>
      <c r="L189" s="5"/>
      <c r="M189" s="6"/>
      <c r="N189" s="6"/>
      <c r="O189" s="6"/>
      <c r="P189" s="6"/>
      <c r="Q189" s="6"/>
      <c r="R189" s="6"/>
      <c r="S189" s="6"/>
      <c r="T189" s="6"/>
      <c r="U189" s="5"/>
    </row>
    <row r="190" spans="1:21">
      <c r="A190" s="5"/>
      <c r="B190" s="5"/>
      <c r="C190" s="5"/>
      <c r="D190" s="5"/>
      <c r="L190" s="5"/>
      <c r="M190" s="6"/>
      <c r="N190" s="6"/>
      <c r="O190" s="6"/>
      <c r="P190" s="6"/>
      <c r="Q190" s="6"/>
      <c r="R190" s="6"/>
      <c r="S190" s="6"/>
      <c r="T190" s="6"/>
      <c r="U190" s="5"/>
    </row>
    <row r="191" spans="1:21">
      <c r="A191" s="5"/>
      <c r="B191" s="5"/>
      <c r="C191" s="5"/>
      <c r="D191" s="5"/>
      <c r="L191" s="5"/>
      <c r="M191" s="6"/>
      <c r="N191" s="6"/>
      <c r="O191" s="6"/>
      <c r="P191" s="6"/>
      <c r="Q191" s="6"/>
      <c r="R191" s="6"/>
      <c r="S191" s="6"/>
      <c r="T191" s="6"/>
      <c r="U191" s="5"/>
    </row>
    <row r="192" spans="1:21">
      <c r="A192" s="5"/>
      <c r="B192" s="5"/>
      <c r="C192" s="5"/>
      <c r="D192" s="5"/>
      <c r="L192" s="5"/>
      <c r="M192" s="6"/>
      <c r="N192" s="6"/>
      <c r="O192" s="6"/>
      <c r="P192" s="6"/>
      <c r="Q192" s="6"/>
      <c r="R192" s="6"/>
      <c r="S192" s="6"/>
      <c r="T192" s="6"/>
      <c r="U192" s="5"/>
    </row>
    <row r="193" spans="1:21">
      <c r="A193" s="5"/>
      <c r="B193" s="5"/>
      <c r="C193" s="5"/>
      <c r="D193" s="5"/>
      <c r="L193" s="5"/>
      <c r="M193" s="6"/>
      <c r="N193" s="6"/>
      <c r="O193" s="6"/>
      <c r="P193" s="6"/>
      <c r="Q193" s="6"/>
      <c r="R193" s="6"/>
      <c r="S193" s="6"/>
      <c r="T193" s="6"/>
      <c r="U193" s="5"/>
    </row>
    <row r="194" spans="1:21">
      <c r="A194" s="5"/>
      <c r="B194" s="5"/>
      <c r="C194" s="5"/>
      <c r="D194" s="5"/>
      <c r="L194" s="5"/>
      <c r="M194" s="6"/>
      <c r="N194" s="6"/>
      <c r="O194" s="6"/>
      <c r="P194" s="6"/>
      <c r="Q194" s="6"/>
      <c r="R194" s="6"/>
      <c r="S194" s="6"/>
      <c r="T194" s="6"/>
      <c r="U194" s="5"/>
    </row>
    <row r="195" spans="1:21">
      <c r="A195" s="5"/>
      <c r="B195" s="5"/>
      <c r="C195" s="5"/>
      <c r="D195" s="5"/>
      <c r="L195" s="5"/>
      <c r="M195" s="6"/>
      <c r="N195" s="6"/>
      <c r="O195" s="6"/>
      <c r="P195" s="6"/>
      <c r="Q195" s="6"/>
      <c r="R195" s="6"/>
      <c r="S195" s="6"/>
      <c r="T195" s="6"/>
      <c r="U195" s="5"/>
    </row>
    <row r="196" spans="1:21">
      <c r="A196" s="5"/>
      <c r="B196" s="5"/>
      <c r="C196" s="5"/>
      <c r="D196" s="5"/>
      <c r="L196" s="5"/>
      <c r="M196" s="6"/>
      <c r="N196" s="6"/>
      <c r="O196" s="6"/>
      <c r="P196" s="6"/>
      <c r="Q196" s="6"/>
      <c r="R196" s="6"/>
      <c r="S196" s="6"/>
      <c r="T196" s="6"/>
      <c r="U196" s="5"/>
    </row>
    <row r="197" spans="1:21">
      <c r="A197" s="5"/>
      <c r="B197" s="5"/>
      <c r="C197" s="5"/>
      <c r="D197" s="5"/>
      <c r="L197" s="5"/>
      <c r="M197" s="6"/>
      <c r="N197" s="6"/>
      <c r="O197" s="6"/>
      <c r="P197" s="6"/>
      <c r="Q197" s="6"/>
      <c r="R197" s="6"/>
      <c r="S197" s="6"/>
      <c r="T197" s="6"/>
      <c r="U197" s="5"/>
    </row>
    <row r="198" spans="1:21">
      <c r="A198" s="5"/>
      <c r="B198" s="5"/>
      <c r="C198" s="5"/>
      <c r="D198" s="5"/>
      <c r="L198" s="5"/>
      <c r="M198" s="6"/>
      <c r="N198" s="6"/>
      <c r="O198" s="6"/>
      <c r="P198" s="6"/>
      <c r="Q198" s="6"/>
      <c r="R198" s="6"/>
      <c r="S198" s="6"/>
      <c r="T198" s="6"/>
      <c r="U198" s="5"/>
    </row>
    <row r="199" spans="1:21">
      <c r="A199" s="5"/>
      <c r="B199" s="5"/>
      <c r="C199" s="5"/>
      <c r="D199" s="5"/>
      <c r="L199" s="5"/>
      <c r="M199" s="6"/>
      <c r="N199" s="6"/>
      <c r="O199" s="6"/>
      <c r="P199" s="6"/>
      <c r="Q199" s="6"/>
      <c r="R199" s="6"/>
      <c r="S199" s="6"/>
      <c r="T199" s="6"/>
      <c r="U199" s="5"/>
    </row>
    <row r="200" spans="1:21">
      <c r="A200" s="5"/>
      <c r="B200" s="5"/>
      <c r="C200" s="5"/>
      <c r="D200" s="5"/>
      <c r="L200" s="5"/>
      <c r="M200" s="6"/>
      <c r="N200" s="6"/>
      <c r="O200" s="6"/>
      <c r="P200" s="6"/>
      <c r="Q200" s="6"/>
      <c r="R200" s="6"/>
      <c r="S200" s="6"/>
      <c r="T200" s="6"/>
      <c r="U200" s="5"/>
    </row>
    <row r="201" spans="1:21">
      <c r="A201" s="5"/>
      <c r="B201" s="5"/>
      <c r="C201" s="5"/>
      <c r="D201" s="5"/>
      <c r="L201" s="5"/>
      <c r="M201" s="6"/>
      <c r="N201" s="6"/>
      <c r="O201" s="6"/>
      <c r="P201" s="6"/>
      <c r="Q201" s="6"/>
      <c r="R201" s="6"/>
      <c r="S201" s="6"/>
      <c r="T201" s="6"/>
      <c r="U201" s="5"/>
    </row>
    <row r="202" spans="1:21">
      <c r="A202" s="5"/>
      <c r="B202" s="5"/>
      <c r="C202" s="5"/>
      <c r="D202" s="5"/>
      <c r="L202" s="5"/>
      <c r="M202" s="6"/>
      <c r="N202" s="6"/>
      <c r="O202" s="6"/>
      <c r="P202" s="6"/>
      <c r="Q202" s="6"/>
      <c r="R202" s="6"/>
      <c r="S202" s="6"/>
      <c r="T202" s="6"/>
      <c r="U202" s="5"/>
    </row>
    <row r="203" spans="1:21">
      <c r="A203" s="5"/>
      <c r="B203" s="5"/>
      <c r="C203" s="5"/>
      <c r="D203" s="5"/>
      <c r="L203" s="5"/>
      <c r="M203" s="6"/>
      <c r="N203" s="6"/>
      <c r="O203" s="6"/>
      <c r="P203" s="6"/>
      <c r="Q203" s="6"/>
      <c r="R203" s="6"/>
      <c r="S203" s="6"/>
      <c r="T203" s="6"/>
      <c r="U203" s="5"/>
    </row>
    <row r="204" spans="1:21">
      <c r="A204" s="5"/>
      <c r="B204" s="5"/>
      <c r="C204" s="5"/>
      <c r="D204" s="5"/>
      <c r="L204" s="5"/>
      <c r="M204" s="6"/>
      <c r="N204" s="6"/>
      <c r="O204" s="6"/>
      <c r="P204" s="6"/>
      <c r="Q204" s="6"/>
      <c r="R204" s="6"/>
      <c r="S204" s="6"/>
      <c r="T204" s="6"/>
      <c r="U204" s="5"/>
    </row>
    <row r="205" spans="1:21">
      <c r="A205" s="5"/>
      <c r="B205" s="5"/>
      <c r="C205" s="5"/>
      <c r="D205" s="5"/>
      <c r="L205" s="5"/>
      <c r="M205" s="6"/>
      <c r="N205" s="6"/>
      <c r="O205" s="6"/>
      <c r="P205" s="6"/>
      <c r="Q205" s="6"/>
      <c r="R205" s="6"/>
      <c r="S205" s="6"/>
      <c r="T205" s="6"/>
      <c r="U205" s="5"/>
    </row>
    <row r="206" spans="1:21">
      <c r="A206" s="5"/>
      <c r="B206" s="5"/>
      <c r="C206" s="5"/>
      <c r="D206" s="5"/>
      <c r="L206" s="5"/>
      <c r="M206" s="6"/>
      <c r="N206" s="6"/>
      <c r="O206" s="6"/>
      <c r="P206" s="6"/>
      <c r="Q206" s="6"/>
      <c r="R206" s="6"/>
      <c r="S206" s="6"/>
      <c r="T206" s="6"/>
      <c r="U206" s="5"/>
    </row>
    <row r="207" spans="1:21">
      <c r="A207" s="5"/>
      <c r="B207" s="5"/>
      <c r="C207" s="5"/>
      <c r="D207" s="5"/>
      <c r="L207" s="5"/>
      <c r="M207" s="6"/>
      <c r="N207" s="6"/>
      <c r="O207" s="6"/>
      <c r="P207" s="6"/>
      <c r="Q207" s="6"/>
      <c r="R207" s="6"/>
      <c r="S207" s="6"/>
      <c r="T207" s="6"/>
      <c r="U207" s="5"/>
    </row>
    <row r="208" spans="1:21">
      <c r="A208" s="5"/>
      <c r="B208" s="5"/>
      <c r="C208" s="5"/>
      <c r="D208" s="5"/>
      <c r="L208" s="5"/>
      <c r="M208" s="6"/>
      <c r="N208" s="6"/>
      <c r="O208" s="6"/>
      <c r="P208" s="6"/>
      <c r="Q208" s="6"/>
      <c r="R208" s="6"/>
      <c r="S208" s="6"/>
      <c r="T208" s="6"/>
      <c r="U208" s="5"/>
    </row>
    <row r="209" spans="1:21">
      <c r="A209" s="5"/>
      <c r="B209" s="5"/>
      <c r="C209" s="5"/>
      <c r="D209" s="5"/>
      <c r="L209" s="5"/>
      <c r="M209" s="6"/>
      <c r="N209" s="6"/>
      <c r="O209" s="6"/>
      <c r="P209" s="6"/>
      <c r="Q209" s="6"/>
      <c r="R209" s="6"/>
      <c r="S209" s="6"/>
      <c r="T209" s="6"/>
      <c r="U209" s="5"/>
    </row>
    <row r="210" spans="1:21">
      <c r="A210" s="5"/>
      <c r="B210" s="5"/>
      <c r="C210" s="5"/>
      <c r="D210" s="5"/>
      <c r="L210" s="5"/>
      <c r="M210" s="6"/>
      <c r="N210" s="6"/>
      <c r="O210" s="6"/>
      <c r="P210" s="6"/>
      <c r="Q210" s="6"/>
      <c r="R210" s="6"/>
      <c r="S210" s="6"/>
      <c r="T210" s="6"/>
      <c r="U210" s="5"/>
    </row>
    <row r="211" spans="1:21">
      <c r="A211" s="5"/>
      <c r="B211" s="5"/>
      <c r="C211" s="5"/>
      <c r="D211" s="5"/>
      <c r="L211" s="5"/>
      <c r="M211" s="6"/>
      <c r="N211" s="6"/>
      <c r="O211" s="6"/>
      <c r="P211" s="6"/>
      <c r="Q211" s="6"/>
      <c r="R211" s="6"/>
      <c r="S211" s="6"/>
      <c r="T211" s="6"/>
      <c r="U211" s="5"/>
    </row>
    <row r="212" spans="1:21">
      <c r="A212" s="5"/>
      <c r="B212" s="5"/>
      <c r="C212" s="5"/>
      <c r="D212" s="5"/>
      <c r="L212" s="5"/>
      <c r="M212" s="6"/>
      <c r="N212" s="6"/>
      <c r="O212" s="6"/>
      <c r="P212" s="6"/>
      <c r="Q212" s="6"/>
      <c r="R212" s="6"/>
      <c r="S212" s="6"/>
      <c r="T212" s="6"/>
      <c r="U212" s="5"/>
    </row>
    <row r="213" spans="1:21">
      <c r="A213" s="5"/>
      <c r="B213" s="5"/>
      <c r="C213" s="5"/>
      <c r="D213" s="5"/>
      <c r="L213" s="5"/>
      <c r="M213" s="6"/>
      <c r="N213" s="6"/>
      <c r="O213" s="6"/>
      <c r="P213" s="6"/>
      <c r="Q213" s="6"/>
      <c r="R213" s="6"/>
      <c r="S213" s="6"/>
      <c r="T213" s="6"/>
      <c r="U213" s="5"/>
    </row>
    <row r="214" spans="1:21">
      <c r="A214" s="5"/>
      <c r="B214" s="5"/>
      <c r="C214" s="5"/>
      <c r="D214" s="5"/>
      <c r="L214" s="5"/>
      <c r="M214" s="6"/>
      <c r="N214" s="6"/>
      <c r="O214" s="6"/>
      <c r="P214" s="6"/>
      <c r="Q214" s="6"/>
      <c r="R214" s="6"/>
      <c r="S214" s="6"/>
      <c r="T214" s="6"/>
      <c r="U214" s="5"/>
    </row>
    <row r="215" spans="1:21">
      <c r="A215" s="5"/>
      <c r="B215" s="5"/>
      <c r="C215" s="5"/>
      <c r="D215" s="5"/>
      <c r="L215" s="5"/>
      <c r="M215" s="6"/>
      <c r="N215" s="6"/>
      <c r="O215" s="6"/>
      <c r="P215" s="6"/>
      <c r="Q215" s="6"/>
      <c r="R215" s="6"/>
      <c r="S215" s="6"/>
      <c r="T215" s="6"/>
      <c r="U215" s="5"/>
    </row>
    <row r="216" spans="1:21">
      <c r="A216" s="5"/>
      <c r="B216" s="5"/>
      <c r="C216" s="5"/>
      <c r="D216" s="5"/>
      <c r="L216" s="5"/>
      <c r="M216" s="6"/>
      <c r="N216" s="6"/>
      <c r="O216" s="6"/>
      <c r="P216" s="6"/>
      <c r="Q216" s="6"/>
      <c r="R216" s="6"/>
      <c r="S216" s="6"/>
      <c r="T216" s="6"/>
      <c r="U216" s="5"/>
    </row>
    <row r="217" spans="1:21">
      <c r="A217" s="5"/>
      <c r="B217" s="5"/>
      <c r="C217" s="5"/>
      <c r="D217" s="5"/>
      <c r="L217" s="5"/>
      <c r="M217" s="6"/>
      <c r="N217" s="6"/>
      <c r="O217" s="6"/>
      <c r="P217" s="6"/>
      <c r="Q217" s="6"/>
      <c r="R217" s="6"/>
      <c r="S217" s="6"/>
      <c r="T217" s="6"/>
      <c r="U217" s="5"/>
    </row>
    <row r="218" spans="1:21">
      <c r="A218" s="5"/>
      <c r="B218" s="5"/>
      <c r="C218" s="5"/>
      <c r="D218" s="5"/>
      <c r="L218" s="5"/>
      <c r="M218" s="6"/>
      <c r="N218" s="6"/>
      <c r="O218" s="6"/>
      <c r="P218" s="6"/>
      <c r="Q218" s="6"/>
      <c r="R218" s="6"/>
      <c r="S218" s="6"/>
      <c r="T218" s="6"/>
      <c r="U218" s="5"/>
    </row>
    <row r="219" spans="1:21">
      <c r="A219" s="5"/>
      <c r="B219" s="5"/>
      <c r="C219" s="5"/>
      <c r="D219" s="5"/>
      <c r="L219" s="5"/>
      <c r="M219" s="6"/>
      <c r="N219" s="6"/>
      <c r="O219" s="6"/>
      <c r="P219" s="6"/>
      <c r="Q219" s="6"/>
      <c r="R219" s="6"/>
      <c r="S219" s="6"/>
      <c r="T219" s="6"/>
      <c r="U219" s="5"/>
    </row>
    <row r="220" spans="1:21">
      <c r="A220" s="5"/>
      <c r="B220" s="5"/>
      <c r="C220" s="5"/>
      <c r="D220" s="5"/>
      <c r="L220" s="5"/>
      <c r="M220" s="6"/>
      <c r="N220" s="6"/>
      <c r="O220" s="6"/>
      <c r="P220" s="6"/>
      <c r="Q220" s="6"/>
      <c r="R220" s="6"/>
      <c r="S220" s="6"/>
      <c r="T220" s="6"/>
      <c r="U220" s="5"/>
    </row>
    <row r="221" spans="1:21">
      <c r="A221" s="5"/>
      <c r="B221" s="5"/>
      <c r="C221" s="5"/>
      <c r="D221" s="5"/>
      <c r="L221" s="5"/>
      <c r="M221" s="6"/>
      <c r="N221" s="6"/>
      <c r="O221" s="6"/>
      <c r="P221" s="6"/>
      <c r="Q221" s="6"/>
      <c r="R221" s="6"/>
      <c r="S221" s="6"/>
      <c r="T221" s="6"/>
      <c r="U221" s="5"/>
    </row>
    <row r="222" spans="1:21">
      <c r="A222" s="5"/>
      <c r="B222" s="5"/>
      <c r="C222" s="5"/>
      <c r="D222" s="5"/>
      <c r="L222" s="5"/>
      <c r="M222" s="6"/>
      <c r="N222" s="6"/>
      <c r="O222" s="6"/>
      <c r="P222" s="6"/>
      <c r="Q222" s="6"/>
      <c r="R222" s="6"/>
      <c r="S222" s="6"/>
      <c r="T222" s="6"/>
      <c r="U222" s="5"/>
    </row>
    <row r="223" spans="1:21">
      <c r="A223" s="5"/>
      <c r="B223" s="5"/>
      <c r="C223" s="5"/>
      <c r="D223" s="5"/>
      <c r="L223" s="5"/>
      <c r="M223" s="6"/>
      <c r="N223" s="6"/>
      <c r="O223" s="6"/>
      <c r="P223" s="6"/>
      <c r="Q223" s="6"/>
      <c r="R223" s="6"/>
      <c r="S223" s="6"/>
      <c r="T223" s="6"/>
      <c r="U223" s="5"/>
    </row>
    <row r="224" spans="1:21">
      <c r="A224" s="5"/>
      <c r="B224" s="5"/>
      <c r="C224" s="5"/>
      <c r="D224" s="5"/>
      <c r="L224" s="5"/>
      <c r="M224" s="6"/>
      <c r="N224" s="6"/>
      <c r="O224" s="6"/>
      <c r="P224" s="6"/>
      <c r="Q224" s="6"/>
      <c r="R224" s="6"/>
      <c r="S224" s="6"/>
      <c r="T224" s="6"/>
      <c r="U224" s="5"/>
    </row>
    <row r="225" spans="1:21">
      <c r="A225" s="5"/>
      <c r="B225" s="5"/>
      <c r="C225" s="5"/>
      <c r="D225" s="5"/>
      <c r="L225" s="5"/>
      <c r="M225" s="6"/>
      <c r="N225" s="6"/>
      <c r="O225" s="6"/>
      <c r="P225" s="6"/>
      <c r="Q225" s="6"/>
      <c r="R225" s="6"/>
      <c r="S225" s="6"/>
      <c r="T225" s="6"/>
      <c r="U225" s="5"/>
    </row>
    <row r="226" spans="1:21">
      <c r="A226" s="5"/>
      <c r="B226" s="5"/>
      <c r="C226" s="5"/>
      <c r="D226" s="5"/>
      <c r="L226" s="5"/>
      <c r="M226" s="6"/>
      <c r="N226" s="6"/>
      <c r="O226" s="6"/>
      <c r="P226" s="6"/>
      <c r="Q226" s="6"/>
      <c r="R226" s="6"/>
      <c r="S226" s="6"/>
      <c r="T226" s="6"/>
      <c r="U226" s="5"/>
    </row>
    <row r="227" spans="1:21">
      <c r="A227" s="5"/>
      <c r="B227" s="5"/>
      <c r="C227" s="5"/>
      <c r="D227" s="5"/>
      <c r="L227" s="5"/>
      <c r="M227" s="6"/>
      <c r="N227" s="6"/>
      <c r="O227" s="6"/>
      <c r="P227" s="6"/>
      <c r="Q227" s="6"/>
      <c r="R227" s="6"/>
      <c r="S227" s="6"/>
      <c r="T227" s="6"/>
      <c r="U227" s="5"/>
    </row>
    <row r="228" spans="1:21">
      <c r="A228" s="5"/>
      <c r="B228" s="5"/>
      <c r="C228" s="5"/>
      <c r="D228" s="5"/>
      <c r="L228" s="5"/>
      <c r="M228" s="6"/>
      <c r="N228" s="6"/>
      <c r="O228" s="6"/>
      <c r="P228" s="6"/>
      <c r="Q228" s="6"/>
      <c r="R228" s="6"/>
      <c r="S228" s="6"/>
      <c r="T228" s="6"/>
      <c r="U228" s="5"/>
    </row>
    <row r="229" spans="1:21">
      <c r="A229" s="5"/>
      <c r="B229" s="5"/>
      <c r="C229" s="5"/>
      <c r="D229" s="5"/>
      <c r="L229" s="5"/>
      <c r="M229" s="6"/>
      <c r="N229" s="6"/>
      <c r="O229" s="6"/>
      <c r="P229" s="6"/>
      <c r="Q229" s="6"/>
      <c r="R229" s="6"/>
      <c r="S229" s="6"/>
      <c r="T229" s="6"/>
      <c r="U229" s="5"/>
    </row>
    <row r="230" spans="1:21">
      <c r="A230" s="5"/>
      <c r="B230" s="5"/>
      <c r="C230" s="5"/>
      <c r="D230" s="5"/>
      <c r="L230" s="5"/>
      <c r="M230" s="6"/>
      <c r="N230" s="6"/>
      <c r="O230" s="6"/>
      <c r="P230" s="6"/>
      <c r="Q230" s="6"/>
      <c r="R230" s="6"/>
      <c r="S230" s="6"/>
      <c r="T230" s="6"/>
      <c r="U230" s="5"/>
    </row>
    <row r="231" spans="1:21">
      <c r="A231" s="5"/>
      <c r="B231" s="5"/>
      <c r="C231" s="5"/>
      <c r="D231" s="5"/>
      <c r="L231" s="5"/>
      <c r="M231" s="6"/>
      <c r="N231" s="6"/>
      <c r="O231" s="6"/>
      <c r="P231" s="6"/>
      <c r="Q231" s="6"/>
      <c r="R231" s="6"/>
      <c r="S231" s="6"/>
      <c r="T231" s="6"/>
      <c r="U231" s="5"/>
    </row>
    <row r="232" spans="1:21">
      <c r="A232" s="5"/>
      <c r="B232" s="5"/>
      <c r="C232" s="5"/>
      <c r="D232" s="5"/>
      <c r="L232" s="5"/>
      <c r="M232" s="6"/>
      <c r="N232" s="6"/>
      <c r="O232" s="6"/>
      <c r="P232" s="6"/>
      <c r="Q232" s="6"/>
      <c r="R232" s="6"/>
      <c r="S232" s="6"/>
      <c r="T232" s="6"/>
      <c r="U232" s="5"/>
    </row>
    <row r="233" spans="1:21">
      <c r="A233" s="5"/>
      <c r="B233" s="5"/>
      <c r="C233" s="5"/>
      <c r="D233" s="5"/>
      <c r="L233" s="5"/>
      <c r="M233" s="6"/>
      <c r="N233" s="6"/>
      <c r="O233" s="6"/>
      <c r="P233" s="6"/>
      <c r="Q233" s="6"/>
      <c r="R233" s="6"/>
      <c r="S233" s="6"/>
      <c r="T233" s="6"/>
      <c r="U233" s="5"/>
    </row>
    <row r="234" spans="1:21">
      <c r="A234" s="5"/>
      <c r="B234" s="5"/>
      <c r="C234" s="5"/>
      <c r="D234" s="5"/>
      <c r="L234" s="5"/>
      <c r="M234" s="6"/>
      <c r="N234" s="6"/>
      <c r="O234" s="6"/>
      <c r="P234" s="6"/>
      <c r="Q234" s="6"/>
      <c r="R234" s="6"/>
      <c r="S234" s="6"/>
      <c r="T234" s="6"/>
      <c r="U234" s="5"/>
    </row>
    <row r="235" spans="1:21">
      <c r="A235" s="5"/>
      <c r="B235" s="5"/>
      <c r="C235" s="5"/>
      <c r="D235" s="5"/>
      <c r="L235" s="5"/>
      <c r="M235" s="6"/>
      <c r="N235" s="6"/>
      <c r="O235" s="6"/>
      <c r="P235" s="6"/>
      <c r="Q235" s="6"/>
      <c r="R235" s="6"/>
      <c r="S235" s="6"/>
      <c r="T235" s="6"/>
      <c r="U235" s="5"/>
    </row>
    <row r="236" spans="1:21">
      <c r="A236" s="5"/>
      <c r="B236" s="5"/>
      <c r="C236" s="5"/>
      <c r="D236" s="5"/>
      <c r="L236" s="5"/>
      <c r="M236" s="6"/>
      <c r="N236" s="6"/>
      <c r="O236" s="6"/>
      <c r="P236" s="6"/>
      <c r="Q236" s="6"/>
      <c r="R236" s="6"/>
      <c r="S236" s="6"/>
      <c r="T236" s="6"/>
      <c r="U236" s="5"/>
    </row>
    <row r="237" spans="1:21">
      <c r="A237" s="5"/>
      <c r="B237" s="5"/>
      <c r="C237" s="5"/>
      <c r="D237" s="5"/>
      <c r="L237" s="5"/>
      <c r="M237" s="6"/>
      <c r="N237" s="6"/>
      <c r="O237" s="6"/>
      <c r="P237" s="6"/>
      <c r="Q237" s="6"/>
      <c r="R237" s="6"/>
      <c r="S237" s="6"/>
      <c r="T237" s="6"/>
      <c r="U237" s="5"/>
    </row>
    <row r="238" spans="1:21">
      <c r="A238" s="5"/>
      <c r="B238" s="5"/>
      <c r="C238" s="5"/>
      <c r="D238" s="5"/>
      <c r="L238" s="5"/>
      <c r="M238" s="6"/>
      <c r="N238" s="6"/>
      <c r="O238" s="6"/>
      <c r="P238" s="6"/>
      <c r="Q238" s="6"/>
      <c r="R238" s="6"/>
      <c r="S238" s="6"/>
      <c r="T238" s="6"/>
      <c r="U238" s="5"/>
    </row>
    <row r="239" spans="1:21">
      <c r="A239" s="5"/>
      <c r="B239" s="5"/>
      <c r="C239" s="5"/>
      <c r="D239" s="5"/>
      <c r="L239" s="5"/>
      <c r="M239" s="6"/>
      <c r="N239" s="6"/>
      <c r="O239" s="6"/>
      <c r="P239" s="6"/>
      <c r="Q239" s="6"/>
      <c r="R239" s="6"/>
      <c r="S239" s="6"/>
      <c r="T239" s="6"/>
      <c r="U239" s="5"/>
    </row>
    <row r="240" spans="1:21">
      <c r="A240" s="5"/>
      <c r="B240" s="5"/>
      <c r="C240" s="5"/>
      <c r="D240" s="5"/>
      <c r="L240" s="5"/>
      <c r="M240" s="6"/>
      <c r="N240" s="6"/>
      <c r="O240" s="6"/>
      <c r="P240" s="6"/>
      <c r="Q240" s="6"/>
      <c r="R240" s="6"/>
      <c r="S240" s="6"/>
      <c r="T240" s="6"/>
      <c r="U240" s="5"/>
    </row>
    <row r="241" spans="1:21">
      <c r="A241" s="5"/>
      <c r="B241" s="5"/>
      <c r="C241" s="5"/>
      <c r="D241" s="5"/>
      <c r="L241" s="5"/>
      <c r="M241" s="6"/>
      <c r="N241" s="6"/>
      <c r="O241" s="6"/>
      <c r="P241" s="6"/>
      <c r="Q241" s="6"/>
      <c r="R241" s="6"/>
      <c r="S241" s="6"/>
      <c r="T241" s="6"/>
      <c r="U241" s="5"/>
    </row>
    <row r="242" spans="1:21">
      <c r="A242" s="5"/>
      <c r="B242" s="5"/>
      <c r="C242" s="5"/>
      <c r="D242" s="5"/>
      <c r="L242" s="5"/>
      <c r="M242" s="6"/>
      <c r="N242" s="6"/>
      <c r="O242" s="6"/>
      <c r="P242" s="6"/>
      <c r="Q242" s="6"/>
      <c r="R242" s="6"/>
      <c r="S242" s="6"/>
      <c r="T242" s="6"/>
      <c r="U242" s="5"/>
    </row>
    <row r="243" spans="1:21">
      <c r="A243" s="5"/>
      <c r="B243" s="5"/>
      <c r="C243" s="5"/>
      <c r="D243" s="5"/>
      <c r="L243" s="5"/>
      <c r="M243" s="6"/>
      <c r="N243" s="6"/>
      <c r="O243" s="6"/>
      <c r="P243" s="6"/>
      <c r="Q243" s="6"/>
      <c r="R243" s="6"/>
      <c r="S243" s="6"/>
      <c r="T243" s="6"/>
      <c r="U243" s="5"/>
    </row>
    <row r="244" spans="1:21">
      <c r="A244" s="5"/>
      <c r="B244" s="5"/>
      <c r="C244" s="5"/>
      <c r="D244" s="5"/>
      <c r="L244" s="5"/>
      <c r="M244" s="6"/>
      <c r="N244" s="6"/>
      <c r="O244" s="6"/>
      <c r="P244" s="6"/>
      <c r="Q244" s="6"/>
      <c r="R244" s="6"/>
      <c r="S244" s="6"/>
      <c r="T244" s="6"/>
      <c r="U244" s="5"/>
    </row>
    <row r="245" spans="1:21">
      <c r="A245" s="5"/>
      <c r="B245" s="5"/>
      <c r="C245" s="5"/>
      <c r="D245" s="5"/>
      <c r="L245" s="5"/>
      <c r="M245" s="6"/>
      <c r="N245" s="6"/>
      <c r="O245" s="6"/>
      <c r="P245" s="6"/>
      <c r="Q245" s="6"/>
      <c r="R245" s="6"/>
      <c r="S245" s="6"/>
      <c r="T245" s="6"/>
      <c r="U245" s="5"/>
    </row>
    <row r="246" spans="1:21">
      <c r="A246" s="5"/>
      <c r="B246" s="5"/>
      <c r="C246" s="5"/>
      <c r="D246" s="5"/>
      <c r="L246" s="5"/>
      <c r="M246" s="6"/>
      <c r="N246" s="6"/>
      <c r="O246" s="6"/>
      <c r="P246" s="6"/>
      <c r="Q246" s="6"/>
      <c r="R246" s="6"/>
      <c r="S246" s="6"/>
      <c r="T246" s="6"/>
      <c r="U246" s="5"/>
    </row>
    <row r="247" spans="1:21">
      <c r="A247" s="5"/>
      <c r="B247" s="5"/>
      <c r="C247" s="5"/>
      <c r="D247" s="5"/>
      <c r="L247" s="5"/>
      <c r="M247" s="6"/>
      <c r="N247" s="6"/>
      <c r="O247" s="6"/>
      <c r="P247" s="6"/>
      <c r="Q247" s="6"/>
      <c r="R247" s="6"/>
      <c r="S247" s="6"/>
      <c r="T247" s="6"/>
      <c r="U247" s="5"/>
    </row>
    <row r="248" spans="1:21">
      <c r="A248" s="5"/>
      <c r="B248" s="5"/>
      <c r="C248" s="5"/>
      <c r="D248" s="5"/>
      <c r="L248" s="5"/>
      <c r="M248" s="6"/>
      <c r="N248" s="6"/>
      <c r="O248" s="6"/>
      <c r="P248" s="6"/>
      <c r="Q248" s="6"/>
      <c r="R248" s="6"/>
      <c r="S248" s="6"/>
      <c r="T248" s="6"/>
      <c r="U248" s="5"/>
    </row>
    <row r="249" spans="1:21">
      <c r="A249" s="5"/>
      <c r="B249" s="5"/>
      <c r="C249" s="5"/>
      <c r="D249" s="5"/>
      <c r="L249" s="5"/>
      <c r="M249" s="6"/>
      <c r="N249" s="6"/>
      <c r="O249" s="6"/>
      <c r="P249" s="6"/>
      <c r="Q249" s="6"/>
      <c r="R249" s="6"/>
      <c r="S249" s="6"/>
      <c r="T249" s="6"/>
      <c r="U249" s="5"/>
    </row>
    <row r="250" spans="1:21">
      <c r="A250" s="5"/>
      <c r="B250" s="5"/>
      <c r="C250" s="5"/>
      <c r="D250" s="5"/>
      <c r="L250" s="5"/>
      <c r="M250" s="6"/>
      <c r="N250" s="6"/>
      <c r="O250" s="6"/>
      <c r="P250" s="6"/>
      <c r="Q250" s="6"/>
      <c r="R250" s="6"/>
      <c r="S250" s="6"/>
      <c r="T250" s="6"/>
      <c r="U250" s="5"/>
    </row>
    <row r="251" spans="1:21">
      <c r="A251" s="5"/>
      <c r="B251" s="5"/>
      <c r="C251" s="5"/>
      <c r="D251" s="5"/>
      <c r="L251" s="5"/>
      <c r="M251" s="6"/>
      <c r="N251" s="6"/>
      <c r="O251" s="6"/>
      <c r="P251" s="6"/>
      <c r="Q251" s="6"/>
      <c r="R251" s="6"/>
      <c r="S251" s="6"/>
      <c r="T251" s="6"/>
      <c r="U251" s="5"/>
    </row>
    <row r="252" spans="1:21">
      <c r="A252" s="5"/>
      <c r="B252" s="5"/>
      <c r="C252" s="5"/>
      <c r="D252" s="5"/>
      <c r="L252" s="5"/>
      <c r="M252" s="6"/>
      <c r="N252" s="6"/>
      <c r="O252" s="6"/>
      <c r="P252" s="6"/>
      <c r="Q252" s="6"/>
      <c r="R252" s="6"/>
      <c r="S252" s="6"/>
      <c r="T252" s="6"/>
      <c r="U252" s="5"/>
    </row>
    <row r="253" spans="1:21">
      <c r="A253" s="5"/>
      <c r="B253" s="5"/>
      <c r="C253" s="5"/>
      <c r="D253" s="5"/>
      <c r="L253" s="5"/>
      <c r="M253" s="6"/>
      <c r="N253" s="6"/>
      <c r="O253" s="6"/>
      <c r="P253" s="6"/>
      <c r="Q253" s="6"/>
      <c r="R253" s="6"/>
      <c r="S253" s="6"/>
      <c r="T253" s="6"/>
      <c r="U253" s="5"/>
    </row>
    <row r="254" spans="1:21">
      <c r="A254" s="5"/>
      <c r="B254" s="5"/>
      <c r="C254" s="5"/>
      <c r="D254" s="5"/>
      <c r="L254" s="5"/>
      <c r="M254" s="6"/>
      <c r="N254" s="6"/>
      <c r="O254" s="6"/>
      <c r="P254" s="6"/>
      <c r="Q254" s="6"/>
      <c r="R254" s="6"/>
      <c r="S254" s="6"/>
      <c r="T254" s="6"/>
      <c r="U254" s="5"/>
    </row>
    <row r="255" spans="1:21">
      <c r="A255" s="5"/>
      <c r="B255" s="5"/>
      <c r="C255" s="5"/>
      <c r="D255" s="5"/>
      <c r="L255" s="5"/>
      <c r="M255" s="6"/>
      <c r="N255" s="6"/>
      <c r="O255" s="6"/>
      <c r="P255" s="6"/>
      <c r="Q255" s="6"/>
      <c r="R255" s="6"/>
      <c r="S255" s="6"/>
      <c r="T255" s="6"/>
      <c r="U255" s="5"/>
    </row>
    <row r="256" spans="1:21">
      <c r="A256" s="5"/>
      <c r="B256" s="5"/>
      <c r="C256" s="5"/>
      <c r="D256" s="5"/>
      <c r="L256" s="5"/>
      <c r="M256" s="6"/>
      <c r="N256" s="6"/>
      <c r="O256" s="6"/>
      <c r="P256" s="6"/>
      <c r="Q256" s="6"/>
      <c r="R256" s="6"/>
      <c r="S256" s="6"/>
      <c r="T256" s="6"/>
      <c r="U256" s="5"/>
    </row>
    <row r="257" spans="1:21">
      <c r="A257" s="5"/>
      <c r="B257" s="5"/>
      <c r="C257" s="5"/>
      <c r="D257" s="5"/>
      <c r="L257" s="5"/>
      <c r="M257" s="6"/>
      <c r="N257" s="6"/>
      <c r="O257" s="6"/>
      <c r="P257" s="6"/>
      <c r="Q257" s="6"/>
      <c r="R257" s="6"/>
      <c r="S257" s="6"/>
      <c r="T257" s="6"/>
      <c r="U257" s="5"/>
    </row>
    <row r="258" spans="1:21">
      <c r="A258" s="5"/>
      <c r="B258" s="5"/>
      <c r="C258" s="5"/>
      <c r="D258" s="5"/>
      <c r="L258" s="5"/>
      <c r="M258" s="6"/>
      <c r="N258" s="6"/>
      <c r="O258" s="6"/>
      <c r="P258" s="6"/>
      <c r="Q258" s="6"/>
      <c r="R258" s="6"/>
      <c r="S258" s="6"/>
      <c r="T258" s="6"/>
      <c r="U258" s="5"/>
    </row>
    <row r="259" spans="1:21">
      <c r="A259" s="5"/>
      <c r="B259" s="5"/>
      <c r="C259" s="5"/>
      <c r="D259" s="5"/>
      <c r="L259" s="5"/>
      <c r="M259" s="6"/>
      <c r="N259" s="6"/>
      <c r="O259" s="6"/>
      <c r="P259" s="6"/>
      <c r="Q259" s="6"/>
      <c r="R259" s="6"/>
      <c r="S259" s="6"/>
      <c r="T259" s="6"/>
      <c r="U259" s="5"/>
    </row>
    <row r="260" spans="1:21">
      <c r="A260" s="5"/>
      <c r="B260" s="5"/>
      <c r="C260" s="5"/>
      <c r="D260" s="5"/>
      <c r="L260" s="5"/>
      <c r="M260" s="6"/>
      <c r="N260" s="6"/>
      <c r="O260" s="6"/>
      <c r="P260" s="6"/>
      <c r="Q260" s="6"/>
      <c r="R260" s="6"/>
      <c r="S260" s="6"/>
      <c r="T260" s="6"/>
      <c r="U260" s="5"/>
    </row>
    <row r="261" spans="1:21">
      <c r="A261" s="5"/>
      <c r="B261" s="5"/>
      <c r="C261" s="5"/>
      <c r="D261" s="5"/>
      <c r="L261" s="5"/>
      <c r="M261" s="6"/>
      <c r="N261" s="6"/>
      <c r="O261" s="6"/>
      <c r="P261" s="6"/>
      <c r="Q261" s="6"/>
      <c r="R261" s="6"/>
      <c r="S261" s="6"/>
      <c r="T261" s="6"/>
      <c r="U261" s="5"/>
    </row>
    <row r="262" spans="1:21">
      <c r="A262" s="5"/>
      <c r="B262" s="5"/>
      <c r="C262" s="5"/>
      <c r="D262" s="5"/>
      <c r="L262" s="5"/>
      <c r="M262" s="6"/>
      <c r="N262" s="6"/>
      <c r="O262" s="6"/>
      <c r="P262" s="6"/>
      <c r="Q262" s="6"/>
      <c r="R262" s="6"/>
      <c r="S262" s="6"/>
      <c r="T262" s="6"/>
      <c r="U262" s="5"/>
    </row>
    <row r="263" spans="1:21">
      <c r="A263" s="5"/>
      <c r="B263" s="5"/>
      <c r="C263" s="5"/>
      <c r="D263" s="5"/>
      <c r="L263" s="5"/>
      <c r="M263" s="6"/>
      <c r="N263" s="6"/>
      <c r="O263" s="6"/>
      <c r="P263" s="6"/>
      <c r="Q263" s="6"/>
      <c r="R263" s="6"/>
      <c r="S263" s="6"/>
      <c r="T263" s="6"/>
      <c r="U263" s="5"/>
    </row>
    <row r="264" spans="1:21">
      <c r="A264" s="5"/>
      <c r="B264" s="5"/>
      <c r="C264" s="5"/>
      <c r="D264" s="5"/>
      <c r="L264" s="5"/>
      <c r="M264" s="6"/>
      <c r="N264" s="6"/>
      <c r="O264" s="6"/>
      <c r="P264" s="6"/>
      <c r="Q264" s="6"/>
      <c r="R264" s="6"/>
      <c r="S264" s="6"/>
      <c r="T264" s="6"/>
      <c r="U264" s="5"/>
    </row>
    <row r="265" spans="1:21">
      <c r="A265" s="5"/>
      <c r="B265" s="5"/>
      <c r="C265" s="5"/>
      <c r="D265" s="5"/>
      <c r="L265" s="5"/>
      <c r="M265" s="6"/>
      <c r="N265" s="6"/>
      <c r="O265" s="6"/>
      <c r="P265" s="6"/>
      <c r="Q265" s="6"/>
      <c r="R265" s="6"/>
      <c r="S265" s="6"/>
      <c r="T265" s="6"/>
      <c r="U265" s="5"/>
    </row>
    <row r="266" spans="1:21">
      <c r="A266" s="5"/>
      <c r="B266" s="5"/>
      <c r="C266" s="5"/>
      <c r="D266" s="5"/>
      <c r="L266" s="5"/>
      <c r="M266" s="6"/>
      <c r="N266" s="6"/>
      <c r="O266" s="6"/>
      <c r="P266" s="6"/>
      <c r="Q266" s="6"/>
      <c r="R266" s="6"/>
      <c r="S266" s="6"/>
      <c r="T266" s="6"/>
      <c r="U266" s="5"/>
    </row>
    <row r="267" spans="1:21">
      <c r="A267" s="5"/>
      <c r="B267" s="5"/>
      <c r="C267" s="5"/>
      <c r="D267" s="5"/>
      <c r="L267" s="5"/>
      <c r="M267" s="6"/>
      <c r="N267" s="6"/>
      <c r="O267" s="6"/>
      <c r="P267" s="6"/>
      <c r="Q267" s="6"/>
      <c r="R267" s="6"/>
      <c r="S267" s="6"/>
      <c r="T267" s="6"/>
      <c r="U267" s="5"/>
    </row>
    <row r="268" spans="1:21">
      <c r="A268" s="5"/>
      <c r="B268" s="5"/>
      <c r="C268" s="5"/>
      <c r="D268" s="5"/>
      <c r="L268" s="5"/>
      <c r="M268" s="6"/>
      <c r="N268" s="6"/>
      <c r="O268" s="6"/>
      <c r="P268" s="6"/>
      <c r="Q268" s="6"/>
      <c r="R268" s="6"/>
      <c r="S268" s="6"/>
      <c r="T268" s="6"/>
      <c r="U268" s="5"/>
    </row>
    <row r="269" spans="1:21">
      <c r="A269" s="5"/>
      <c r="B269" s="5"/>
      <c r="C269" s="5"/>
      <c r="D269" s="5"/>
      <c r="L269" s="5"/>
      <c r="M269" s="6"/>
      <c r="N269" s="6"/>
      <c r="O269" s="6"/>
      <c r="P269" s="6"/>
      <c r="Q269" s="6"/>
      <c r="R269" s="6"/>
      <c r="S269" s="6"/>
      <c r="T269" s="6"/>
      <c r="U269" s="5"/>
    </row>
    <row r="270" spans="1:21">
      <c r="A270" s="5"/>
      <c r="B270" s="5"/>
      <c r="C270" s="5"/>
      <c r="D270" s="5"/>
      <c r="L270" s="5"/>
      <c r="M270" s="6"/>
      <c r="N270" s="6"/>
      <c r="O270" s="6"/>
      <c r="P270" s="6"/>
      <c r="Q270" s="6"/>
      <c r="R270" s="6"/>
      <c r="S270" s="6"/>
      <c r="T270" s="6"/>
      <c r="U270" s="5"/>
    </row>
    <row r="271" spans="1:21">
      <c r="A271" s="5"/>
      <c r="B271" s="5"/>
      <c r="C271" s="5"/>
      <c r="D271" s="5"/>
      <c r="L271" s="5"/>
      <c r="M271" s="6"/>
      <c r="N271" s="6"/>
      <c r="O271" s="6"/>
      <c r="P271" s="6"/>
      <c r="Q271" s="6"/>
      <c r="R271" s="6"/>
      <c r="S271" s="6"/>
      <c r="T271" s="6"/>
      <c r="U271" s="5"/>
    </row>
    <row r="272" spans="1:21">
      <c r="A272" s="5"/>
      <c r="B272" s="5"/>
      <c r="C272" s="5"/>
      <c r="D272" s="5"/>
      <c r="L272" s="5"/>
      <c r="M272" s="6"/>
      <c r="N272" s="6"/>
      <c r="O272" s="6"/>
      <c r="P272" s="6"/>
      <c r="Q272" s="6"/>
      <c r="R272" s="6"/>
      <c r="S272" s="6"/>
      <c r="T272" s="6"/>
      <c r="U272" s="5"/>
    </row>
    <row r="273" spans="1:21">
      <c r="A273" s="5"/>
      <c r="B273" s="5"/>
      <c r="C273" s="5"/>
      <c r="D273" s="5"/>
      <c r="L273" s="5"/>
      <c r="M273" s="6"/>
      <c r="N273" s="6"/>
      <c r="O273" s="6"/>
      <c r="P273" s="6"/>
      <c r="Q273" s="6"/>
      <c r="R273" s="6"/>
      <c r="S273" s="6"/>
      <c r="T273" s="6"/>
      <c r="U273" s="5"/>
    </row>
    <row r="274" spans="1:21">
      <c r="A274" s="5"/>
      <c r="B274" s="5"/>
      <c r="C274" s="5"/>
      <c r="D274" s="5"/>
      <c r="L274" s="5"/>
      <c r="M274" s="6"/>
      <c r="N274" s="6"/>
      <c r="O274" s="6"/>
      <c r="P274" s="6"/>
      <c r="Q274" s="6"/>
      <c r="R274" s="6"/>
      <c r="S274" s="6"/>
      <c r="T274" s="6"/>
      <c r="U274" s="5"/>
    </row>
    <row r="275" spans="1:21">
      <c r="A275" s="5"/>
      <c r="B275" s="5"/>
      <c r="C275" s="5"/>
      <c r="D275" s="5"/>
      <c r="L275" s="5"/>
      <c r="M275" s="6"/>
      <c r="N275" s="6"/>
      <c r="O275" s="6"/>
      <c r="P275" s="6"/>
      <c r="Q275" s="6"/>
      <c r="R275" s="6"/>
      <c r="S275" s="6"/>
      <c r="T275" s="6"/>
      <c r="U275" s="5"/>
    </row>
    <row r="276" spans="1:21">
      <c r="A276" s="5"/>
      <c r="B276" s="5"/>
      <c r="C276" s="5"/>
      <c r="D276" s="5"/>
      <c r="L276" s="5"/>
      <c r="M276" s="6"/>
      <c r="N276" s="6"/>
      <c r="O276" s="6"/>
      <c r="P276" s="6"/>
      <c r="Q276" s="6"/>
      <c r="R276" s="6"/>
      <c r="S276" s="6"/>
      <c r="T276" s="6"/>
      <c r="U276" s="5"/>
    </row>
    <row r="277" spans="1:21">
      <c r="A277" s="5"/>
      <c r="B277" s="5"/>
      <c r="C277" s="5"/>
      <c r="D277" s="5"/>
      <c r="L277" s="5"/>
      <c r="M277" s="6"/>
      <c r="N277" s="6"/>
      <c r="O277" s="6"/>
      <c r="P277" s="6"/>
      <c r="Q277" s="6"/>
      <c r="R277" s="6"/>
      <c r="S277" s="6"/>
      <c r="T277" s="6"/>
      <c r="U277" s="5"/>
    </row>
    <row r="278" spans="1:21">
      <c r="A278" s="5"/>
      <c r="B278" s="5"/>
      <c r="C278" s="5"/>
      <c r="D278" s="5"/>
      <c r="L278" s="5"/>
      <c r="M278" s="6"/>
      <c r="N278" s="6"/>
      <c r="O278" s="6"/>
      <c r="P278" s="6"/>
      <c r="Q278" s="6"/>
      <c r="R278" s="6"/>
      <c r="S278" s="6"/>
      <c r="T278" s="6"/>
      <c r="U278" s="5"/>
    </row>
    <row r="279" spans="1:21">
      <c r="A279" s="5"/>
      <c r="B279" s="5"/>
      <c r="C279" s="5"/>
      <c r="D279" s="5"/>
      <c r="L279" s="5"/>
      <c r="M279" s="6"/>
      <c r="N279" s="6"/>
      <c r="O279" s="6"/>
      <c r="P279" s="6"/>
      <c r="Q279" s="6"/>
      <c r="R279" s="6"/>
      <c r="S279" s="6"/>
      <c r="T279" s="6"/>
      <c r="U279" s="5"/>
    </row>
    <row r="280" spans="1:21">
      <c r="A280" s="5"/>
      <c r="B280" s="5"/>
      <c r="C280" s="5"/>
      <c r="D280" s="5"/>
      <c r="L280" s="5"/>
      <c r="M280" s="6"/>
      <c r="N280" s="6"/>
      <c r="O280" s="6"/>
      <c r="P280" s="6"/>
      <c r="Q280" s="6"/>
      <c r="R280" s="6"/>
      <c r="S280" s="6"/>
      <c r="T280" s="6"/>
      <c r="U280" s="5"/>
    </row>
    <row r="281" spans="1:21">
      <c r="A281" s="5"/>
      <c r="B281" s="5"/>
      <c r="C281" s="5"/>
      <c r="D281" s="5"/>
      <c r="L281" s="5"/>
      <c r="M281" s="6"/>
      <c r="N281" s="6"/>
      <c r="O281" s="6"/>
      <c r="P281" s="6"/>
      <c r="Q281" s="6"/>
      <c r="R281" s="6"/>
      <c r="S281" s="6"/>
      <c r="T281" s="6"/>
      <c r="U281" s="5"/>
    </row>
    <row r="282" spans="1:21">
      <c r="A282" s="5"/>
      <c r="B282" s="5"/>
      <c r="C282" s="5"/>
      <c r="D282" s="5"/>
      <c r="L282" s="5"/>
      <c r="M282" s="6"/>
      <c r="N282" s="6"/>
      <c r="O282" s="6"/>
      <c r="P282" s="6"/>
      <c r="Q282" s="6"/>
      <c r="R282" s="6"/>
      <c r="S282" s="6"/>
      <c r="T282" s="6"/>
      <c r="U282" s="5"/>
    </row>
    <row r="283" spans="1:21">
      <c r="A283" s="5"/>
      <c r="B283" s="5"/>
      <c r="C283" s="5"/>
      <c r="D283" s="5"/>
      <c r="L283" s="5"/>
      <c r="M283" s="6"/>
      <c r="N283" s="6"/>
      <c r="O283" s="6"/>
      <c r="P283" s="6"/>
      <c r="Q283" s="6"/>
      <c r="R283" s="6"/>
      <c r="S283" s="6"/>
      <c r="T283" s="6"/>
      <c r="U283" s="5"/>
    </row>
    <row r="284" spans="1:21">
      <c r="A284" s="5"/>
      <c r="B284" s="5"/>
      <c r="C284" s="5"/>
      <c r="D284" s="5"/>
      <c r="L284" s="5"/>
      <c r="M284" s="6"/>
      <c r="N284" s="6"/>
      <c r="O284" s="6"/>
      <c r="P284" s="6"/>
      <c r="Q284" s="6"/>
      <c r="R284" s="6"/>
      <c r="S284" s="6"/>
      <c r="T284" s="6"/>
      <c r="U284" s="5"/>
    </row>
    <row r="285" spans="1:21">
      <c r="A285" s="5"/>
      <c r="B285" s="5"/>
      <c r="C285" s="5"/>
      <c r="D285" s="5"/>
      <c r="L285" s="5"/>
      <c r="M285" s="6"/>
      <c r="N285" s="6"/>
      <c r="O285" s="6"/>
      <c r="P285" s="6"/>
      <c r="Q285" s="6"/>
      <c r="R285" s="6"/>
      <c r="S285" s="6"/>
      <c r="T285" s="6"/>
      <c r="U285" s="5"/>
    </row>
    <row r="286" spans="1:21">
      <c r="A286" s="5"/>
      <c r="B286" s="5"/>
      <c r="C286" s="5"/>
      <c r="D286" s="5"/>
      <c r="L286" s="5"/>
      <c r="M286" s="6"/>
      <c r="N286" s="6"/>
      <c r="O286" s="6"/>
      <c r="P286" s="6"/>
      <c r="Q286" s="6"/>
      <c r="R286" s="6"/>
      <c r="S286" s="6"/>
      <c r="T286" s="6"/>
      <c r="U286" s="5"/>
    </row>
    <row r="287" spans="1:21">
      <c r="A287" s="5"/>
      <c r="B287" s="5"/>
      <c r="C287" s="5"/>
      <c r="D287" s="5"/>
      <c r="L287" s="5"/>
      <c r="M287" s="6"/>
      <c r="N287" s="6"/>
      <c r="O287" s="6"/>
      <c r="P287" s="6"/>
      <c r="Q287" s="6"/>
      <c r="R287" s="6"/>
      <c r="S287" s="6"/>
      <c r="T287" s="6"/>
      <c r="U287" s="5"/>
    </row>
    <row r="288" spans="1:21">
      <c r="A288" s="5"/>
      <c r="B288" s="5"/>
      <c r="C288" s="5"/>
      <c r="D288" s="5"/>
      <c r="L288" s="5"/>
      <c r="M288" s="6"/>
      <c r="N288" s="6"/>
      <c r="O288" s="6"/>
      <c r="P288" s="6"/>
      <c r="Q288" s="6"/>
      <c r="R288" s="6"/>
      <c r="S288" s="6"/>
      <c r="T288" s="6"/>
      <c r="U288" s="5"/>
    </row>
    <row r="289" spans="1:21">
      <c r="A289" s="5"/>
      <c r="B289" s="5"/>
      <c r="C289" s="5"/>
      <c r="D289" s="5"/>
      <c r="L289" s="5"/>
      <c r="M289" s="6"/>
      <c r="N289" s="6"/>
      <c r="O289" s="6"/>
      <c r="P289" s="6"/>
      <c r="Q289" s="6"/>
      <c r="R289" s="6"/>
      <c r="S289" s="6"/>
      <c r="T289" s="6"/>
      <c r="U289" s="5"/>
    </row>
    <row r="290" spans="1:21">
      <c r="A290" s="5"/>
      <c r="B290" s="5"/>
      <c r="C290" s="5"/>
      <c r="D290" s="5"/>
      <c r="L290" s="5"/>
      <c r="M290" s="6"/>
      <c r="N290" s="6"/>
      <c r="O290" s="6"/>
      <c r="P290" s="6"/>
      <c r="Q290" s="6"/>
      <c r="R290" s="6"/>
      <c r="S290" s="6"/>
      <c r="T290" s="6"/>
      <c r="U290" s="5"/>
    </row>
    <row r="291" spans="1:21">
      <c r="A291" s="5"/>
      <c r="B291" s="5"/>
      <c r="C291" s="5"/>
      <c r="D291" s="5"/>
      <c r="L291" s="5"/>
      <c r="M291" s="6"/>
      <c r="N291" s="6"/>
      <c r="O291" s="6"/>
      <c r="P291" s="6"/>
      <c r="Q291" s="6"/>
      <c r="R291" s="6"/>
      <c r="S291" s="6"/>
      <c r="T291" s="6"/>
      <c r="U291" s="5"/>
    </row>
    <row r="292" spans="1:21">
      <c r="A292" s="5"/>
      <c r="B292" s="5"/>
      <c r="C292" s="5"/>
      <c r="D292" s="5"/>
      <c r="L292" s="5"/>
      <c r="M292" s="6"/>
      <c r="N292" s="6"/>
      <c r="O292" s="6"/>
      <c r="P292" s="6"/>
      <c r="Q292" s="6"/>
      <c r="R292" s="6"/>
      <c r="S292" s="6"/>
      <c r="T292" s="6"/>
      <c r="U292" s="5"/>
    </row>
    <row r="293" spans="1:21">
      <c r="A293" s="5"/>
      <c r="B293" s="5"/>
      <c r="C293" s="5"/>
      <c r="D293" s="5"/>
      <c r="L293" s="5"/>
      <c r="M293" s="6"/>
      <c r="N293" s="6"/>
      <c r="O293" s="6"/>
      <c r="P293" s="6"/>
      <c r="Q293" s="6"/>
      <c r="R293" s="6"/>
      <c r="S293" s="6"/>
      <c r="T293" s="6"/>
      <c r="U293" s="5"/>
    </row>
    <row r="294" spans="1:21">
      <c r="A294" s="5"/>
      <c r="B294" s="5"/>
      <c r="C294" s="5"/>
      <c r="D294" s="5"/>
      <c r="L294" s="5"/>
      <c r="M294" s="6"/>
      <c r="N294" s="6"/>
      <c r="O294" s="6"/>
      <c r="P294" s="6"/>
      <c r="Q294" s="6"/>
      <c r="R294" s="6"/>
      <c r="S294" s="6"/>
      <c r="T294" s="6"/>
      <c r="U294" s="5"/>
    </row>
    <row r="295" spans="1:21">
      <c r="A295" s="5"/>
      <c r="B295" s="5"/>
      <c r="C295" s="5"/>
      <c r="D295" s="5"/>
      <c r="L295" s="5"/>
      <c r="M295" s="6"/>
      <c r="N295" s="6"/>
      <c r="O295" s="6"/>
      <c r="P295" s="6"/>
      <c r="Q295" s="6"/>
      <c r="R295" s="6"/>
      <c r="S295" s="6"/>
      <c r="T295" s="6"/>
      <c r="U295" s="5"/>
    </row>
    <row r="296" spans="1:21">
      <c r="A296" s="5"/>
      <c r="B296" s="5"/>
      <c r="C296" s="5"/>
      <c r="D296" s="5"/>
      <c r="L296" s="5"/>
      <c r="M296" s="6"/>
      <c r="N296" s="6"/>
      <c r="O296" s="6"/>
      <c r="P296" s="6"/>
      <c r="Q296" s="6"/>
      <c r="R296" s="6"/>
      <c r="S296" s="6"/>
      <c r="T296" s="6"/>
      <c r="U296" s="5"/>
    </row>
    <row r="297" spans="1:21">
      <c r="A297" s="5"/>
      <c r="B297" s="5"/>
      <c r="C297" s="5"/>
      <c r="D297" s="5"/>
      <c r="L297" s="5"/>
      <c r="M297" s="6"/>
      <c r="N297" s="6"/>
      <c r="O297" s="6"/>
      <c r="P297" s="6"/>
      <c r="Q297" s="6"/>
      <c r="R297" s="6"/>
      <c r="S297" s="6"/>
      <c r="T297" s="6"/>
      <c r="U297" s="5"/>
    </row>
    <row r="298" spans="1:21">
      <c r="A298" s="5"/>
      <c r="B298" s="5"/>
      <c r="C298" s="5"/>
      <c r="D298" s="5"/>
      <c r="L298" s="5"/>
      <c r="M298" s="6"/>
      <c r="N298" s="6"/>
      <c r="O298" s="6"/>
      <c r="P298" s="6"/>
      <c r="Q298" s="6"/>
      <c r="R298" s="6"/>
      <c r="S298" s="6"/>
      <c r="T298" s="6"/>
      <c r="U298" s="5"/>
    </row>
    <row r="299" spans="1:21">
      <c r="A299" s="5"/>
      <c r="B299" s="5"/>
      <c r="C299" s="5"/>
      <c r="D299" s="5"/>
      <c r="L299" s="5"/>
      <c r="M299" s="6"/>
      <c r="N299" s="6"/>
      <c r="O299" s="6"/>
      <c r="P299" s="6"/>
      <c r="Q299" s="6"/>
      <c r="R299" s="6"/>
      <c r="S299" s="6"/>
      <c r="T299" s="6"/>
      <c r="U299" s="5"/>
    </row>
    <row r="300" spans="1:21">
      <c r="A300" s="5"/>
      <c r="B300" s="5"/>
      <c r="C300" s="5"/>
      <c r="D300" s="5"/>
      <c r="L300" s="5"/>
      <c r="M300" s="6"/>
      <c r="N300" s="6"/>
      <c r="O300" s="6"/>
      <c r="P300" s="6"/>
      <c r="Q300" s="6"/>
      <c r="R300" s="6"/>
      <c r="S300" s="6"/>
      <c r="T300" s="6"/>
      <c r="U300" s="5"/>
    </row>
    <row r="301" spans="1:21">
      <c r="A301" s="5"/>
      <c r="B301" s="5"/>
      <c r="C301" s="5"/>
      <c r="D301" s="5"/>
      <c r="L301" s="5"/>
      <c r="M301" s="6"/>
      <c r="N301" s="6"/>
      <c r="O301" s="6"/>
      <c r="P301" s="6"/>
      <c r="Q301" s="6"/>
      <c r="R301" s="6"/>
      <c r="S301" s="6"/>
      <c r="T301" s="6"/>
      <c r="U301" s="5"/>
    </row>
    <row r="302" spans="1:21">
      <c r="A302" s="5"/>
      <c r="B302" s="5"/>
      <c r="C302" s="5"/>
      <c r="D302" s="5"/>
      <c r="L302" s="5"/>
      <c r="M302" s="6"/>
      <c r="N302" s="6"/>
      <c r="O302" s="6"/>
      <c r="P302" s="6"/>
      <c r="Q302" s="6"/>
      <c r="R302" s="6"/>
      <c r="S302" s="6"/>
      <c r="T302" s="6"/>
      <c r="U302" s="5"/>
    </row>
    <row r="303" spans="1:21">
      <c r="A303" s="5"/>
      <c r="B303" s="5"/>
      <c r="C303" s="5"/>
      <c r="D303" s="5"/>
      <c r="L303" s="5"/>
      <c r="M303" s="6"/>
      <c r="N303" s="6"/>
      <c r="O303" s="6"/>
      <c r="P303" s="6"/>
      <c r="Q303" s="6"/>
      <c r="R303" s="6"/>
      <c r="S303" s="6"/>
      <c r="T303" s="6"/>
      <c r="U303" s="5"/>
    </row>
    <row r="304" spans="1:21">
      <c r="A304" s="5"/>
      <c r="B304" s="5"/>
      <c r="C304" s="5"/>
      <c r="D304" s="5"/>
      <c r="L304" s="5"/>
      <c r="M304" s="6"/>
      <c r="N304" s="6"/>
      <c r="O304" s="6"/>
      <c r="P304" s="6"/>
      <c r="Q304" s="6"/>
      <c r="R304" s="6"/>
      <c r="S304" s="6"/>
      <c r="T304" s="6"/>
      <c r="U304" s="5"/>
    </row>
    <row r="305" spans="1:21">
      <c r="A305" s="5"/>
      <c r="B305" s="5"/>
      <c r="C305" s="5"/>
      <c r="D305" s="5"/>
      <c r="L305" s="5"/>
      <c r="M305" s="6"/>
      <c r="N305" s="6"/>
      <c r="O305" s="6"/>
      <c r="P305" s="6"/>
      <c r="Q305" s="6"/>
      <c r="R305" s="6"/>
      <c r="S305" s="6"/>
      <c r="T305" s="6"/>
      <c r="U305" s="5"/>
    </row>
    <row r="306" spans="1:21">
      <c r="A306" s="5"/>
      <c r="B306" s="5"/>
      <c r="C306" s="5"/>
      <c r="D306" s="5"/>
      <c r="L306" s="5"/>
      <c r="M306" s="6"/>
      <c r="N306" s="6"/>
      <c r="O306" s="6"/>
      <c r="P306" s="6"/>
      <c r="Q306" s="6"/>
      <c r="R306" s="6"/>
      <c r="S306" s="6"/>
      <c r="T306" s="6"/>
      <c r="U306" s="5"/>
    </row>
    <row r="307" spans="1:21">
      <c r="A307" s="5"/>
      <c r="B307" s="5"/>
      <c r="C307" s="5"/>
      <c r="D307" s="5"/>
      <c r="L307" s="5"/>
      <c r="M307" s="6"/>
      <c r="N307" s="6"/>
      <c r="O307" s="6"/>
      <c r="P307" s="6"/>
      <c r="Q307" s="6"/>
      <c r="R307" s="6"/>
      <c r="S307" s="6"/>
      <c r="T307" s="6"/>
      <c r="U307" s="5"/>
    </row>
    <row r="308" spans="1:21">
      <c r="A308" s="5"/>
      <c r="B308" s="5"/>
      <c r="C308" s="5"/>
      <c r="D308" s="5"/>
      <c r="L308" s="5"/>
      <c r="M308" s="6"/>
      <c r="N308" s="6"/>
      <c r="O308" s="6"/>
      <c r="P308" s="6"/>
      <c r="Q308" s="6"/>
      <c r="R308" s="6"/>
      <c r="S308" s="6"/>
      <c r="T308" s="6"/>
      <c r="U308" s="5"/>
    </row>
    <row r="309" spans="1:21">
      <c r="A309" s="5"/>
      <c r="B309" s="5"/>
      <c r="C309" s="5"/>
      <c r="D309" s="5"/>
      <c r="L309" s="5"/>
      <c r="M309" s="6"/>
      <c r="N309" s="6"/>
      <c r="O309" s="6"/>
      <c r="P309" s="6"/>
      <c r="Q309" s="6"/>
      <c r="R309" s="6"/>
      <c r="S309" s="6"/>
      <c r="T309" s="6"/>
      <c r="U309" s="5"/>
    </row>
    <row r="310" spans="1:21">
      <c r="A310" s="5"/>
      <c r="B310" s="5"/>
      <c r="C310" s="5"/>
      <c r="D310" s="5"/>
      <c r="L310" s="5"/>
      <c r="M310" s="6"/>
      <c r="N310" s="6"/>
      <c r="O310" s="6"/>
      <c r="P310" s="6"/>
      <c r="Q310" s="6"/>
      <c r="R310" s="6"/>
      <c r="S310" s="6"/>
      <c r="T310" s="6"/>
      <c r="U310" s="5"/>
    </row>
    <row r="311" spans="1:21">
      <c r="A311" s="5"/>
      <c r="B311" s="5"/>
      <c r="C311" s="5"/>
      <c r="D311" s="5"/>
      <c r="L311" s="5"/>
      <c r="M311" s="6"/>
      <c r="N311" s="6"/>
      <c r="O311" s="6"/>
      <c r="P311" s="6"/>
      <c r="Q311" s="6"/>
      <c r="R311" s="6"/>
      <c r="S311" s="6"/>
      <c r="T311" s="6"/>
      <c r="U311" s="5"/>
    </row>
    <row r="312" spans="1:21">
      <c r="A312" s="5"/>
      <c r="B312" s="5"/>
      <c r="C312" s="5"/>
      <c r="D312" s="5"/>
      <c r="L312" s="5"/>
      <c r="M312" s="6"/>
      <c r="N312" s="6"/>
      <c r="O312" s="6"/>
      <c r="P312" s="6"/>
      <c r="Q312" s="6"/>
      <c r="R312" s="6"/>
      <c r="S312" s="6"/>
      <c r="T312" s="6"/>
      <c r="U312" s="5"/>
    </row>
    <row r="313" spans="1:21">
      <c r="A313" s="5"/>
      <c r="B313" s="5"/>
      <c r="C313" s="5"/>
      <c r="D313" s="5"/>
      <c r="L313" s="5"/>
      <c r="M313" s="6"/>
      <c r="N313" s="6"/>
      <c r="O313" s="6"/>
      <c r="P313" s="6"/>
      <c r="Q313" s="6"/>
      <c r="R313" s="6"/>
      <c r="S313" s="6"/>
      <c r="T313" s="6"/>
      <c r="U313" s="5"/>
    </row>
    <row r="314" spans="1:21">
      <c r="A314" s="5"/>
      <c r="B314" s="5"/>
      <c r="C314" s="5"/>
      <c r="D314" s="5"/>
      <c r="L314" s="5"/>
      <c r="M314" s="6"/>
      <c r="N314" s="6"/>
      <c r="O314" s="6"/>
      <c r="P314" s="6"/>
      <c r="Q314" s="6"/>
      <c r="R314" s="6"/>
      <c r="S314" s="6"/>
      <c r="T314" s="6"/>
      <c r="U314" s="5"/>
    </row>
    <row r="315" spans="1:21">
      <c r="A315" s="5"/>
      <c r="B315" s="5"/>
      <c r="C315" s="5"/>
      <c r="D315" s="5"/>
      <c r="L315" s="5"/>
      <c r="M315" s="6"/>
      <c r="N315" s="6"/>
      <c r="O315" s="6"/>
      <c r="P315" s="6"/>
      <c r="Q315" s="6"/>
      <c r="R315" s="6"/>
      <c r="S315" s="6"/>
      <c r="T315" s="6"/>
      <c r="U315" s="5"/>
    </row>
    <row r="316" spans="1:21">
      <c r="A316" s="5"/>
      <c r="B316" s="5"/>
      <c r="C316" s="5"/>
      <c r="D316" s="5"/>
      <c r="L316" s="5"/>
      <c r="M316" s="6"/>
      <c r="N316" s="6"/>
      <c r="O316" s="6"/>
      <c r="P316" s="6"/>
      <c r="Q316" s="6"/>
      <c r="R316" s="6"/>
      <c r="S316" s="6"/>
      <c r="T316" s="6"/>
      <c r="U316" s="5"/>
    </row>
    <row r="317" spans="1:21">
      <c r="A317" s="5"/>
      <c r="B317" s="5"/>
      <c r="C317" s="5"/>
      <c r="D317" s="5"/>
      <c r="L317" s="5"/>
      <c r="M317" s="6"/>
      <c r="N317" s="6"/>
      <c r="O317" s="6"/>
      <c r="P317" s="6"/>
      <c r="Q317" s="6"/>
      <c r="R317" s="6"/>
      <c r="S317" s="6"/>
      <c r="T317" s="6"/>
      <c r="U317" s="5"/>
    </row>
    <row r="318" spans="1:21">
      <c r="A318" s="5"/>
      <c r="B318" s="5"/>
      <c r="C318" s="5"/>
      <c r="D318" s="5"/>
      <c r="L318" s="5"/>
      <c r="M318" s="6"/>
      <c r="N318" s="6"/>
      <c r="O318" s="6"/>
      <c r="P318" s="6"/>
      <c r="Q318" s="6"/>
      <c r="R318" s="6"/>
      <c r="S318" s="6"/>
      <c r="T318" s="6"/>
      <c r="U318" s="5"/>
    </row>
    <row r="319" spans="1:21">
      <c r="A319" s="5"/>
      <c r="B319" s="5"/>
      <c r="C319" s="5"/>
      <c r="D319" s="5"/>
      <c r="L319" s="5"/>
      <c r="M319" s="6"/>
      <c r="N319" s="6"/>
      <c r="O319" s="6"/>
      <c r="P319" s="6"/>
      <c r="Q319" s="6"/>
      <c r="R319" s="6"/>
      <c r="S319" s="6"/>
      <c r="T319" s="6"/>
      <c r="U319" s="5"/>
    </row>
    <row r="320" spans="1:21">
      <c r="A320" s="5"/>
      <c r="B320" s="5"/>
      <c r="C320" s="5"/>
      <c r="D320" s="5"/>
      <c r="L320" s="5"/>
      <c r="M320" s="6"/>
      <c r="N320" s="6"/>
      <c r="O320" s="6"/>
      <c r="P320" s="6"/>
      <c r="Q320" s="6"/>
      <c r="R320" s="6"/>
      <c r="S320" s="6"/>
      <c r="T320" s="6"/>
      <c r="U320" s="5"/>
    </row>
    <row r="321" spans="1:21">
      <c r="A321" s="5"/>
      <c r="B321" s="5"/>
      <c r="C321" s="5"/>
      <c r="D321" s="5"/>
      <c r="L321" s="5"/>
      <c r="M321" s="6"/>
      <c r="N321" s="6"/>
      <c r="O321" s="6"/>
      <c r="P321" s="6"/>
      <c r="Q321" s="6"/>
      <c r="R321" s="6"/>
      <c r="S321" s="6"/>
      <c r="T321" s="6"/>
      <c r="U321" s="5"/>
    </row>
    <row r="322" spans="1:21">
      <c r="A322" s="5"/>
      <c r="B322" s="5"/>
      <c r="C322" s="5"/>
      <c r="D322" s="5"/>
      <c r="L322" s="5"/>
      <c r="M322" s="6"/>
      <c r="N322" s="6"/>
      <c r="O322" s="6"/>
      <c r="P322" s="6"/>
      <c r="Q322" s="6"/>
      <c r="R322" s="6"/>
      <c r="S322" s="6"/>
      <c r="T322" s="6"/>
      <c r="U322" s="5"/>
    </row>
    <row r="323" spans="1:21">
      <c r="A323" s="5"/>
      <c r="B323" s="5"/>
      <c r="C323" s="5"/>
      <c r="D323" s="5"/>
      <c r="L323" s="5"/>
      <c r="M323" s="6"/>
      <c r="N323" s="6"/>
      <c r="O323" s="6"/>
      <c r="P323" s="6"/>
      <c r="Q323" s="6"/>
      <c r="R323" s="6"/>
      <c r="S323" s="6"/>
      <c r="T323" s="6"/>
      <c r="U323" s="5"/>
    </row>
    <row r="324" spans="1:21">
      <c r="A324" s="5"/>
      <c r="B324" s="5"/>
      <c r="C324" s="5"/>
      <c r="D324" s="5"/>
      <c r="L324" s="5"/>
      <c r="M324" s="6"/>
      <c r="N324" s="6"/>
      <c r="O324" s="6"/>
      <c r="P324" s="6"/>
      <c r="Q324" s="6"/>
      <c r="R324" s="6"/>
      <c r="S324" s="6"/>
      <c r="T324" s="6"/>
      <c r="U324" s="5"/>
    </row>
    <row r="325" spans="1:21">
      <c r="A325" s="5"/>
      <c r="B325" s="5"/>
      <c r="C325" s="5"/>
      <c r="D325" s="5"/>
      <c r="L325" s="5"/>
      <c r="M325" s="6"/>
      <c r="N325" s="6"/>
      <c r="O325" s="6"/>
      <c r="P325" s="6"/>
      <c r="Q325" s="6"/>
      <c r="R325" s="6"/>
      <c r="S325" s="6"/>
      <c r="T325" s="6"/>
      <c r="U325" s="5"/>
    </row>
    <row r="326" spans="1:21">
      <c r="A326" s="5"/>
      <c r="B326" s="5"/>
      <c r="C326" s="5"/>
      <c r="D326" s="5"/>
      <c r="L326" s="5"/>
      <c r="M326" s="6"/>
      <c r="N326" s="6"/>
      <c r="O326" s="6"/>
      <c r="P326" s="6"/>
      <c r="Q326" s="6"/>
      <c r="R326" s="6"/>
      <c r="S326" s="6"/>
      <c r="T326" s="6"/>
      <c r="U326" s="5"/>
    </row>
    <row r="327" spans="1:21">
      <c r="A327" s="5"/>
      <c r="B327" s="5"/>
      <c r="C327" s="5"/>
      <c r="D327" s="5"/>
      <c r="L327" s="5"/>
      <c r="M327" s="6"/>
      <c r="N327" s="6"/>
      <c r="O327" s="6"/>
      <c r="P327" s="6"/>
      <c r="Q327" s="6"/>
      <c r="R327" s="6"/>
      <c r="S327" s="6"/>
      <c r="T327" s="6"/>
      <c r="U327" s="5"/>
    </row>
    <row r="328" spans="1:21">
      <c r="A328" s="5"/>
      <c r="B328" s="5"/>
      <c r="C328" s="5"/>
      <c r="D328" s="5"/>
      <c r="L328" s="5"/>
      <c r="M328" s="6"/>
      <c r="N328" s="6"/>
      <c r="O328" s="6"/>
      <c r="P328" s="6"/>
      <c r="Q328" s="6"/>
      <c r="R328" s="6"/>
      <c r="S328" s="6"/>
      <c r="T328" s="6"/>
      <c r="U328" s="5"/>
    </row>
    <row r="329" spans="1:21">
      <c r="A329" s="5"/>
      <c r="B329" s="5"/>
      <c r="C329" s="5"/>
      <c r="D329" s="5"/>
      <c r="L329" s="5"/>
      <c r="M329" s="6"/>
      <c r="N329" s="6"/>
      <c r="O329" s="6"/>
      <c r="P329" s="6"/>
      <c r="Q329" s="6"/>
      <c r="R329" s="6"/>
      <c r="S329" s="6"/>
      <c r="T329" s="6"/>
      <c r="U329" s="5"/>
    </row>
    <row r="330" spans="1:21">
      <c r="A330" s="5"/>
      <c r="B330" s="5"/>
      <c r="C330" s="5"/>
      <c r="D330" s="5"/>
      <c r="L330" s="5"/>
      <c r="M330" s="6"/>
      <c r="N330" s="6"/>
      <c r="O330" s="6"/>
      <c r="P330" s="6"/>
      <c r="Q330" s="6"/>
      <c r="R330" s="6"/>
      <c r="S330" s="6"/>
      <c r="T330" s="6"/>
      <c r="U330" s="5"/>
    </row>
    <row r="331" spans="1:21">
      <c r="A331" s="5"/>
      <c r="B331" s="5"/>
      <c r="C331" s="5"/>
      <c r="D331" s="5"/>
      <c r="L331" s="5"/>
      <c r="M331" s="6"/>
      <c r="N331" s="6"/>
      <c r="O331" s="6"/>
      <c r="P331" s="6"/>
      <c r="Q331" s="6"/>
      <c r="R331" s="6"/>
      <c r="S331" s="6"/>
      <c r="T331" s="6"/>
      <c r="U331" s="5"/>
    </row>
    <row r="332" spans="1:21">
      <c r="A332" s="5"/>
      <c r="B332" s="5"/>
      <c r="C332" s="5"/>
      <c r="D332" s="5"/>
      <c r="L332" s="5"/>
      <c r="M332" s="6"/>
      <c r="N332" s="6"/>
      <c r="O332" s="6"/>
      <c r="P332" s="6"/>
      <c r="Q332" s="6"/>
      <c r="R332" s="6"/>
      <c r="S332" s="6"/>
      <c r="T332" s="6"/>
      <c r="U332" s="5"/>
    </row>
    <row r="333" spans="1:21">
      <c r="A333" s="5"/>
      <c r="B333" s="5"/>
      <c r="C333" s="5"/>
      <c r="D333" s="5"/>
      <c r="L333" s="5"/>
      <c r="M333" s="6"/>
      <c r="N333" s="6"/>
      <c r="O333" s="6"/>
      <c r="P333" s="6"/>
      <c r="Q333" s="6"/>
      <c r="R333" s="6"/>
      <c r="S333" s="6"/>
      <c r="T333" s="6"/>
      <c r="U333" s="5"/>
    </row>
    <row r="334" spans="1:21">
      <c r="A334" s="5"/>
      <c r="B334" s="5"/>
      <c r="C334" s="5"/>
      <c r="D334" s="5"/>
      <c r="L334" s="5"/>
      <c r="M334" s="6"/>
      <c r="N334" s="6"/>
      <c r="O334" s="6"/>
      <c r="P334" s="6"/>
      <c r="Q334" s="6"/>
      <c r="R334" s="6"/>
      <c r="S334" s="6"/>
      <c r="T334" s="6"/>
      <c r="U334" s="5"/>
    </row>
    <row r="335" spans="1:21">
      <c r="A335" s="5"/>
      <c r="B335" s="5"/>
      <c r="C335" s="5"/>
      <c r="D335" s="5"/>
      <c r="L335" s="5"/>
      <c r="M335" s="6"/>
      <c r="N335" s="6"/>
      <c r="O335" s="6"/>
      <c r="P335" s="6"/>
      <c r="Q335" s="6"/>
      <c r="R335" s="6"/>
      <c r="S335" s="6"/>
      <c r="T335" s="6"/>
      <c r="U335" s="5"/>
    </row>
    <row r="336" spans="1:21">
      <c r="A336" s="5"/>
      <c r="B336" s="5"/>
      <c r="C336" s="5"/>
      <c r="D336" s="5"/>
      <c r="L336" s="5"/>
      <c r="M336" s="6"/>
      <c r="N336" s="6"/>
      <c r="O336" s="6"/>
      <c r="P336" s="6"/>
      <c r="Q336" s="6"/>
      <c r="R336" s="6"/>
      <c r="S336" s="6"/>
      <c r="T336" s="6"/>
      <c r="U336" s="5"/>
    </row>
    <row r="337" spans="1:21">
      <c r="A337" s="5"/>
      <c r="B337" s="5"/>
      <c r="C337" s="5"/>
      <c r="D337" s="5"/>
      <c r="L337" s="5"/>
      <c r="M337" s="6"/>
      <c r="N337" s="6"/>
      <c r="O337" s="6"/>
      <c r="P337" s="6"/>
      <c r="Q337" s="6"/>
      <c r="R337" s="6"/>
      <c r="S337" s="6"/>
      <c r="T337" s="6"/>
      <c r="U337" s="5"/>
    </row>
    <row r="338" spans="1:21">
      <c r="A338" s="5"/>
      <c r="B338" s="5"/>
      <c r="C338" s="5"/>
      <c r="D338" s="5"/>
      <c r="L338" s="5"/>
      <c r="M338" s="6"/>
      <c r="N338" s="6"/>
      <c r="O338" s="6"/>
      <c r="P338" s="6"/>
      <c r="Q338" s="6"/>
      <c r="R338" s="6"/>
      <c r="S338" s="6"/>
      <c r="T338" s="6"/>
      <c r="U338" s="5"/>
    </row>
    <row r="339" spans="1:21">
      <c r="A339" s="5"/>
      <c r="B339" s="5"/>
      <c r="C339" s="5"/>
      <c r="D339" s="5"/>
      <c r="L339" s="5"/>
      <c r="M339" s="6"/>
      <c r="N339" s="6"/>
      <c r="O339" s="6"/>
      <c r="P339" s="6"/>
      <c r="Q339" s="6"/>
      <c r="R339" s="6"/>
      <c r="S339" s="6"/>
      <c r="T339" s="6"/>
      <c r="U339" s="5"/>
    </row>
    <row r="340" spans="1:21">
      <c r="A340" s="5"/>
      <c r="B340" s="5"/>
      <c r="C340" s="5"/>
      <c r="D340" s="5"/>
      <c r="L340" s="5"/>
      <c r="M340" s="6"/>
      <c r="N340" s="6"/>
      <c r="O340" s="6"/>
      <c r="P340" s="6"/>
      <c r="Q340" s="6"/>
      <c r="R340" s="6"/>
      <c r="S340" s="6"/>
      <c r="T340" s="6"/>
      <c r="U340" s="5"/>
    </row>
    <row r="341" spans="1:21">
      <c r="A341" s="5"/>
      <c r="B341" s="5"/>
      <c r="C341" s="5"/>
      <c r="D341" s="5"/>
      <c r="L341" s="5"/>
      <c r="M341" s="6"/>
      <c r="N341" s="6"/>
      <c r="O341" s="6"/>
      <c r="P341" s="6"/>
      <c r="Q341" s="6"/>
      <c r="R341" s="6"/>
      <c r="S341" s="6"/>
      <c r="T341" s="6"/>
      <c r="U341" s="5"/>
    </row>
    <row r="342" spans="1:21">
      <c r="A342" s="5"/>
      <c r="B342" s="5"/>
      <c r="C342" s="5"/>
      <c r="D342" s="5"/>
      <c r="L342" s="5"/>
      <c r="M342" s="6"/>
      <c r="N342" s="6"/>
      <c r="O342" s="6"/>
      <c r="P342" s="6"/>
      <c r="Q342" s="6"/>
      <c r="R342" s="6"/>
      <c r="S342" s="6"/>
      <c r="T342" s="6"/>
      <c r="U342" s="5"/>
    </row>
    <row r="343" spans="1:21">
      <c r="A343" s="5"/>
      <c r="B343" s="5"/>
      <c r="C343" s="5"/>
      <c r="D343" s="5"/>
      <c r="L343" s="5"/>
      <c r="M343" s="6"/>
      <c r="N343" s="6"/>
      <c r="O343" s="6"/>
      <c r="P343" s="6"/>
      <c r="Q343" s="6"/>
      <c r="R343" s="6"/>
      <c r="S343" s="6"/>
      <c r="T343" s="6"/>
      <c r="U343" s="5"/>
    </row>
    <row r="344" spans="1:21">
      <c r="A344" s="5"/>
      <c r="B344" s="5"/>
      <c r="C344" s="5"/>
      <c r="D344" s="5"/>
      <c r="L344" s="5"/>
      <c r="M344" s="6"/>
      <c r="N344" s="6"/>
      <c r="O344" s="6"/>
      <c r="P344" s="6"/>
      <c r="Q344" s="6"/>
      <c r="R344" s="6"/>
      <c r="S344" s="6"/>
      <c r="T344" s="6"/>
      <c r="U344" s="5"/>
    </row>
    <row r="345" spans="1:21">
      <c r="A345" s="5"/>
      <c r="B345" s="5"/>
      <c r="C345" s="5"/>
      <c r="D345" s="5"/>
      <c r="L345" s="5"/>
      <c r="M345" s="6"/>
      <c r="N345" s="6"/>
      <c r="O345" s="6"/>
      <c r="P345" s="6"/>
      <c r="Q345" s="6"/>
      <c r="R345" s="6"/>
      <c r="S345" s="6"/>
      <c r="T345" s="6"/>
      <c r="U345" s="5"/>
    </row>
    <row r="346" spans="1:21">
      <c r="A346" s="5"/>
      <c r="B346" s="5"/>
      <c r="C346" s="5"/>
      <c r="D346" s="5"/>
      <c r="L346" s="5"/>
      <c r="M346" s="6"/>
      <c r="N346" s="6"/>
      <c r="O346" s="6"/>
      <c r="P346" s="6"/>
      <c r="Q346" s="6"/>
      <c r="R346" s="6"/>
      <c r="S346" s="6"/>
      <c r="T346" s="6"/>
      <c r="U346" s="5"/>
    </row>
    <row r="347" spans="1:21">
      <c r="A347" s="5"/>
      <c r="B347" s="5"/>
      <c r="C347" s="5"/>
      <c r="D347" s="5"/>
      <c r="L347" s="5"/>
      <c r="M347" s="6"/>
      <c r="N347" s="6"/>
      <c r="O347" s="6"/>
      <c r="P347" s="6"/>
      <c r="Q347" s="6"/>
      <c r="R347" s="6"/>
      <c r="S347" s="6"/>
      <c r="T347" s="6"/>
      <c r="U347" s="5"/>
    </row>
    <row r="348" spans="1:21">
      <c r="A348" s="5"/>
      <c r="B348" s="5"/>
      <c r="C348" s="5"/>
      <c r="D348" s="5"/>
      <c r="L348" s="5"/>
      <c r="M348" s="6"/>
      <c r="N348" s="6"/>
      <c r="O348" s="6"/>
      <c r="P348" s="6"/>
      <c r="Q348" s="6"/>
      <c r="R348" s="6"/>
      <c r="S348" s="6"/>
      <c r="T348" s="6"/>
      <c r="U348" s="5"/>
    </row>
    <row r="349" spans="1:21">
      <c r="A349" s="5"/>
      <c r="B349" s="5"/>
      <c r="C349" s="5"/>
      <c r="D349" s="5"/>
      <c r="L349" s="5"/>
      <c r="M349" s="6"/>
      <c r="N349" s="6"/>
      <c r="O349" s="6"/>
      <c r="P349" s="6"/>
      <c r="Q349" s="6"/>
      <c r="R349" s="6"/>
      <c r="S349" s="6"/>
      <c r="T349" s="6"/>
      <c r="U349" s="5"/>
    </row>
    <row r="350" spans="1:21">
      <c r="A350" s="5"/>
      <c r="B350" s="5"/>
      <c r="C350" s="5"/>
      <c r="D350" s="5"/>
      <c r="L350" s="5"/>
      <c r="M350" s="6"/>
      <c r="N350" s="6"/>
      <c r="O350" s="6"/>
      <c r="P350" s="6"/>
      <c r="Q350" s="6"/>
      <c r="R350" s="6"/>
      <c r="S350" s="6"/>
      <c r="T350" s="6"/>
      <c r="U350" s="5"/>
    </row>
    <row r="351" spans="1:21">
      <c r="A351" s="5"/>
      <c r="B351" s="5"/>
      <c r="C351" s="5"/>
      <c r="D351" s="5"/>
      <c r="L351" s="5"/>
      <c r="M351" s="6"/>
      <c r="N351" s="6"/>
      <c r="O351" s="6"/>
      <c r="P351" s="6"/>
      <c r="Q351" s="6"/>
      <c r="R351" s="6"/>
      <c r="S351" s="6"/>
      <c r="T351" s="6"/>
      <c r="U351" s="5"/>
    </row>
    <row r="352" spans="1:21">
      <c r="A352" s="5"/>
      <c r="B352" s="5"/>
      <c r="C352" s="5"/>
      <c r="D352" s="5"/>
      <c r="L352" s="5"/>
      <c r="M352" s="6"/>
      <c r="N352" s="6"/>
      <c r="O352" s="6"/>
      <c r="P352" s="6"/>
      <c r="Q352" s="6"/>
      <c r="R352" s="6"/>
      <c r="S352" s="6"/>
      <c r="T352" s="6"/>
      <c r="U352" s="5"/>
    </row>
    <row r="353" spans="1:21">
      <c r="A353" s="5"/>
      <c r="B353" s="5"/>
      <c r="C353" s="5"/>
      <c r="D353" s="5"/>
      <c r="L353" s="5"/>
      <c r="M353" s="6"/>
      <c r="N353" s="6"/>
      <c r="O353" s="6"/>
      <c r="P353" s="6"/>
      <c r="Q353" s="6"/>
      <c r="R353" s="6"/>
      <c r="S353" s="6"/>
      <c r="T353" s="6"/>
      <c r="U353" s="5"/>
    </row>
    <row r="354" spans="1:21">
      <c r="A354" s="5"/>
      <c r="B354" s="5"/>
      <c r="C354" s="5"/>
      <c r="D354" s="5"/>
      <c r="L354" s="5"/>
      <c r="M354" s="6"/>
      <c r="N354" s="6"/>
      <c r="O354" s="6"/>
      <c r="P354" s="6"/>
      <c r="Q354" s="6"/>
      <c r="R354" s="6"/>
      <c r="S354" s="6"/>
      <c r="T354" s="6"/>
      <c r="U354" s="5"/>
    </row>
    <row r="355" spans="1:21">
      <c r="A355" s="5"/>
      <c r="B355" s="5"/>
      <c r="C355" s="5"/>
      <c r="D355" s="5"/>
      <c r="L355" s="5"/>
      <c r="M355" s="6"/>
      <c r="N355" s="6"/>
      <c r="O355" s="6"/>
      <c r="P355" s="6"/>
      <c r="Q355" s="6"/>
      <c r="R355" s="6"/>
      <c r="S355" s="6"/>
      <c r="T355" s="6"/>
      <c r="U355" s="5"/>
    </row>
    <row r="356" spans="1:21">
      <c r="A356" s="5"/>
      <c r="B356" s="5"/>
      <c r="C356" s="5"/>
      <c r="D356" s="5"/>
      <c r="L356" s="5"/>
      <c r="M356" s="6"/>
      <c r="N356" s="6"/>
      <c r="O356" s="6"/>
      <c r="P356" s="6"/>
      <c r="Q356" s="6"/>
      <c r="R356" s="6"/>
      <c r="S356" s="6"/>
      <c r="T356" s="6"/>
      <c r="U356" s="5"/>
    </row>
    <row r="357" spans="1:21">
      <c r="A357" s="5"/>
      <c r="B357" s="5"/>
      <c r="C357" s="5"/>
      <c r="D357" s="5"/>
      <c r="L357" s="5"/>
      <c r="M357" s="6"/>
      <c r="N357" s="6"/>
      <c r="O357" s="6"/>
      <c r="P357" s="6"/>
      <c r="Q357" s="6"/>
      <c r="R357" s="6"/>
      <c r="S357" s="6"/>
      <c r="T357" s="6"/>
      <c r="U357" s="5"/>
    </row>
    <row r="358" spans="1:21">
      <c r="A358" s="5"/>
      <c r="B358" s="5"/>
      <c r="C358" s="5"/>
      <c r="D358" s="5"/>
      <c r="L358" s="5"/>
      <c r="M358" s="6"/>
      <c r="N358" s="6"/>
      <c r="O358" s="6"/>
      <c r="P358" s="6"/>
      <c r="Q358" s="6"/>
      <c r="R358" s="6"/>
      <c r="S358" s="6"/>
      <c r="T358" s="6"/>
      <c r="U358" s="5"/>
    </row>
    <row r="359" spans="1:21">
      <c r="A359" s="5"/>
      <c r="B359" s="5"/>
      <c r="C359" s="5"/>
      <c r="D359" s="5"/>
      <c r="L359" s="5"/>
      <c r="M359" s="6"/>
      <c r="N359" s="6"/>
      <c r="O359" s="6"/>
      <c r="P359" s="6"/>
      <c r="Q359" s="6"/>
      <c r="R359" s="6"/>
      <c r="S359" s="6"/>
      <c r="T359" s="6"/>
      <c r="U359" s="5"/>
    </row>
    <row r="360" spans="1:21">
      <c r="A360" s="5"/>
      <c r="B360" s="5"/>
      <c r="C360" s="5"/>
      <c r="D360" s="5"/>
      <c r="L360" s="5"/>
      <c r="M360" s="6"/>
      <c r="N360" s="6"/>
      <c r="O360" s="6"/>
      <c r="P360" s="6"/>
      <c r="Q360" s="6"/>
      <c r="R360" s="6"/>
      <c r="S360" s="6"/>
      <c r="T360" s="6"/>
      <c r="U360" s="5"/>
    </row>
    <row r="361" spans="1:21">
      <c r="A361" s="5"/>
      <c r="B361" s="5"/>
      <c r="C361" s="5"/>
      <c r="D361" s="5"/>
      <c r="L361" s="5"/>
      <c r="M361" s="6"/>
      <c r="N361" s="6"/>
      <c r="O361" s="6"/>
      <c r="P361" s="6"/>
      <c r="Q361" s="6"/>
      <c r="R361" s="6"/>
      <c r="S361" s="6"/>
      <c r="T361" s="6"/>
      <c r="U361" s="5"/>
    </row>
    <row r="362" spans="1:21">
      <c r="A362" s="5"/>
      <c r="B362" s="5"/>
      <c r="C362" s="5"/>
      <c r="D362" s="5"/>
      <c r="L362" s="5"/>
      <c r="M362" s="6"/>
      <c r="N362" s="6"/>
      <c r="O362" s="6"/>
      <c r="P362" s="6"/>
      <c r="Q362" s="6"/>
      <c r="R362" s="6"/>
      <c r="S362" s="6"/>
      <c r="T362" s="6"/>
      <c r="U362" s="5"/>
    </row>
    <row r="363" spans="1:21">
      <c r="A363" s="5"/>
      <c r="B363" s="5"/>
      <c r="C363" s="5"/>
      <c r="D363" s="5"/>
      <c r="L363" s="5"/>
      <c r="M363" s="6"/>
      <c r="N363" s="6"/>
      <c r="O363" s="6"/>
      <c r="P363" s="6"/>
      <c r="Q363" s="6"/>
      <c r="R363" s="6"/>
      <c r="S363" s="6"/>
      <c r="T363" s="6"/>
      <c r="U363" s="5"/>
    </row>
    <row r="364" spans="1:21">
      <c r="A364" s="5"/>
      <c r="B364" s="5"/>
      <c r="C364" s="5"/>
      <c r="D364" s="5"/>
      <c r="L364" s="5"/>
      <c r="M364" s="6"/>
      <c r="N364" s="6"/>
      <c r="O364" s="6"/>
      <c r="P364" s="6"/>
      <c r="Q364" s="6"/>
      <c r="R364" s="6"/>
      <c r="S364" s="6"/>
      <c r="T364" s="6"/>
      <c r="U364" s="5"/>
    </row>
    <row r="365" spans="1:21">
      <c r="A365" s="5"/>
      <c r="B365" s="5"/>
      <c r="C365" s="5"/>
      <c r="D365" s="5"/>
      <c r="L365" s="5"/>
      <c r="M365" s="6"/>
      <c r="N365" s="6"/>
      <c r="O365" s="6"/>
      <c r="P365" s="6"/>
      <c r="Q365" s="6"/>
      <c r="R365" s="6"/>
      <c r="S365" s="6"/>
      <c r="T365" s="6"/>
      <c r="U365" s="5"/>
    </row>
    <row r="366" spans="1:21">
      <c r="A366" s="5"/>
      <c r="B366" s="5"/>
      <c r="C366" s="5"/>
      <c r="D366" s="5"/>
      <c r="L366" s="5"/>
      <c r="M366" s="6"/>
      <c r="N366" s="6"/>
      <c r="O366" s="6"/>
      <c r="P366" s="6"/>
      <c r="Q366" s="6"/>
      <c r="R366" s="6"/>
      <c r="S366" s="6"/>
      <c r="T366" s="6"/>
      <c r="U366" s="5"/>
    </row>
    <row r="367" spans="1:21">
      <c r="A367" s="5"/>
      <c r="B367" s="5"/>
      <c r="C367" s="5"/>
      <c r="D367" s="5"/>
      <c r="L367" s="5"/>
      <c r="M367" s="6"/>
      <c r="N367" s="6"/>
      <c r="O367" s="6"/>
      <c r="P367" s="6"/>
      <c r="Q367" s="6"/>
      <c r="R367" s="6"/>
      <c r="S367" s="6"/>
      <c r="T367" s="6"/>
      <c r="U367" s="5"/>
    </row>
    <row r="368" spans="1:21">
      <c r="A368" s="5"/>
      <c r="B368" s="5"/>
      <c r="C368" s="5"/>
      <c r="D368" s="5"/>
      <c r="L368" s="5"/>
      <c r="M368" s="6"/>
      <c r="N368" s="6"/>
      <c r="O368" s="6"/>
      <c r="P368" s="6"/>
      <c r="Q368" s="6"/>
      <c r="R368" s="6"/>
      <c r="S368" s="6"/>
      <c r="T368" s="6"/>
      <c r="U368" s="5"/>
    </row>
    <row r="369" spans="1:21">
      <c r="A369" s="5"/>
      <c r="B369" s="5"/>
      <c r="C369" s="5"/>
      <c r="D369" s="5"/>
      <c r="L369" s="5"/>
      <c r="M369" s="6"/>
      <c r="N369" s="6"/>
      <c r="O369" s="6"/>
      <c r="P369" s="6"/>
      <c r="Q369" s="6"/>
      <c r="R369" s="6"/>
      <c r="S369" s="6"/>
      <c r="T369" s="6"/>
      <c r="U369" s="5"/>
    </row>
    <row r="370" spans="1:21">
      <c r="A370" s="5"/>
      <c r="B370" s="5"/>
      <c r="C370" s="5"/>
      <c r="D370" s="5"/>
      <c r="L370" s="5"/>
      <c r="M370" s="6"/>
      <c r="N370" s="6"/>
      <c r="O370" s="6"/>
      <c r="P370" s="6"/>
      <c r="Q370" s="6"/>
      <c r="R370" s="6"/>
      <c r="S370" s="6"/>
      <c r="T370" s="6"/>
      <c r="U370" s="5"/>
    </row>
    <row r="371" spans="1:21">
      <c r="A371" s="5"/>
      <c r="B371" s="5"/>
      <c r="C371" s="5"/>
      <c r="D371" s="5"/>
      <c r="L371" s="5"/>
      <c r="M371" s="6"/>
      <c r="N371" s="6"/>
      <c r="O371" s="6"/>
      <c r="P371" s="6"/>
      <c r="Q371" s="6"/>
      <c r="R371" s="6"/>
      <c r="S371" s="6"/>
      <c r="T371" s="6"/>
      <c r="U371" s="5"/>
    </row>
    <row r="372" spans="1:21">
      <c r="A372" s="5"/>
      <c r="B372" s="5"/>
      <c r="C372" s="5"/>
      <c r="D372" s="5"/>
      <c r="L372" s="5"/>
      <c r="M372" s="6"/>
      <c r="N372" s="6"/>
      <c r="O372" s="6"/>
      <c r="P372" s="6"/>
      <c r="Q372" s="6"/>
      <c r="R372" s="6"/>
      <c r="S372" s="6"/>
      <c r="T372" s="6"/>
      <c r="U372" s="5"/>
    </row>
    <row r="373" spans="1:21">
      <c r="A373" s="5"/>
      <c r="B373" s="5"/>
      <c r="C373" s="5"/>
      <c r="D373" s="5"/>
      <c r="L373" s="5"/>
      <c r="M373" s="6"/>
      <c r="N373" s="6"/>
      <c r="O373" s="6"/>
      <c r="P373" s="6"/>
      <c r="Q373" s="6"/>
      <c r="R373" s="6"/>
      <c r="S373" s="6"/>
      <c r="T373" s="6"/>
      <c r="U373" s="5"/>
    </row>
    <row r="374" spans="1:21">
      <c r="A374" s="5"/>
      <c r="B374" s="5"/>
      <c r="C374" s="5"/>
      <c r="D374" s="5"/>
      <c r="L374" s="5"/>
      <c r="M374" s="6"/>
      <c r="N374" s="6"/>
      <c r="O374" s="6"/>
      <c r="P374" s="6"/>
      <c r="Q374" s="6"/>
      <c r="R374" s="6"/>
      <c r="S374" s="6"/>
      <c r="T374" s="6"/>
      <c r="U374" s="5"/>
    </row>
    <row r="375" spans="1:21">
      <c r="A375" s="5"/>
      <c r="B375" s="5"/>
      <c r="C375" s="5"/>
      <c r="D375" s="5"/>
      <c r="L375" s="5"/>
      <c r="M375" s="6"/>
      <c r="N375" s="6"/>
      <c r="O375" s="6"/>
      <c r="P375" s="6"/>
      <c r="Q375" s="6"/>
      <c r="R375" s="6"/>
      <c r="S375" s="6"/>
      <c r="T375" s="6"/>
      <c r="U375" s="5"/>
    </row>
    <row r="376" spans="1:21">
      <c r="A376" s="5"/>
      <c r="B376" s="5"/>
      <c r="C376" s="5"/>
      <c r="D376" s="5"/>
      <c r="L376" s="5"/>
      <c r="M376" s="6"/>
      <c r="N376" s="6"/>
      <c r="O376" s="6"/>
      <c r="P376" s="6"/>
      <c r="Q376" s="6"/>
      <c r="R376" s="6"/>
      <c r="S376" s="6"/>
      <c r="T376" s="6"/>
      <c r="U376" s="5"/>
    </row>
    <row r="377" spans="1:21">
      <c r="A377" s="5"/>
      <c r="B377" s="5"/>
      <c r="C377" s="5"/>
      <c r="D377" s="5"/>
      <c r="L377" s="5"/>
      <c r="M377" s="6"/>
      <c r="N377" s="6"/>
      <c r="O377" s="6"/>
      <c r="P377" s="6"/>
      <c r="Q377" s="6"/>
      <c r="R377" s="6"/>
      <c r="S377" s="6"/>
      <c r="T377" s="6"/>
      <c r="U377" s="5"/>
    </row>
    <row r="378" spans="1:21">
      <c r="A378" s="5"/>
      <c r="B378" s="5"/>
      <c r="C378" s="5"/>
      <c r="D378" s="5"/>
      <c r="L378" s="5"/>
      <c r="M378" s="6"/>
      <c r="N378" s="6"/>
      <c r="O378" s="6"/>
      <c r="P378" s="6"/>
      <c r="Q378" s="6"/>
      <c r="R378" s="6"/>
      <c r="S378" s="6"/>
      <c r="T378" s="6"/>
      <c r="U378" s="5"/>
    </row>
    <row r="379" spans="1:21">
      <c r="A379" s="5"/>
      <c r="B379" s="5"/>
      <c r="C379" s="5"/>
      <c r="D379" s="5"/>
      <c r="L379" s="5"/>
      <c r="M379" s="6"/>
      <c r="N379" s="6"/>
      <c r="O379" s="6"/>
      <c r="P379" s="6"/>
      <c r="Q379" s="6"/>
      <c r="R379" s="6"/>
      <c r="S379" s="6"/>
      <c r="T379" s="6"/>
      <c r="U379" s="5"/>
    </row>
    <row r="380" spans="1:21">
      <c r="A380" s="5"/>
      <c r="B380" s="5"/>
      <c r="C380" s="5"/>
      <c r="D380" s="5"/>
      <c r="L380" s="5"/>
      <c r="M380" s="6"/>
      <c r="N380" s="6"/>
      <c r="O380" s="6"/>
      <c r="P380" s="6"/>
      <c r="Q380" s="6"/>
      <c r="R380" s="6"/>
      <c r="S380" s="6"/>
      <c r="T380" s="6"/>
      <c r="U380" s="5"/>
    </row>
    <row r="381" spans="1:21">
      <c r="A381" s="5"/>
      <c r="B381" s="5"/>
      <c r="C381" s="5"/>
      <c r="D381" s="5"/>
      <c r="L381" s="5"/>
      <c r="M381" s="6"/>
      <c r="N381" s="6"/>
      <c r="O381" s="6"/>
      <c r="P381" s="6"/>
      <c r="Q381" s="6"/>
      <c r="R381" s="6"/>
      <c r="S381" s="6"/>
      <c r="T381" s="6"/>
      <c r="U381" s="5"/>
    </row>
    <row r="382" spans="1:21">
      <c r="A382" s="5"/>
      <c r="B382" s="5"/>
      <c r="C382" s="5"/>
      <c r="D382" s="5"/>
      <c r="L382" s="5"/>
      <c r="M382" s="6"/>
      <c r="N382" s="6"/>
      <c r="O382" s="6"/>
      <c r="P382" s="6"/>
      <c r="Q382" s="6"/>
      <c r="R382" s="6"/>
      <c r="S382" s="6"/>
      <c r="T382" s="6"/>
      <c r="U382" s="5"/>
    </row>
    <row r="383" spans="1:21">
      <c r="A383" s="5"/>
      <c r="B383" s="5"/>
      <c r="C383" s="5"/>
      <c r="D383" s="5"/>
      <c r="L383" s="5"/>
      <c r="M383" s="6"/>
      <c r="N383" s="6"/>
      <c r="O383" s="6"/>
      <c r="P383" s="6"/>
      <c r="Q383" s="6"/>
      <c r="R383" s="6"/>
      <c r="S383" s="6"/>
      <c r="T383" s="6"/>
      <c r="U383" s="5"/>
    </row>
    <row r="384" spans="1:21">
      <c r="A384" s="5"/>
      <c r="B384" s="5"/>
      <c r="C384" s="5"/>
      <c r="D384" s="5"/>
      <c r="L384" s="5"/>
      <c r="M384" s="6"/>
      <c r="N384" s="6"/>
      <c r="O384" s="6"/>
      <c r="P384" s="6"/>
      <c r="Q384" s="6"/>
      <c r="R384" s="6"/>
      <c r="S384" s="6"/>
      <c r="T384" s="6"/>
      <c r="U384" s="5"/>
    </row>
    <row r="385" spans="1:21">
      <c r="A385" s="5"/>
      <c r="B385" s="5"/>
      <c r="C385" s="5"/>
      <c r="D385" s="5"/>
      <c r="L385" s="5"/>
      <c r="M385" s="6"/>
      <c r="N385" s="6"/>
      <c r="O385" s="6"/>
      <c r="P385" s="6"/>
      <c r="Q385" s="6"/>
      <c r="R385" s="6"/>
      <c r="S385" s="6"/>
      <c r="T385" s="6"/>
      <c r="U385" s="5"/>
    </row>
    <row r="386" spans="1:21">
      <c r="A386" s="5"/>
      <c r="B386" s="5"/>
      <c r="C386" s="5"/>
      <c r="D386" s="5"/>
      <c r="L386" s="5"/>
      <c r="M386" s="6"/>
      <c r="N386" s="6"/>
      <c r="O386" s="6"/>
      <c r="P386" s="6"/>
      <c r="Q386" s="6"/>
      <c r="R386" s="6"/>
      <c r="S386" s="6"/>
      <c r="T386" s="6"/>
      <c r="U386" s="5"/>
    </row>
    <row r="387" spans="1:21">
      <c r="A387" s="5"/>
      <c r="B387" s="5"/>
      <c r="C387" s="5"/>
      <c r="D387" s="5"/>
      <c r="L387" s="5"/>
      <c r="M387" s="6"/>
      <c r="N387" s="6"/>
      <c r="O387" s="6"/>
      <c r="P387" s="6"/>
      <c r="Q387" s="6"/>
      <c r="R387" s="6"/>
      <c r="S387" s="6"/>
      <c r="T387" s="6"/>
      <c r="U387" s="5"/>
    </row>
    <row r="388" spans="1:21">
      <c r="A388" s="5"/>
      <c r="B388" s="5"/>
      <c r="C388" s="5"/>
      <c r="D388" s="5"/>
      <c r="L388" s="5"/>
      <c r="M388" s="6"/>
      <c r="N388" s="6"/>
      <c r="O388" s="6"/>
      <c r="P388" s="6"/>
      <c r="Q388" s="6"/>
      <c r="R388" s="6"/>
      <c r="S388" s="6"/>
      <c r="T388" s="6"/>
      <c r="U388" s="5"/>
    </row>
    <row r="389" spans="1:21">
      <c r="A389" s="5"/>
      <c r="B389" s="5"/>
      <c r="C389" s="5"/>
      <c r="D389" s="5"/>
      <c r="L389" s="5"/>
      <c r="M389" s="6"/>
      <c r="N389" s="6"/>
      <c r="O389" s="6"/>
      <c r="P389" s="6"/>
      <c r="Q389" s="6"/>
      <c r="R389" s="6"/>
      <c r="S389" s="6"/>
      <c r="T389" s="6"/>
      <c r="U389" s="5"/>
    </row>
    <row r="390" spans="1:21">
      <c r="A390" s="5"/>
      <c r="B390" s="5"/>
      <c r="C390" s="5"/>
      <c r="D390" s="5"/>
      <c r="L390" s="5"/>
      <c r="M390" s="6"/>
      <c r="N390" s="6"/>
      <c r="O390" s="6"/>
      <c r="P390" s="6"/>
      <c r="Q390" s="6"/>
      <c r="R390" s="6"/>
      <c r="S390" s="6"/>
      <c r="T390" s="6"/>
      <c r="U390" s="5"/>
    </row>
    <row r="391" spans="1:21">
      <c r="A391" s="5"/>
      <c r="B391" s="5"/>
      <c r="C391" s="5"/>
      <c r="D391" s="5"/>
      <c r="L391" s="5"/>
      <c r="M391" s="6"/>
      <c r="N391" s="6"/>
      <c r="O391" s="6"/>
      <c r="P391" s="6"/>
      <c r="Q391" s="6"/>
      <c r="R391" s="6"/>
      <c r="S391" s="6"/>
      <c r="T391" s="6"/>
      <c r="U391" s="5"/>
    </row>
    <row r="392" spans="1:21">
      <c r="A392" s="5"/>
      <c r="B392" s="5"/>
      <c r="C392" s="5"/>
      <c r="D392" s="5"/>
      <c r="L392" s="5"/>
      <c r="M392" s="6"/>
      <c r="N392" s="6"/>
      <c r="O392" s="6"/>
      <c r="P392" s="6"/>
      <c r="Q392" s="6"/>
      <c r="R392" s="6"/>
      <c r="S392" s="6"/>
      <c r="T392" s="6"/>
      <c r="U392" s="5"/>
    </row>
    <row r="393" spans="1:21">
      <c r="A393" s="5"/>
      <c r="B393" s="5"/>
      <c r="C393" s="5"/>
      <c r="D393" s="5"/>
      <c r="L393" s="5"/>
      <c r="M393" s="6"/>
      <c r="N393" s="6"/>
      <c r="O393" s="6"/>
      <c r="P393" s="6"/>
      <c r="Q393" s="6"/>
      <c r="R393" s="6"/>
      <c r="S393" s="6"/>
      <c r="T393" s="6"/>
      <c r="U393" s="5"/>
    </row>
    <row r="394" spans="1:21">
      <c r="A394" s="5"/>
      <c r="B394" s="5"/>
      <c r="C394" s="5"/>
      <c r="D394" s="5"/>
      <c r="L394" s="5"/>
      <c r="M394" s="6"/>
      <c r="N394" s="6"/>
      <c r="O394" s="6"/>
      <c r="P394" s="6"/>
      <c r="Q394" s="6"/>
      <c r="R394" s="6"/>
      <c r="S394" s="6"/>
      <c r="T394" s="6"/>
      <c r="U394" s="5"/>
    </row>
    <row r="395" spans="1:21">
      <c r="A395" s="5"/>
      <c r="B395" s="5"/>
      <c r="C395" s="5"/>
      <c r="D395" s="5"/>
      <c r="L395" s="5"/>
      <c r="M395" s="6"/>
      <c r="N395" s="6"/>
      <c r="O395" s="6"/>
      <c r="P395" s="6"/>
      <c r="Q395" s="6"/>
      <c r="R395" s="6"/>
      <c r="S395" s="6"/>
      <c r="T395" s="6"/>
      <c r="U395" s="5"/>
    </row>
    <row r="396" spans="1:21">
      <c r="A396" s="5"/>
      <c r="B396" s="5"/>
      <c r="C396" s="5"/>
      <c r="D396" s="5"/>
      <c r="L396" s="5"/>
      <c r="M396" s="6"/>
      <c r="N396" s="6"/>
      <c r="O396" s="6"/>
      <c r="P396" s="6"/>
      <c r="Q396" s="6"/>
      <c r="R396" s="6"/>
      <c r="S396" s="6"/>
      <c r="T396" s="6"/>
      <c r="U396" s="5"/>
    </row>
    <row r="397" spans="1:21">
      <c r="A397" s="5"/>
      <c r="B397" s="5"/>
      <c r="C397" s="5"/>
      <c r="D397" s="5"/>
      <c r="L397" s="5"/>
      <c r="M397" s="6"/>
      <c r="N397" s="6"/>
      <c r="O397" s="6"/>
      <c r="P397" s="6"/>
      <c r="Q397" s="6"/>
      <c r="R397" s="6"/>
      <c r="S397" s="6"/>
      <c r="T397" s="6"/>
      <c r="U397" s="5"/>
    </row>
    <row r="398" spans="1:21">
      <c r="A398" s="5"/>
      <c r="B398" s="5"/>
      <c r="C398" s="5"/>
      <c r="D398" s="5"/>
      <c r="L398" s="5"/>
      <c r="M398" s="6"/>
      <c r="N398" s="6"/>
      <c r="O398" s="6"/>
      <c r="P398" s="6"/>
      <c r="Q398" s="6"/>
      <c r="R398" s="6"/>
      <c r="S398" s="6"/>
      <c r="T398" s="6"/>
      <c r="U398" s="5"/>
    </row>
    <row r="399" spans="1:21">
      <c r="A399" s="5"/>
      <c r="B399" s="5"/>
      <c r="C399" s="5"/>
      <c r="D399" s="5"/>
      <c r="L399" s="5"/>
      <c r="M399" s="6"/>
      <c r="N399" s="6"/>
      <c r="O399" s="6"/>
      <c r="P399" s="6"/>
      <c r="Q399" s="6"/>
      <c r="R399" s="6"/>
      <c r="S399" s="6"/>
      <c r="T399" s="6"/>
      <c r="U399" s="5"/>
    </row>
    <row r="400" spans="1:21">
      <c r="A400" s="5"/>
      <c r="B400" s="5"/>
      <c r="C400" s="5"/>
      <c r="D400" s="5"/>
      <c r="L400" s="5"/>
      <c r="M400" s="6"/>
      <c r="N400" s="6"/>
      <c r="O400" s="6"/>
      <c r="P400" s="6"/>
      <c r="Q400" s="6"/>
      <c r="R400" s="6"/>
      <c r="S400" s="6"/>
      <c r="T400" s="6"/>
      <c r="U400" s="5"/>
    </row>
    <row r="401" spans="1:21">
      <c r="A401" s="5"/>
      <c r="B401" s="5"/>
      <c r="C401" s="5"/>
      <c r="D401" s="5"/>
      <c r="L401" s="5"/>
      <c r="M401" s="6"/>
      <c r="N401" s="6"/>
      <c r="O401" s="6"/>
      <c r="P401" s="6"/>
      <c r="Q401" s="6"/>
      <c r="R401" s="6"/>
      <c r="S401" s="6"/>
      <c r="T401" s="6"/>
      <c r="U401" s="5"/>
    </row>
    <row r="402" spans="1:21">
      <c r="A402" s="5"/>
      <c r="B402" s="5"/>
      <c r="C402" s="5"/>
      <c r="D402" s="5"/>
      <c r="L402" s="5"/>
      <c r="M402" s="6"/>
      <c r="N402" s="6"/>
      <c r="O402" s="6"/>
      <c r="P402" s="6"/>
      <c r="Q402" s="6"/>
      <c r="R402" s="6"/>
      <c r="S402" s="6"/>
      <c r="T402" s="6"/>
      <c r="U402" s="5"/>
    </row>
    <row r="403" spans="1:21">
      <c r="A403" s="5"/>
      <c r="B403" s="5"/>
      <c r="C403" s="5"/>
      <c r="D403" s="5"/>
      <c r="L403" s="5"/>
      <c r="M403" s="6"/>
      <c r="N403" s="6"/>
      <c r="O403" s="6"/>
      <c r="P403" s="6"/>
      <c r="Q403" s="6"/>
      <c r="R403" s="6"/>
      <c r="S403" s="6"/>
      <c r="T403" s="6"/>
      <c r="U403" s="5"/>
    </row>
    <row r="404" spans="1:21">
      <c r="A404" s="5"/>
      <c r="B404" s="5"/>
      <c r="C404" s="5"/>
      <c r="D404" s="5"/>
      <c r="L404" s="5"/>
      <c r="M404" s="6"/>
      <c r="N404" s="6"/>
      <c r="O404" s="6"/>
      <c r="P404" s="6"/>
      <c r="Q404" s="6"/>
      <c r="R404" s="6"/>
      <c r="S404" s="6"/>
      <c r="T404" s="6"/>
      <c r="U404" s="5"/>
    </row>
    <row r="405" spans="1:21">
      <c r="A405" s="5"/>
      <c r="B405" s="5"/>
      <c r="C405" s="5"/>
      <c r="D405" s="5"/>
      <c r="L405" s="5"/>
      <c r="M405" s="6"/>
      <c r="N405" s="6"/>
      <c r="O405" s="6"/>
      <c r="P405" s="6"/>
      <c r="Q405" s="6"/>
      <c r="R405" s="6"/>
      <c r="S405" s="6"/>
      <c r="T405" s="6"/>
      <c r="U405" s="5"/>
    </row>
    <row r="406" spans="1:21">
      <c r="A406" s="5"/>
      <c r="B406" s="5"/>
      <c r="C406" s="5"/>
      <c r="D406" s="5"/>
      <c r="L406" s="5"/>
      <c r="M406" s="6"/>
      <c r="N406" s="6"/>
      <c r="O406" s="6"/>
      <c r="P406" s="6"/>
      <c r="Q406" s="6"/>
      <c r="R406" s="6"/>
      <c r="S406" s="6"/>
      <c r="T406" s="6"/>
      <c r="U406" s="5"/>
    </row>
    <row r="407" spans="1:21">
      <c r="A407" s="5"/>
      <c r="B407" s="5"/>
      <c r="C407" s="5"/>
      <c r="D407" s="5"/>
      <c r="L407" s="5"/>
      <c r="M407" s="6"/>
      <c r="N407" s="6"/>
      <c r="O407" s="6"/>
      <c r="P407" s="6"/>
      <c r="Q407" s="6"/>
      <c r="R407" s="6"/>
      <c r="S407" s="6"/>
      <c r="T407" s="6"/>
      <c r="U407" s="5"/>
    </row>
    <row r="408" spans="1:21">
      <c r="A408" s="5"/>
      <c r="B408" s="5"/>
      <c r="C408" s="5"/>
      <c r="D408" s="5"/>
      <c r="L408" s="5"/>
      <c r="M408" s="6"/>
      <c r="N408" s="6"/>
      <c r="O408" s="6"/>
      <c r="P408" s="6"/>
      <c r="Q408" s="6"/>
      <c r="R408" s="6"/>
      <c r="S408" s="6"/>
      <c r="T408" s="6"/>
      <c r="U408" s="5"/>
    </row>
    <row r="409" spans="1:21">
      <c r="A409" s="5"/>
      <c r="B409" s="5"/>
      <c r="C409" s="5"/>
      <c r="D409" s="5"/>
      <c r="L409" s="5"/>
      <c r="M409" s="6"/>
      <c r="N409" s="6"/>
      <c r="O409" s="6"/>
      <c r="P409" s="6"/>
      <c r="Q409" s="6"/>
      <c r="R409" s="6"/>
      <c r="S409" s="6"/>
      <c r="T409" s="6"/>
      <c r="U409" s="5"/>
    </row>
    <row r="410" spans="1:21">
      <c r="A410" s="5"/>
      <c r="B410" s="5"/>
      <c r="C410" s="5"/>
      <c r="D410" s="5"/>
      <c r="L410" s="5"/>
      <c r="M410" s="6"/>
      <c r="N410" s="6"/>
      <c r="O410" s="6"/>
      <c r="P410" s="6"/>
      <c r="Q410" s="6"/>
      <c r="R410" s="6"/>
      <c r="S410" s="6"/>
      <c r="T410" s="6"/>
      <c r="U410" s="5"/>
    </row>
    <row r="411" spans="1:21">
      <c r="A411" s="5"/>
      <c r="B411" s="5"/>
      <c r="C411" s="5"/>
      <c r="D411" s="5"/>
      <c r="L411" s="5"/>
      <c r="M411" s="6"/>
      <c r="N411" s="6"/>
      <c r="O411" s="6"/>
      <c r="P411" s="6"/>
      <c r="Q411" s="6"/>
      <c r="R411" s="6"/>
      <c r="S411" s="6"/>
      <c r="T411" s="6"/>
      <c r="U411" s="5"/>
    </row>
    <row r="412" spans="1:21">
      <c r="A412" s="5"/>
      <c r="B412" s="5"/>
      <c r="C412" s="5"/>
      <c r="D412" s="5"/>
      <c r="L412" s="5"/>
      <c r="M412" s="6"/>
      <c r="N412" s="6"/>
      <c r="O412" s="6"/>
      <c r="P412" s="6"/>
      <c r="Q412" s="6"/>
      <c r="R412" s="6"/>
      <c r="S412" s="6"/>
      <c r="T412" s="6"/>
      <c r="U412" s="5"/>
    </row>
    <row r="413" spans="1:21">
      <c r="A413" s="5"/>
      <c r="B413" s="5"/>
      <c r="C413" s="5"/>
      <c r="D413" s="5"/>
      <c r="L413" s="5"/>
      <c r="M413" s="6"/>
      <c r="N413" s="6"/>
      <c r="O413" s="6"/>
      <c r="P413" s="6"/>
      <c r="Q413" s="6"/>
      <c r="R413" s="6"/>
      <c r="S413" s="6"/>
      <c r="T413" s="6"/>
      <c r="U413" s="5"/>
    </row>
    <row r="414" spans="1:21">
      <c r="A414" s="5"/>
      <c r="B414" s="5"/>
      <c r="C414" s="5"/>
      <c r="D414" s="5"/>
      <c r="L414" s="5"/>
      <c r="M414" s="6"/>
      <c r="N414" s="6"/>
      <c r="O414" s="6"/>
      <c r="P414" s="6"/>
      <c r="Q414" s="6"/>
      <c r="R414" s="6"/>
      <c r="S414" s="6"/>
      <c r="T414" s="6"/>
      <c r="U414" s="5"/>
    </row>
    <row r="415" spans="1:21">
      <c r="A415" s="5"/>
      <c r="B415" s="5"/>
      <c r="C415" s="5"/>
      <c r="D415" s="5"/>
      <c r="L415" s="5"/>
      <c r="M415" s="6"/>
      <c r="N415" s="6"/>
      <c r="O415" s="6"/>
      <c r="P415" s="6"/>
      <c r="Q415" s="6"/>
      <c r="R415" s="6"/>
      <c r="S415" s="6"/>
      <c r="T415" s="6"/>
      <c r="U415" s="5"/>
    </row>
    <row r="416" spans="1:21">
      <c r="A416" s="5"/>
      <c r="B416" s="5"/>
      <c r="C416" s="5"/>
      <c r="D416" s="5"/>
      <c r="L416" s="5"/>
      <c r="M416" s="6"/>
      <c r="N416" s="6"/>
      <c r="O416" s="6"/>
      <c r="P416" s="6"/>
      <c r="Q416" s="6"/>
      <c r="R416" s="6"/>
      <c r="S416" s="6"/>
      <c r="T416" s="6"/>
      <c r="U416" s="5"/>
    </row>
    <row r="417" spans="1:21">
      <c r="A417" s="5"/>
      <c r="B417" s="5"/>
      <c r="C417" s="5"/>
      <c r="D417" s="5"/>
      <c r="L417" s="5"/>
      <c r="M417" s="6"/>
      <c r="N417" s="6"/>
      <c r="O417" s="6"/>
      <c r="P417" s="6"/>
      <c r="Q417" s="6"/>
      <c r="R417" s="6"/>
      <c r="S417" s="6"/>
      <c r="T417" s="6"/>
      <c r="U417" s="5"/>
    </row>
    <row r="418" spans="1:21">
      <c r="A418" s="5"/>
      <c r="B418" s="5"/>
      <c r="C418" s="5"/>
      <c r="D418" s="5"/>
      <c r="L418" s="5"/>
      <c r="M418" s="6"/>
      <c r="N418" s="6"/>
      <c r="O418" s="6"/>
      <c r="P418" s="6"/>
      <c r="Q418" s="6"/>
      <c r="R418" s="6"/>
      <c r="S418" s="6"/>
      <c r="T418" s="6"/>
      <c r="U418" s="5"/>
    </row>
    <row r="419" spans="1:21">
      <c r="A419" s="5"/>
      <c r="B419" s="5"/>
      <c r="C419" s="5"/>
      <c r="D419" s="5"/>
      <c r="L419" s="5"/>
      <c r="M419" s="6"/>
      <c r="N419" s="6"/>
      <c r="O419" s="6"/>
      <c r="P419" s="6"/>
      <c r="Q419" s="6"/>
      <c r="R419" s="6"/>
      <c r="S419" s="6"/>
      <c r="T419" s="6"/>
      <c r="U419" s="5"/>
    </row>
    <row r="420" spans="1:21">
      <c r="A420" s="5"/>
      <c r="B420" s="5"/>
      <c r="C420" s="5"/>
      <c r="D420" s="5"/>
      <c r="L420" s="5"/>
      <c r="M420" s="6"/>
      <c r="N420" s="6"/>
      <c r="O420" s="6"/>
      <c r="P420" s="6"/>
      <c r="Q420" s="6"/>
      <c r="R420" s="6"/>
      <c r="S420" s="6"/>
      <c r="T420" s="6"/>
      <c r="U420" s="5"/>
    </row>
    <row r="421" spans="1:21">
      <c r="A421" s="5"/>
      <c r="B421" s="5"/>
      <c r="C421" s="5"/>
      <c r="D421" s="5"/>
      <c r="L421" s="5"/>
      <c r="M421" s="6"/>
      <c r="N421" s="6"/>
      <c r="O421" s="6"/>
      <c r="P421" s="6"/>
      <c r="Q421" s="6"/>
      <c r="R421" s="6"/>
      <c r="S421" s="6"/>
      <c r="T421" s="6"/>
      <c r="U421" s="5"/>
    </row>
    <row r="422" spans="1:21">
      <c r="A422" s="5"/>
      <c r="B422" s="5"/>
      <c r="C422" s="5"/>
      <c r="D422" s="5"/>
      <c r="L422" s="5"/>
      <c r="M422" s="6"/>
      <c r="N422" s="6"/>
      <c r="O422" s="6"/>
      <c r="P422" s="6"/>
      <c r="Q422" s="6"/>
      <c r="R422" s="6"/>
      <c r="S422" s="6"/>
      <c r="T422" s="6"/>
      <c r="U422" s="5"/>
    </row>
    <row r="423" spans="1:21">
      <c r="A423" s="5"/>
      <c r="B423" s="5"/>
      <c r="C423" s="5"/>
      <c r="D423" s="5"/>
      <c r="L423" s="5"/>
      <c r="M423" s="6"/>
      <c r="N423" s="6"/>
      <c r="O423" s="6"/>
      <c r="P423" s="6"/>
      <c r="Q423" s="6"/>
      <c r="R423" s="6"/>
      <c r="S423" s="6"/>
      <c r="T423" s="6"/>
      <c r="U423" s="5"/>
    </row>
    <row r="424" spans="1:21">
      <c r="A424" s="5"/>
      <c r="B424" s="5"/>
      <c r="C424" s="5"/>
      <c r="D424" s="5"/>
      <c r="L424" s="5"/>
      <c r="M424" s="6"/>
      <c r="N424" s="6"/>
      <c r="O424" s="6"/>
      <c r="P424" s="6"/>
      <c r="Q424" s="6"/>
      <c r="R424" s="6"/>
      <c r="S424" s="6"/>
      <c r="T424" s="6"/>
      <c r="U424" s="5"/>
    </row>
    <row r="425" spans="1:21">
      <c r="A425" s="5"/>
      <c r="B425" s="5"/>
      <c r="C425" s="5"/>
      <c r="D425" s="5"/>
      <c r="L425" s="5"/>
      <c r="M425" s="6"/>
      <c r="N425" s="6"/>
      <c r="O425" s="6"/>
      <c r="P425" s="6"/>
      <c r="Q425" s="6"/>
      <c r="R425" s="6"/>
      <c r="S425" s="6"/>
      <c r="T425" s="6"/>
      <c r="U425" s="5"/>
    </row>
    <row r="426" spans="1:21">
      <c r="A426" s="5"/>
      <c r="B426" s="5"/>
      <c r="C426" s="5"/>
      <c r="D426" s="5"/>
      <c r="L426" s="5"/>
      <c r="M426" s="6"/>
      <c r="N426" s="6"/>
      <c r="O426" s="6"/>
      <c r="P426" s="6"/>
      <c r="Q426" s="6"/>
      <c r="R426" s="6"/>
      <c r="S426" s="6"/>
      <c r="T426" s="6"/>
      <c r="U426" s="5"/>
    </row>
    <row r="427" spans="1:21">
      <c r="A427" s="5"/>
      <c r="B427" s="5"/>
      <c r="C427" s="5"/>
      <c r="D427" s="5"/>
      <c r="L427" s="5"/>
      <c r="M427" s="6"/>
      <c r="N427" s="6"/>
      <c r="O427" s="6"/>
      <c r="P427" s="6"/>
      <c r="Q427" s="6"/>
      <c r="R427" s="6"/>
      <c r="S427" s="6"/>
      <c r="T427" s="6"/>
      <c r="U427" s="5"/>
    </row>
    <row r="428" spans="1:21">
      <c r="A428" s="5"/>
      <c r="B428" s="5"/>
      <c r="C428" s="5"/>
      <c r="D428" s="5"/>
      <c r="L428" s="5"/>
      <c r="M428" s="6"/>
      <c r="N428" s="6"/>
      <c r="O428" s="6"/>
      <c r="P428" s="6"/>
      <c r="Q428" s="6"/>
      <c r="R428" s="6"/>
      <c r="S428" s="6"/>
      <c r="T428" s="6"/>
      <c r="U428" s="5"/>
    </row>
    <row r="429" spans="1:21">
      <c r="A429" s="5"/>
      <c r="B429" s="5"/>
      <c r="C429" s="5"/>
      <c r="D429" s="5"/>
      <c r="L429" s="5"/>
      <c r="M429" s="6"/>
      <c r="N429" s="6"/>
      <c r="O429" s="6"/>
      <c r="P429" s="6"/>
      <c r="Q429" s="6"/>
      <c r="R429" s="6"/>
      <c r="S429" s="6"/>
      <c r="T429" s="6"/>
      <c r="U429" s="5"/>
    </row>
    <row r="430" spans="1:21">
      <c r="A430" s="5"/>
      <c r="B430" s="5"/>
      <c r="C430" s="5"/>
      <c r="D430" s="5"/>
      <c r="L430" s="5"/>
      <c r="M430" s="6"/>
      <c r="N430" s="6"/>
      <c r="O430" s="6"/>
      <c r="P430" s="6"/>
      <c r="Q430" s="6"/>
      <c r="R430" s="6"/>
      <c r="S430" s="6"/>
      <c r="T430" s="6"/>
      <c r="U430" s="5"/>
    </row>
    <row r="431" spans="1:21">
      <c r="A431" s="5"/>
      <c r="B431" s="5"/>
      <c r="C431" s="5"/>
      <c r="D431" s="5"/>
      <c r="L431" s="5"/>
      <c r="M431" s="6"/>
      <c r="N431" s="6"/>
      <c r="O431" s="6"/>
      <c r="P431" s="6"/>
      <c r="Q431" s="6"/>
      <c r="R431" s="6"/>
      <c r="S431" s="6"/>
      <c r="T431" s="6"/>
      <c r="U431" s="5"/>
    </row>
    <row r="432" spans="1:21">
      <c r="A432" s="5"/>
      <c r="B432" s="5"/>
      <c r="C432" s="5"/>
      <c r="D432" s="5"/>
      <c r="L432" s="5"/>
      <c r="M432" s="6"/>
      <c r="N432" s="6"/>
      <c r="O432" s="6"/>
      <c r="P432" s="6"/>
      <c r="Q432" s="6"/>
      <c r="R432" s="6"/>
      <c r="S432" s="6"/>
      <c r="T432" s="6"/>
      <c r="U432" s="5"/>
    </row>
    <row r="433" spans="1:21">
      <c r="A433" s="5"/>
      <c r="B433" s="5"/>
      <c r="C433" s="5"/>
      <c r="D433" s="5"/>
      <c r="L433" s="5"/>
      <c r="M433" s="6"/>
      <c r="N433" s="6"/>
      <c r="O433" s="6"/>
      <c r="P433" s="6"/>
      <c r="Q433" s="6"/>
      <c r="R433" s="6"/>
      <c r="S433" s="6"/>
      <c r="T433" s="6"/>
      <c r="U433" s="5"/>
    </row>
    <row r="434" spans="1:21">
      <c r="A434" s="5"/>
      <c r="B434" s="5"/>
      <c r="C434" s="5"/>
      <c r="D434" s="5"/>
      <c r="L434" s="5"/>
      <c r="M434" s="6"/>
      <c r="N434" s="6"/>
      <c r="O434" s="6"/>
      <c r="P434" s="6"/>
      <c r="Q434" s="6"/>
      <c r="R434" s="6"/>
      <c r="S434" s="6"/>
      <c r="T434" s="6"/>
      <c r="U434" s="5"/>
    </row>
    <row r="435" spans="1:21">
      <c r="A435" s="5"/>
      <c r="B435" s="5"/>
      <c r="C435" s="5"/>
      <c r="D435" s="5"/>
      <c r="L435" s="5"/>
      <c r="M435" s="6"/>
      <c r="N435" s="6"/>
      <c r="O435" s="6"/>
      <c r="P435" s="6"/>
      <c r="Q435" s="6"/>
      <c r="R435" s="6"/>
      <c r="S435" s="6"/>
      <c r="T435" s="6"/>
      <c r="U435" s="5"/>
    </row>
    <row r="436" spans="1:21">
      <c r="A436" s="5"/>
      <c r="B436" s="5"/>
      <c r="C436" s="5"/>
      <c r="D436" s="5"/>
      <c r="L436" s="5"/>
      <c r="M436" s="6"/>
      <c r="N436" s="6"/>
      <c r="O436" s="6"/>
      <c r="P436" s="6"/>
      <c r="Q436" s="6"/>
      <c r="R436" s="6"/>
      <c r="S436" s="6"/>
      <c r="T436" s="6"/>
      <c r="U436" s="5"/>
    </row>
    <row r="437" spans="1:21">
      <c r="A437" s="5"/>
      <c r="B437" s="5"/>
      <c r="C437" s="5"/>
      <c r="D437" s="5"/>
      <c r="L437" s="5"/>
      <c r="M437" s="6"/>
      <c r="N437" s="6"/>
      <c r="O437" s="6"/>
      <c r="P437" s="6"/>
      <c r="Q437" s="6"/>
      <c r="R437" s="6"/>
      <c r="S437" s="6"/>
      <c r="T437" s="6"/>
      <c r="U437" s="5"/>
    </row>
    <row r="438" spans="1:21">
      <c r="A438" s="5"/>
      <c r="B438" s="5"/>
      <c r="C438" s="5"/>
      <c r="D438" s="5"/>
      <c r="L438" s="5"/>
      <c r="M438" s="6"/>
      <c r="N438" s="6"/>
      <c r="O438" s="6"/>
      <c r="P438" s="6"/>
      <c r="Q438" s="6"/>
      <c r="R438" s="6"/>
      <c r="S438" s="6"/>
      <c r="T438" s="6"/>
      <c r="U438" s="5"/>
    </row>
    <row r="439" spans="1:21">
      <c r="A439" s="5"/>
      <c r="B439" s="5"/>
      <c r="C439" s="5"/>
      <c r="D439" s="5"/>
      <c r="L439" s="5"/>
      <c r="M439" s="6"/>
      <c r="N439" s="6"/>
      <c r="O439" s="6"/>
      <c r="P439" s="6"/>
      <c r="Q439" s="6"/>
      <c r="R439" s="6"/>
      <c r="S439" s="6"/>
      <c r="T439" s="6"/>
      <c r="U439" s="5"/>
    </row>
    <row r="440" spans="1:21">
      <c r="A440" s="5"/>
      <c r="B440" s="5"/>
      <c r="C440" s="5"/>
      <c r="D440" s="5"/>
      <c r="L440" s="5"/>
      <c r="M440" s="6"/>
      <c r="N440" s="6"/>
      <c r="O440" s="6"/>
      <c r="P440" s="6"/>
      <c r="Q440" s="6"/>
      <c r="R440" s="6"/>
      <c r="S440" s="6"/>
      <c r="T440" s="6"/>
      <c r="U440" s="5"/>
    </row>
    <row r="441" spans="1:21">
      <c r="A441" s="5"/>
      <c r="B441" s="5"/>
      <c r="C441" s="5"/>
      <c r="D441" s="5"/>
      <c r="L441" s="5"/>
      <c r="M441" s="6"/>
      <c r="N441" s="6"/>
      <c r="O441" s="6"/>
      <c r="P441" s="6"/>
      <c r="Q441" s="6"/>
      <c r="R441" s="6"/>
      <c r="S441" s="6"/>
      <c r="T441" s="6"/>
      <c r="U441" s="5"/>
    </row>
    <row r="442" spans="1:21">
      <c r="A442" s="5"/>
      <c r="B442" s="5"/>
      <c r="C442" s="5"/>
      <c r="D442" s="5"/>
      <c r="L442" s="5"/>
      <c r="M442" s="6"/>
      <c r="N442" s="6"/>
      <c r="O442" s="6"/>
      <c r="P442" s="6"/>
      <c r="Q442" s="6"/>
      <c r="R442" s="6"/>
      <c r="S442" s="6"/>
      <c r="T442" s="6"/>
      <c r="U442" s="5"/>
    </row>
    <row r="443" spans="1:21">
      <c r="A443" s="5"/>
      <c r="B443" s="5"/>
      <c r="C443" s="5"/>
      <c r="D443" s="5"/>
      <c r="L443" s="5"/>
      <c r="M443" s="6"/>
      <c r="N443" s="6"/>
      <c r="O443" s="6"/>
      <c r="P443" s="6"/>
      <c r="Q443" s="6"/>
      <c r="R443" s="6"/>
      <c r="S443" s="6"/>
      <c r="T443" s="6"/>
      <c r="U443" s="5"/>
    </row>
    <row r="444" spans="1:21">
      <c r="A444" s="5"/>
      <c r="B444" s="5"/>
      <c r="C444" s="5"/>
      <c r="D444" s="5"/>
      <c r="L444" s="5"/>
      <c r="M444" s="6"/>
      <c r="N444" s="6"/>
      <c r="O444" s="6"/>
      <c r="P444" s="6"/>
      <c r="Q444" s="6"/>
      <c r="R444" s="6"/>
      <c r="S444" s="6"/>
      <c r="T444" s="6"/>
      <c r="U444" s="5"/>
    </row>
    <row r="445" spans="1:21">
      <c r="A445" s="5"/>
      <c r="B445" s="5"/>
      <c r="C445" s="5"/>
      <c r="D445" s="5"/>
      <c r="L445" s="5"/>
      <c r="M445" s="6"/>
      <c r="N445" s="6"/>
      <c r="O445" s="6"/>
      <c r="P445" s="6"/>
      <c r="Q445" s="6"/>
      <c r="R445" s="6"/>
      <c r="S445" s="6"/>
      <c r="T445" s="6"/>
      <c r="U445" s="5"/>
    </row>
    <row r="446" spans="1:21">
      <c r="A446" s="5"/>
      <c r="B446" s="5"/>
      <c r="C446" s="5"/>
      <c r="D446" s="5"/>
      <c r="L446" s="5"/>
      <c r="M446" s="6"/>
      <c r="N446" s="6"/>
      <c r="O446" s="6"/>
      <c r="P446" s="6"/>
      <c r="Q446" s="6"/>
      <c r="R446" s="6"/>
      <c r="S446" s="6"/>
      <c r="T446" s="6"/>
      <c r="U446" s="5"/>
    </row>
    <row r="447" spans="1:21">
      <c r="A447" s="5"/>
      <c r="B447" s="5"/>
      <c r="C447" s="5"/>
      <c r="D447" s="5"/>
      <c r="L447" s="5"/>
      <c r="M447" s="6"/>
      <c r="N447" s="6"/>
      <c r="O447" s="6"/>
      <c r="P447" s="6"/>
      <c r="Q447" s="6"/>
      <c r="R447" s="6"/>
      <c r="S447" s="6"/>
      <c r="T447" s="6"/>
      <c r="U447" s="5"/>
    </row>
    <row r="448" spans="1:21">
      <c r="A448" s="5"/>
      <c r="B448" s="5"/>
      <c r="C448" s="5"/>
      <c r="D448" s="5"/>
      <c r="L448" s="5"/>
      <c r="M448" s="6"/>
      <c r="N448" s="6"/>
      <c r="O448" s="6"/>
      <c r="P448" s="6"/>
      <c r="Q448" s="6"/>
      <c r="R448" s="6"/>
      <c r="S448" s="6"/>
      <c r="T448" s="6"/>
      <c r="U448" s="5"/>
    </row>
    <row r="449" spans="1:21">
      <c r="A449" s="5"/>
      <c r="B449" s="5"/>
      <c r="C449" s="5"/>
      <c r="D449" s="5"/>
      <c r="L449" s="5"/>
      <c r="M449" s="6"/>
      <c r="N449" s="6"/>
      <c r="O449" s="6"/>
      <c r="P449" s="6"/>
      <c r="Q449" s="6"/>
      <c r="R449" s="6"/>
      <c r="S449" s="6"/>
      <c r="T449" s="6"/>
      <c r="U449" s="5"/>
    </row>
    <row r="450" spans="1:21">
      <c r="A450" s="5"/>
      <c r="B450" s="5"/>
      <c r="C450" s="5"/>
      <c r="D450" s="5"/>
      <c r="L450" s="5"/>
      <c r="M450" s="6"/>
      <c r="N450" s="6"/>
      <c r="O450" s="6"/>
      <c r="P450" s="6"/>
      <c r="Q450" s="6"/>
      <c r="R450" s="6"/>
      <c r="S450" s="6"/>
      <c r="T450" s="6"/>
      <c r="U450" s="5"/>
    </row>
    <row r="451" spans="1:21">
      <c r="A451" s="5"/>
      <c r="B451" s="5"/>
      <c r="C451" s="5"/>
      <c r="D451" s="5"/>
      <c r="L451" s="5"/>
      <c r="M451" s="6"/>
      <c r="N451" s="6"/>
      <c r="O451" s="6"/>
      <c r="P451" s="6"/>
      <c r="Q451" s="6"/>
      <c r="R451" s="6"/>
      <c r="S451" s="6"/>
      <c r="T451" s="6"/>
      <c r="U451" s="5"/>
    </row>
    <row r="452" spans="1:21">
      <c r="A452" s="5"/>
      <c r="B452" s="5"/>
      <c r="C452" s="5"/>
      <c r="D452" s="5"/>
      <c r="L452" s="5"/>
      <c r="M452" s="6"/>
      <c r="N452" s="6"/>
      <c r="O452" s="6"/>
      <c r="P452" s="6"/>
      <c r="Q452" s="6"/>
      <c r="R452" s="6"/>
      <c r="S452" s="6"/>
      <c r="T452" s="6"/>
      <c r="U452" s="5"/>
    </row>
    <row r="453" spans="1:21">
      <c r="A453" s="5"/>
      <c r="B453" s="5"/>
      <c r="C453" s="5"/>
      <c r="D453" s="5"/>
      <c r="L453" s="5"/>
      <c r="M453" s="6"/>
      <c r="N453" s="6"/>
      <c r="O453" s="6"/>
      <c r="P453" s="6"/>
      <c r="Q453" s="6"/>
      <c r="R453" s="6"/>
      <c r="S453" s="6"/>
      <c r="T453" s="6"/>
      <c r="U453" s="5"/>
    </row>
    <row r="454" spans="1:21">
      <c r="A454" s="5"/>
      <c r="B454" s="5"/>
      <c r="C454" s="5"/>
      <c r="D454" s="5"/>
      <c r="L454" s="5"/>
      <c r="M454" s="6"/>
      <c r="N454" s="6"/>
      <c r="O454" s="6"/>
      <c r="P454" s="6"/>
      <c r="Q454" s="6"/>
      <c r="R454" s="6"/>
      <c r="S454" s="6"/>
      <c r="T454" s="6"/>
      <c r="U454" s="5"/>
    </row>
    <row r="455" spans="1:21">
      <c r="A455" s="5"/>
      <c r="B455" s="5"/>
      <c r="C455" s="5"/>
      <c r="D455" s="5"/>
      <c r="L455" s="5"/>
      <c r="M455" s="6"/>
      <c r="N455" s="6"/>
      <c r="O455" s="6"/>
      <c r="P455" s="6"/>
      <c r="Q455" s="6"/>
      <c r="R455" s="6"/>
      <c r="S455" s="6"/>
      <c r="T455" s="6"/>
      <c r="U455" s="5"/>
    </row>
    <row r="456" spans="1:21">
      <c r="A456" s="5"/>
      <c r="B456" s="5"/>
      <c r="C456" s="5"/>
      <c r="D456" s="5"/>
      <c r="L456" s="5"/>
      <c r="M456" s="6"/>
      <c r="N456" s="6"/>
      <c r="O456" s="6"/>
      <c r="P456" s="6"/>
      <c r="Q456" s="6"/>
      <c r="R456" s="6"/>
      <c r="S456" s="6"/>
      <c r="T456" s="6"/>
      <c r="U456" s="5"/>
    </row>
    <row r="457" spans="1:21">
      <c r="A457" s="5"/>
      <c r="B457" s="5"/>
      <c r="C457" s="5"/>
      <c r="D457" s="5"/>
      <c r="L457" s="5"/>
      <c r="M457" s="6"/>
      <c r="N457" s="6"/>
      <c r="O457" s="6"/>
      <c r="P457" s="6"/>
      <c r="Q457" s="6"/>
      <c r="R457" s="6"/>
      <c r="S457" s="6"/>
      <c r="T457" s="6"/>
      <c r="U457" s="5"/>
    </row>
    <row r="458" spans="1:21">
      <c r="A458" s="5"/>
      <c r="B458" s="5"/>
      <c r="C458" s="5"/>
      <c r="D458" s="5"/>
      <c r="L458" s="5"/>
      <c r="M458" s="6"/>
      <c r="N458" s="6"/>
      <c r="O458" s="6"/>
      <c r="P458" s="6"/>
      <c r="Q458" s="6"/>
      <c r="R458" s="6"/>
      <c r="S458" s="6"/>
      <c r="T458" s="6"/>
      <c r="U458" s="5"/>
    </row>
    <row r="459" spans="1:21">
      <c r="A459" s="5"/>
      <c r="B459" s="5"/>
      <c r="C459" s="5"/>
      <c r="D459" s="5"/>
      <c r="L459" s="5"/>
      <c r="M459" s="6"/>
      <c r="N459" s="6"/>
      <c r="O459" s="6"/>
      <c r="P459" s="6"/>
      <c r="Q459" s="6"/>
      <c r="R459" s="6"/>
      <c r="S459" s="6"/>
      <c r="T459" s="6"/>
      <c r="U459" s="5"/>
    </row>
    <row r="460" spans="1:21">
      <c r="A460" s="5"/>
      <c r="B460" s="5"/>
      <c r="C460" s="5"/>
      <c r="D460" s="5"/>
      <c r="L460" s="5"/>
      <c r="M460" s="6"/>
      <c r="N460" s="6"/>
      <c r="O460" s="6"/>
      <c r="P460" s="6"/>
      <c r="Q460" s="6"/>
      <c r="R460" s="6"/>
      <c r="S460" s="6"/>
      <c r="T460" s="6"/>
      <c r="U460" s="5"/>
    </row>
    <row r="461" spans="1:21">
      <c r="A461" s="5"/>
      <c r="B461" s="5"/>
      <c r="C461" s="5"/>
      <c r="D461" s="5"/>
      <c r="L461" s="5"/>
      <c r="M461" s="6"/>
      <c r="N461" s="6"/>
      <c r="O461" s="6"/>
      <c r="P461" s="6"/>
      <c r="Q461" s="6"/>
      <c r="R461" s="6"/>
      <c r="S461" s="6"/>
      <c r="T461" s="6"/>
      <c r="U461" s="5"/>
    </row>
    <row r="462" spans="1:21">
      <c r="A462" s="5"/>
      <c r="B462" s="5"/>
      <c r="C462" s="5"/>
      <c r="D462" s="5"/>
      <c r="L462" s="5"/>
      <c r="M462" s="6"/>
      <c r="N462" s="6"/>
      <c r="O462" s="6"/>
      <c r="P462" s="6"/>
      <c r="Q462" s="6"/>
      <c r="R462" s="6"/>
      <c r="S462" s="6"/>
      <c r="T462" s="6"/>
      <c r="U462" s="5"/>
    </row>
    <row r="463" spans="1:21">
      <c r="A463" s="5"/>
      <c r="B463" s="5"/>
      <c r="C463" s="5"/>
      <c r="D463" s="5"/>
      <c r="L463" s="5"/>
      <c r="M463" s="6"/>
      <c r="N463" s="6"/>
      <c r="O463" s="6"/>
      <c r="P463" s="6"/>
      <c r="Q463" s="6"/>
      <c r="R463" s="6"/>
      <c r="S463" s="6"/>
      <c r="T463" s="6"/>
      <c r="U463" s="5"/>
    </row>
    <row r="464" spans="1:21">
      <c r="A464" s="5"/>
      <c r="B464" s="5"/>
      <c r="C464" s="5"/>
      <c r="D464" s="5"/>
      <c r="L464" s="5"/>
      <c r="M464" s="6"/>
      <c r="N464" s="6"/>
      <c r="O464" s="6"/>
      <c r="P464" s="6"/>
      <c r="Q464" s="6"/>
      <c r="R464" s="6"/>
      <c r="S464" s="6"/>
      <c r="T464" s="6"/>
      <c r="U464" s="5"/>
    </row>
    <row r="465" spans="1:21">
      <c r="A465" s="5"/>
      <c r="B465" s="5"/>
      <c r="C465" s="5"/>
      <c r="D465" s="5"/>
      <c r="L465" s="5"/>
      <c r="M465" s="6"/>
      <c r="N465" s="6"/>
      <c r="O465" s="6"/>
      <c r="P465" s="6"/>
      <c r="Q465" s="6"/>
      <c r="R465" s="6"/>
      <c r="S465" s="6"/>
      <c r="T465" s="6"/>
      <c r="U465" s="5"/>
    </row>
    <row r="466" spans="1:21">
      <c r="A466" s="5"/>
      <c r="B466" s="5"/>
      <c r="C466" s="5"/>
      <c r="D466" s="5"/>
      <c r="L466" s="5"/>
      <c r="M466" s="6"/>
      <c r="N466" s="6"/>
      <c r="O466" s="6"/>
      <c r="P466" s="6"/>
      <c r="Q466" s="6"/>
      <c r="R466" s="6"/>
      <c r="S466" s="6"/>
      <c r="T466" s="6"/>
      <c r="U466" s="5"/>
    </row>
    <row r="467" spans="1:21">
      <c r="A467" s="5"/>
      <c r="B467" s="5"/>
      <c r="C467" s="5"/>
      <c r="D467" s="5"/>
      <c r="L467" s="5"/>
      <c r="M467" s="6"/>
      <c r="N467" s="6"/>
      <c r="O467" s="6"/>
      <c r="P467" s="6"/>
      <c r="Q467" s="6"/>
      <c r="R467" s="6"/>
      <c r="S467" s="6"/>
      <c r="T467" s="6"/>
      <c r="U467" s="5"/>
    </row>
    <row r="468" spans="1:21">
      <c r="A468" s="5"/>
      <c r="B468" s="5"/>
      <c r="C468" s="5"/>
      <c r="D468" s="5"/>
      <c r="L468" s="5"/>
      <c r="M468" s="6"/>
      <c r="N468" s="6"/>
      <c r="O468" s="6"/>
      <c r="P468" s="6"/>
      <c r="Q468" s="6"/>
      <c r="R468" s="6"/>
      <c r="S468" s="6"/>
      <c r="T468" s="6"/>
      <c r="U468" s="5"/>
    </row>
    <row r="469" spans="1:21">
      <c r="A469" s="5"/>
      <c r="B469" s="5"/>
      <c r="C469" s="5"/>
      <c r="D469" s="5"/>
      <c r="L469" s="5"/>
      <c r="M469" s="6"/>
      <c r="N469" s="6"/>
      <c r="O469" s="6"/>
      <c r="P469" s="6"/>
      <c r="Q469" s="6"/>
      <c r="R469" s="6"/>
      <c r="S469" s="6"/>
      <c r="T469" s="6"/>
      <c r="U469" s="5"/>
    </row>
    <row r="470" spans="1:21">
      <c r="A470" s="5"/>
      <c r="B470" s="5"/>
      <c r="C470" s="5"/>
      <c r="D470" s="5"/>
      <c r="L470" s="5"/>
      <c r="M470" s="6"/>
      <c r="N470" s="6"/>
      <c r="O470" s="6"/>
      <c r="P470" s="6"/>
      <c r="Q470" s="6"/>
      <c r="R470" s="6"/>
      <c r="S470" s="6"/>
      <c r="T470" s="6"/>
      <c r="U470" s="5"/>
    </row>
    <row r="471" spans="1:21">
      <c r="A471" s="5"/>
      <c r="B471" s="5"/>
      <c r="C471" s="5"/>
      <c r="D471" s="5"/>
      <c r="L471" s="5"/>
      <c r="M471" s="6"/>
      <c r="N471" s="6"/>
      <c r="O471" s="6"/>
      <c r="P471" s="6"/>
      <c r="Q471" s="6"/>
      <c r="R471" s="6"/>
      <c r="S471" s="6"/>
      <c r="T471" s="6"/>
      <c r="U471" s="5"/>
    </row>
    <row r="472" spans="1:21">
      <c r="A472" s="5"/>
      <c r="B472" s="5"/>
      <c r="C472" s="5"/>
      <c r="D472" s="5"/>
      <c r="L472" s="5"/>
      <c r="M472" s="6"/>
      <c r="N472" s="6"/>
      <c r="O472" s="6"/>
      <c r="P472" s="6"/>
      <c r="Q472" s="6"/>
      <c r="R472" s="6"/>
      <c r="S472" s="6"/>
      <c r="T472" s="6"/>
      <c r="U472" s="5"/>
    </row>
    <row r="473" spans="1:21">
      <c r="A473" s="5"/>
      <c r="B473" s="5"/>
      <c r="C473" s="5"/>
      <c r="D473" s="5"/>
      <c r="L473" s="5"/>
      <c r="M473" s="6"/>
      <c r="N473" s="6"/>
      <c r="O473" s="6"/>
      <c r="P473" s="6"/>
      <c r="Q473" s="6"/>
      <c r="R473" s="6"/>
      <c r="S473" s="6"/>
      <c r="T473" s="6"/>
      <c r="U473" s="5"/>
    </row>
    <row r="474" spans="1:21">
      <c r="A474" s="5"/>
      <c r="B474" s="5"/>
      <c r="C474" s="5"/>
      <c r="D474" s="5"/>
      <c r="L474" s="5"/>
      <c r="M474" s="6"/>
      <c r="N474" s="6"/>
      <c r="O474" s="6"/>
      <c r="P474" s="6"/>
      <c r="Q474" s="6"/>
      <c r="R474" s="6"/>
      <c r="S474" s="6"/>
      <c r="T474" s="6"/>
      <c r="U474" s="5"/>
    </row>
    <row r="475" spans="1:21">
      <c r="A475" s="5"/>
      <c r="B475" s="5"/>
      <c r="C475" s="5"/>
      <c r="D475" s="5"/>
      <c r="L475" s="5"/>
      <c r="M475" s="6"/>
      <c r="N475" s="6"/>
      <c r="O475" s="6"/>
      <c r="P475" s="6"/>
      <c r="Q475" s="6"/>
      <c r="R475" s="6"/>
      <c r="S475" s="6"/>
      <c r="T475" s="6"/>
      <c r="U475" s="5"/>
    </row>
    <row r="476" spans="1:21">
      <c r="A476" s="5"/>
      <c r="B476" s="5"/>
      <c r="C476" s="5"/>
      <c r="D476" s="5"/>
      <c r="L476" s="5"/>
      <c r="M476" s="6"/>
      <c r="N476" s="6"/>
      <c r="O476" s="6"/>
      <c r="P476" s="6"/>
      <c r="Q476" s="6"/>
      <c r="R476" s="6"/>
      <c r="S476" s="6"/>
      <c r="T476" s="6"/>
      <c r="U476" s="5"/>
    </row>
    <row r="477" spans="1:21">
      <c r="A477" s="5"/>
      <c r="B477" s="5"/>
      <c r="C477" s="5"/>
      <c r="D477" s="5"/>
      <c r="L477" s="5"/>
      <c r="M477" s="6"/>
      <c r="N477" s="6"/>
      <c r="O477" s="6"/>
      <c r="P477" s="6"/>
      <c r="Q477" s="6"/>
      <c r="R477" s="6"/>
      <c r="S477" s="6"/>
      <c r="T477" s="6"/>
      <c r="U477" s="5"/>
    </row>
    <row r="478" spans="1:21">
      <c r="A478" s="5"/>
      <c r="B478" s="5"/>
      <c r="C478" s="5"/>
      <c r="D478" s="5"/>
      <c r="L478" s="5"/>
      <c r="M478" s="6"/>
      <c r="N478" s="6"/>
      <c r="O478" s="6"/>
      <c r="P478" s="6"/>
      <c r="Q478" s="6"/>
      <c r="R478" s="6"/>
      <c r="S478" s="6"/>
      <c r="T478" s="6"/>
      <c r="U478" s="5"/>
    </row>
    <row r="479" spans="1:21">
      <c r="A479" s="5"/>
      <c r="B479" s="5"/>
      <c r="C479" s="5"/>
      <c r="D479" s="5"/>
      <c r="L479" s="5"/>
      <c r="M479" s="6"/>
      <c r="N479" s="6"/>
      <c r="O479" s="6"/>
      <c r="P479" s="6"/>
      <c r="Q479" s="6"/>
      <c r="R479" s="6"/>
      <c r="S479" s="6"/>
      <c r="T479" s="6"/>
      <c r="U479" s="5"/>
    </row>
    <row r="480" spans="1:21">
      <c r="A480" s="5"/>
      <c r="B480" s="5"/>
      <c r="C480" s="5"/>
      <c r="D480" s="5"/>
      <c r="L480" s="5"/>
      <c r="M480" s="6"/>
      <c r="N480" s="6"/>
      <c r="O480" s="6"/>
      <c r="P480" s="6"/>
      <c r="Q480" s="6"/>
      <c r="R480" s="6"/>
      <c r="S480" s="6"/>
      <c r="T480" s="6"/>
      <c r="U480" s="5"/>
    </row>
    <row r="481" spans="1:21">
      <c r="A481" s="5"/>
      <c r="B481" s="5"/>
      <c r="C481" s="5"/>
      <c r="D481" s="5"/>
      <c r="L481" s="5"/>
      <c r="M481" s="6"/>
      <c r="N481" s="6"/>
      <c r="O481" s="6"/>
      <c r="P481" s="6"/>
      <c r="Q481" s="6"/>
      <c r="R481" s="6"/>
      <c r="S481" s="6"/>
      <c r="T481" s="6"/>
      <c r="U481" s="5"/>
    </row>
    <row r="482" spans="1:21">
      <c r="A482" s="5"/>
      <c r="B482" s="5"/>
      <c r="C482" s="5"/>
      <c r="D482" s="5"/>
      <c r="L482" s="5"/>
      <c r="M482" s="6"/>
      <c r="N482" s="6"/>
      <c r="O482" s="6"/>
      <c r="P482" s="6"/>
      <c r="Q482" s="6"/>
      <c r="R482" s="6"/>
      <c r="S482" s="6"/>
      <c r="T482" s="6"/>
      <c r="U482" s="5"/>
    </row>
    <row r="483" spans="1:21">
      <c r="A483" s="5"/>
      <c r="B483" s="5"/>
      <c r="C483" s="5"/>
      <c r="D483" s="5"/>
      <c r="L483" s="5"/>
      <c r="M483" s="6"/>
      <c r="N483" s="6"/>
      <c r="O483" s="6"/>
      <c r="P483" s="6"/>
      <c r="Q483" s="6"/>
      <c r="R483" s="6"/>
      <c r="S483" s="6"/>
      <c r="T483" s="6"/>
      <c r="U483" s="5"/>
    </row>
    <row r="484" spans="1:21">
      <c r="A484" s="5"/>
      <c r="B484" s="5"/>
      <c r="C484" s="5"/>
      <c r="D484" s="5"/>
      <c r="L484" s="5"/>
      <c r="M484" s="6"/>
      <c r="N484" s="6"/>
      <c r="O484" s="6"/>
      <c r="P484" s="6"/>
      <c r="Q484" s="6"/>
      <c r="R484" s="6"/>
      <c r="S484" s="6"/>
      <c r="T484" s="6"/>
      <c r="U484" s="5"/>
    </row>
    <row r="485" spans="1:21">
      <c r="A485" s="5"/>
      <c r="B485" s="5"/>
      <c r="C485" s="5"/>
      <c r="D485" s="5"/>
      <c r="L485" s="5"/>
      <c r="M485" s="6"/>
      <c r="N485" s="6"/>
      <c r="O485" s="6"/>
      <c r="P485" s="6"/>
      <c r="Q485" s="6"/>
      <c r="R485" s="6"/>
      <c r="S485" s="6"/>
      <c r="T485" s="6"/>
      <c r="U485" s="5"/>
    </row>
    <row r="486" spans="1:21">
      <c r="A486" s="5"/>
      <c r="B486" s="5"/>
      <c r="C486" s="5"/>
      <c r="D486" s="5"/>
      <c r="L486" s="5"/>
      <c r="M486" s="6"/>
      <c r="N486" s="6"/>
      <c r="O486" s="6"/>
      <c r="P486" s="6"/>
      <c r="Q486" s="6"/>
      <c r="R486" s="6"/>
      <c r="S486" s="6"/>
      <c r="T486" s="6"/>
      <c r="U486" s="5"/>
    </row>
    <row r="487" spans="1:21">
      <c r="A487" s="5"/>
      <c r="B487" s="5"/>
      <c r="C487" s="5"/>
      <c r="D487" s="5"/>
      <c r="L487" s="5"/>
      <c r="M487" s="6"/>
      <c r="N487" s="6"/>
      <c r="O487" s="6"/>
      <c r="P487" s="6"/>
      <c r="Q487" s="6"/>
      <c r="R487" s="6"/>
      <c r="S487" s="6"/>
      <c r="T487" s="6"/>
      <c r="U487" s="5"/>
    </row>
    <row r="488" spans="1:21">
      <c r="A488" s="5"/>
      <c r="B488" s="5"/>
      <c r="C488" s="5"/>
      <c r="D488" s="5"/>
      <c r="L488" s="5"/>
      <c r="M488" s="6"/>
      <c r="N488" s="6"/>
      <c r="O488" s="6"/>
      <c r="P488" s="6"/>
      <c r="Q488" s="6"/>
      <c r="R488" s="6"/>
      <c r="S488" s="6"/>
      <c r="T488" s="6"/>
      <c r="U488" s="5"/>
    </row>
    <row r="489" spans="1:21">
      <c r="A489" s="5"/>
      <c r="B489" s="5"/>
      <c r="C489" s="5"/>
      <c r="D489" s="5"/>
      <c r="L489" s="5"/>
      <c r="M489" s="6"/>
      <c r="N489" s="6"/>
      <c r="O489" s="6"/>
      <c r="P489" s="6"/>
      <c r="Q489" s="6"/>
      <c r="R489" s="6"/>
      <c r="S489" s="6"/>
      <c r="T489" s="6"/>
      <c r="U489" s="5"/>
    </row>
    <row r="490" spans="1:21">
      <c r="A490" s="5"/>
      <c r="B490" s="5"/>
      <c r="C490" s="5"/>
      <c r="D490" s="5"/>
      <c r="L490" s="5"/>
      <c r="M490" s="6"/>
      <c r="N490" s="6"/>
      <c r="O490" s="6"/>
      <c r="P490" s="6"/>
      <c r="Q490" s="6"/>
      <c r="R490" s="6"/>
      <c r="S490" s="6"/>
      <c r="T490" s="6"/>
      <c r="U490" s="5"/>
    </row>
    <row r="491" spans="1:21">
      <c r="A491" s="5"/>
      <c r="B491" s="5"/>
      <c r="C491" s="5"/>
      <c r="D491" s="5"/>
      <c r="L491" s="5"/>
      <c r="M491" s="6"/>
      <c r="N491" s="6"/>
      <c r="O491" s="6"/>
      <c r="P491" s="6"/>
      <c r="Q491" s="6"/>
      <c r="R491" s="6"/>
      <c r="S491" s="6"/>
      <c r="T491" s="6"/>
      <c r="U491" s="5"/>
    </row>
    <row r="492" spans="1:21">
      <c r="A492" s="5"/>
      <c r="B492" s="5"/>
      <c r="C492" s="5"/>
      <c r="D492" s="5"/>
      <c r="L492" s="5"/>
      <c r="M492" s="6"/>
      <c r="N492" s="6"/>
      <c r="O492" s="6"/>
      <c r="P492" s="6"/>
      <c r="Q492" s="6"/>
      <c r="R492" s="6"/>
      <c r="S492" s="6"/>
      <c r="T492" s="6"/>
      <c r="U492" s="5"/>
    </row>
    <row r="493" spans="1:21">
      <c r="A493" s="5"/>
      <c r="B493" s="5"/>
      <c r="C493" s="5"/>
      <c r="D493" s="5"/>
      <c r="L493" s="5"/>
      <c r="M493" s="6"/>
      <c r="N493" s="6"/>
      <c r="O493" s="6"/>
      <c r="P493" s="6"/>
      <c r="Q493" s="6"/>
      <c r="R493" s="6"/>
      <c r="S493" s="6"/>
      <c r="T493" s="6"/>
      <c r="U493" s="5"/>
    </row>
    <row r="494" spans="1:21">
      <c r="A494" s="5"/>
      <c r="B494" s="5"/>
      <c r="C494" s="5"/>
      <c r="D494" s="5"/>
      <c r="L494" s="5"/>
      <c r="M494" s="6"/>
      <c r="N494" s="6"/>
      <c r="O494" s="6"/>
      <c r="P494" s="6"/>
      <c r="Q494" s="6"/>
      <c r="R494" s="6"/>
      <c r="S494" s="6"/>
      <c r="T494" s="6"/>
      <c r="U494" s="5"/>
    </row>
    <row r="495" spans="1:21">
      <c r="A495" s="5"/>
      <c r="B495" s="5"/>
      <c r="C495" s="5"/>
      <c r="D495" s="5"/>
      <c r="L495" s="5"/>
      <c r="M495" s="6"/>
      <c r="N495" s="6"/>
      <c r="O495" s="6"/>
      <c r="P495" s="6"/>
      <c r="Q495" s="6"/>
      <c r="R495" s="6"/>
      <c r="S495" s="6"/>
      <c r="T495" s="6"/>
      <c r="U495" s="5"/>
    </row>
    <row r="496" spans="1:21">
      <c r="A496" s="5"/>
      <c r="B496" s="5"/>
      <c r="C496" s="5"/>
      <c r="D496" s="5"/>
      <c r="L496" s="5"/>
      <c r="M496" s="6"/>
      <c r="N496" s="6"/>
      <c r="O496" s="6"/>
      <c r="P496" s="6"/>
      <c r="Q496" s="6"/>
      <c r="R496" s="6"/>
      <c r="S496" s="6"/>
      <c r="T496" s="6"/>
      <c r="U496" s="5"/>
    </row>
    <row r="497" spans="1:21">
      <c r="A497" s="5"/>
      <c r="B497" s="5"/>
      <c r="C497" s="5"/>
      <c r="D497" s="5"/>
      <c r="L497" s="5"/>
      <c r="M497" s="6"/>
      <c r="N497" s="6"/>
      <c r="O497" s="6"/>
      <c r="P497" s="6"/>
      <c r="Q497" s="6"/>
      <c r="R497" s="6"/>
      <c r="S497" s="6"/>
      <c r="T497" s="6"/>
      <c r="U497" s="5"/>
    </row>
    <row r="498" spans="1:21">
      <c r="A498" s="5"/>
      <c r="B498" s="5"/>
      <c r="C498" s="5"/>
      <c r="D498" s="5"/>
      <c r="L498" s="5"/>
      <c r="M498" s="6"/>
      <c r="N498" s="6"/>
      <c r="O498" s="6"/>
      <c r="P498" s="6"/>
      <c r="Q498" s="6"/>
      <c r="R498" s="6"/>
      <c r="S498" s="6"/>
      <c r="T498" s="6"/>
      <c r="U498" s="5"/>
    </row>
    <row r="499" spans="1:21">
      <c r="A499" s="5"/>
      <c r="B499" s="5"/>
      <c r="C499" s="5"/>
      <c r="D499" s="5"/>
      <c r="L499" s="5"/>
      <c r="M499" s="6"/>
      <c r="N499" s="6"/>
      <c r="O499" s="6"/>
      <c r="P499" s="6"/>
      <c r="Q499" s="6"/>
      <c r="R499" s="6"/>
      <c r="S499" s="6"/>
      <c r="T499" s="6"/>
      <c r="U499" s="5"/>
    </row>
    <row r="500" spans="1:21">
      <c r="A500" s="5"/>
      <c r="B500" s="5"/>
      <c r="C500" s="5"/>
      <c r="D500" s="5"/>
      <c r="L500" s="5"/>
      <c r="M500" s="6"/>
      <c r="N500" s="6"/>
      <c r="O500" s="6"/>
      <c r="P500" s="6"/>
      <c r="Q500" s="6"/>
      <c r="R500" s="6"/>
      <c r="S500" s="6"/>
      <c r="T500" s="6"/>
      <c r="U500" s="5"/>
    </row>
    <row r="501" spans="1:21">
      <c r="A501" s="5"/>
      <c r="B501" s="5"/>
      <c r="C501" s="5"/>
      <c r="D501" s="5"/>
      <c r="L501" s="5"/>
      <c r="M501" s="6"/>
      <c r="N501" s="6"/>
      <c r="O501" s="6"/>
      <c r="P501" s="6"/>
      <c r="Q501" s="6"/>
      <c r="R501" s="6"/>
      <c r="S501" s="6"/>
      <c r="T501" s="6"/>
      <c r="U501" s="5"/>
    </row>
    <row r="502" spans="1:21">
      <c r="A502" s="5"/>
      <c r="B502" s="5"/>
      <c r="C502" s="5"/>
      <c r="D502" s="5"/>
      <c r="L502" s="5"/>
      <c r="M502" s="6"/>
      <c r="N502" s="6"/>
      <c r="O502" s="6"/>
      <c r="P502" s="6"/>
      <c r="Q502" s="6"/>
      <c r="R502" s="6"/>
      <c r="S502" s="6"/>
      <c r="T502" s="6"/>
      <c r="U502" s="5"/>
    </row>
    <row r="503" spans="1:21">
      <c r="A503" s="5"/>
      <c r="B503" s="5"/>
      <c r="C503" s="5"/>
      <c r="D503" s="5"/>
      <c r="L503" s="5"/>
      <c r="M503" s="6"/>
      <c r="N503" s="6"/>
      <c r="O503" s="6"/>
      <c r="P503" s="6"/>
      <c r="Q503" s="6"/>
      <c r="R503" s="6"/>
      <c r="S503" s="6"/>
      <c r="T503" s="6"/>
      <c r="U503" s="5"/>
    </row>
    <row r="504" spans="1:21">
      <c r="A504" s="5"/>
      <c r="B504" s="5"/>
      <c r="C504" s="5"/>
      <c r="D504" s="5"/>
      <c r="L504" s="5"/>
      <c r="M504" s="6"/>
      <c r="N504" s="6"/>
      <c r="O504" s="6"/>
      <c r="P504" s="6"/>
      <c r="Q504" s="6"/>
      <c r="R504" s="6"/>
      <c r="S504" s="6"/>
      <c r="T504" s="6"/>
      <c r="U504" s="5"/>
    </row>
    <row r="505" spans="1:21">
      <c r="A505" s="5"/>
      <c r="B505" s="5"/>
      <c r="C505" s="5"/>
      <c r="D505" s="5"/>
      <c r="L505" s="5"/>
      <c r="M505" s="6"/>
      <c r="N505" s="6"/>
      <c r="O505" s="6"/>
      <c r="P505" s="6"/>
      <c r="Q505" s="6"/>
      <c r="R505" s="6"/>
      <c r="S505" s="6"/>
      <c r="T505" s="6"/>
      <c r="U505" s="5"/>
    </row>
    <row r="506" spans="1:21">
      <c r="A506" s="5"/>
      <c r="B506" s="5"/>
      <c r="C506" s="5"/>
      <c r="D506" s="5"/>
      <c r="L506" s="5"/>
      <c r="M506" s="6"/>
      <c r="N506" s="6"/>
      <c r="O506" s="6"/>
      <c r="P506" s="6"/>
      <c r="Q506" s="6"/>
      <c r="R506" s="6"/>
      <c r="S506" s="6"/>
      <c r="T506" s="6"/>
      <c r="U506" s="5"/>
    </row>
    <row r="507" spans="1:21">
      <c r="A507" s="5"/>
      <c r="B507" s="5"/>
      <c r="C507" s="5"/>
      <c r="D507" s="5"/>
      <c r="L507" s="5"/>
      <c r="M507" s="6"/>
      <c r="N507" s="6"/>
      <c r="O507" s="6"/>
      <c r="P507" s="6"/>
      <c r="Q507" s="6"/>
      <c r="R507" s="6"/>
      <c r="S507" s="6"/>
      <c r="T507" s="6"/>
      <c r="U507" s="5"/>
    </row>
    <row r="508" spans="1:21">
      <c r="A508" s="5"/>
      <c r="B508" s="5"/>
      <c r="C508" s="5"/>
      <c r="D508" s="5"/>
      <c r="L508" s="5"/>
      <c r="M508" s="6"/>
      <c r="N508" s="6"/>
      <c r="O508" s="6"/>
      <c r="P508" s="6"/>
      <c r="Q508" s="6"/>
      <c r="R508" s="6"/>
      <c r="S508" s="6"/>
      <c r="T508" s="6"/>
      <c r="U508" s="5"/>
    </row>
    <row r="509" spans="1:21">
      <c r="A509" s="5"/>
      <c r="B509" s="5"/>
      <c r="C509" s="5"/>
      <c r="D509" s="5"/>
      <c r="L509" s="5"/>
      <c r="M509" s="6"/>
      <c r="N509" s="6"/>
      <c r="O509" s="6"/>
      <c r="P509" s="6"/>
      <c r="Q509" s="6"/>
      <c r="R509" s="6"/>
      <c r="S509" s="6"/>
      <c r="T509" s="6"/>
      <c r="U509" s="5"/>
    </row>
    <row r="510" spans="1:21">
      <c r="A510" s="5"/>
      <c r="B510" s="5"/>
      <c r="C510" s="5"/>
      <c r="D510" s="5"/>
      <c r="L510" s="5"/>
      <c r="M510" s="6"/>
      <c r="N510" s="6"/>
      <c r="O510" s="6"/>
      <c r="P510" s="6"/>
      <c r="Q510" s="6"/>
      <c r="R510" s="6"/>
      <c r="S510" s="6"/>
      <c r="T510" s="6"/>
      <c r="U510" s="5"/>
    </row>
    <row r="511" spans="1:21">
      <c r="A511" s="5"/>
      <c r="B511" s="5"/>
      <c r="C511" s="5"/>
      <c r="D511" s="5"/>
      <c r="L511" s="5"/>
      <c r="M511" s="6"/>
      <c r="N511" s="6"/>
      <c r="O511" s="6"/>
      <c r="P511" s="6"/>
      <c r="Q511" s="6"/>
      <c r="R511" s="6"/>
      <c r="S511" s="6"/>
      <c r="T511" s="6"/>
      <c r="U511" s="5"/>
    </row>
    <row r="512" spans="1:21">
      <c r="A512" s="5"/>
      <c r="B512" s="5"/>
      <c r="C512" s="5"/>
      <c r="D512" s="5"/>
      <c r="L512" s="5"/>
      <c r="M512" s="6"/>
      <c r="N512" s="6"/>
      <c r="O512" s="6"/>
      <c r="P512" s="6"/>
      <c r="Q512" s="6"/>
      <c r="R512" s="6"/>
      <c r="S512" s="6"/>
      <c r="T512" s="6"/>
      <c r="U512" s="5"/>
    </row>
    <row r="513" spans="1:21">
      <c r="A513" s="5"/>
      <c r="B513" s="5"/>
      <c r="C513" s="5"/>
      <c r="D513" s="5"/>
      <c r="L513" s="5"/>
      <c r="M513" s="6"/>
      <c r="N513" s="6"/>
      <c r="O513" s="6"/>
      <c r="P513" s="6"/>
      <c r="Q513" s="6"/>
      <c r="R513" s="6"/>
      <c r="S513" s="6"/>
      <c r="T513" s="6"/>
      <c r="U513" s="5"/>
    </row>
    <row r="514" spans="1:21">
      <c r="A514" s="5"/>
      <c r="B514" s="5"/>
      <c r="C514" s="5"/>
      <c r="D514" s="5"/>
      <c r="L514" s="5"/>
      <c r="M514" s="6"/>
      <c r="N514" s="6"/>
      <c r="O514" s="6"/>
      <c r="P514" s="6"/>
      <c r="Q514" s="6"/>
      <c r="R514" s="6"/>
      <c r="S514" s="6"/>
      <c r="T514" s="6"/>
      <c r="U514" s="5"/>
    </row>
    <row r="515" spans="1:21">
      <c r="A515" s="5"/>
      <c r="B515" s="5"/>
      <c r="C515" s="5"/>
      <c r="D515" s="5"/>
      <c r="L515" s="5"/>
      <c r="M515" s="6"/>
      <c r="N515" s="6"/>
      <c r="O515" s="6"/>
      <c r="P515" s="6"/>
      <c r="Q515" s="6"/>
      <c r="R515" s="6"/>
      <c r="S515" s="6"/>
      <c r="T515" s="6"/>
      <c r="U515" s="5"/>
    </row>
    <row r="516" spans="1:21">
      <c r="A516" s="5"/>
      <c r="B516" s="5"/>
      <c r="C516" s="5"/>
      <c r="D516" s="5"/>
      <c r="L516" s="5"/>
      <c r="M516" s="6"/>
      <c r="N516" s="6"/>
      <c r="O516" s="6"/>
      <c r="P516" s="6"/>
      <c r="Q516" s="6"/>
      <c r="R516" s="6"/>
      <c r="S516" s="6"/>
      <c r="T516" s="6"/>
      <c r="U516" s="5"/>
    </row>
    <row r="517" spans="1:21">
      <c r="A517" s="5"/>
      <c r="B517" s="5"/>
      <c r="C517" s="5"/>
      <c r="D517" s="5"/>
      <c r="L517" s="5"/>
      <c r="M517" s="6"/>
      <c r="N517" s="6"/>
      <c r="O517" s="6"/>
      <c r="P517" s="6"/>
      <c r="Q517" s="6"/>
      <c r="R517" s="6"/>
      <c r="S517" s="6"/>
      <c r="T517" s="6"/>
      <c r="U517" s="5"/>
    </row>
    <row r="518" spans="1:21">
      <c r="A518" s="5"/>
      <c r="B518" s="5"/>
      <c r="C518" s="5"/>
      <c r="D518" s="5"/>
      <c r="L518" s="5"/>
      <c r="M518" s="6"/>
      <c r="N518" s="6"/>
      <c r="O518" s="6"/>
      <c r="P518" s="6"/>
      <c r="Q518" s="6"/>
      <c r="R518" s="6"/>
      <c r="S518" s="6"/>
      <c r="T518" s="6"/>
      <c r="U518" s="5"/>
    </row>
    <row r="519" spans="1:21">
      <c r="A519" s="5"/>
      <c r="B519" s="5"/>
      <c r="C519" s="5"/>
      <c r="D519" s="5"/>
      <c r="L519" s="5"/>
      <c r="M519" s="6"/>
      <c r="N519" s="6"/>
      <c r="O519" s="6"/>
      <c r="P519" s="6"/>
      <c r="Q519" s="6"/>
      <c r="R519" s="6"/>
      <c r="S519" s="6"/>
      <c r="T519" s="6"/>
      <c r="U519" s="5"/>
    </row>
    <row r="520" spans="1:21">
      <c r="A520" s="5"/>
      <c r="B520" s="5"/>
      <c r="C520" s="5"/>
      <c r="D520" s="5"/>
      <c r="L520" s="5"/>
      <c r="M520" s="6"/>
      <c r="N520" s="6"/>
      <c r="O520" s="6"/>
      <c r="P520" s="6"/>
      <c r="Q520" s="6"/>
      <c r="R520" s="6"/>
      <c r="S520" s="6"/>
      <c r="T520" s="6"/>
      <c r="U520" s="5"/>
    </row>
    <row r="521" spans="1:21">
      <c r="A521" s="5"/>
      <c r="B521" s="5"/>
      <c r="C521" s="5"/>
      <c r="D521" s="5"/>
      <c r="L521" s="5"/>
      <c r="M521" s="6"/>
      <c r="N521" s="6"/>
      <c r="O521" s="6"/>
      <c r="P521" s="6"/>
      <c r="Q521" s="6"/>
      <c r="R521" s="6"/>
      <c r="S521" s="6"/>
      <c r="T521" s="6"/>
      <c r="U521" s="5"/>
    </row>
    <row r="522" spans="1:21">
      <c r="A522" s="5"/>
      <c r="B522" s="5"/>
      <c r="C522" s="5"/>
      <c r="D522" s="5"/>
      <c r="L522" s="5"/>
      <c r="M522" s="6"/>
      <c r="N522" s="6"/>
      <c r="O522" s="6"/>
      <c r="P522" s="6"/>
      <c r="Q522" s="6"/>
      <c r="R522" s="6"/>
      <c r="S522" s="6"/>
      <c r="T522" s="6"/>
      <c r="U522" s="5"/>
    </row>
    <row r="523" spans="1:21">
      <c r="A523" s="5"/>
      <c r="B523" s="5"/>
      <c r="C523" s="5"/>
      <c r="D523" s="5"/>
      <c r="L523" s="5"/>
      <c r="M523" s="6"/>
      <c r="N523" s="6"/>
      <c r="O523" s="6"/>
      <c r="P523" s="6"/>
      <c r="Q523" s="6"/>
      <c r="R523" s="6"/>
      <c r="S523" s="6"/>
      <c r="T523" s="6"/>
      <c r="U523" s="5"/>
    </row>
    <row r="524" spans="1:21">
      <c r="A524" s="5"/>
      <c r="B524" s="5"/>
      <c r="C524" s="5"/>
      <c r="D524" s="5"/>
      <c r="L524" s="5"/>
      <c r="M524" s="6"/>
      <c r="N524" s="6"/>
      <c r="O524" s="6"/>
      <c r="P524" s="6"/>
      <c r="Q524" s="6"/>
      <c r="R524" s="6"/>
      <c r="S524" s="6"/>
      <c r="T524" s="6"/>
      <c r="U524" s="5"/>
    </row>
    <row r="525" spans="1:21">
      <c r="A525" s="5"/>
      <c r="B525" s="5"/>
      <c r="C525" s="5"/>
      <c r="D525" s="5"/>
      <c r="L525" s="5"/>
      <c r="M525" s="6"/>
      <c r="N525" s="6"/>
      <c r="O525" s="6"/>
      <c r="P525" s="6"/>
      <c r="Q525" s="6"/>
      <c r="R525" s="6"/>
      <c r="S525" s="6"/>
      <c r="T525" s="6"/>
      <c r="U525" s="5"/>
    </row>
    <row r="526" spans="1:21">
      <c r="A526" s="5"/>
      <c r="B526" s="5"/>
      <c r="C526" s="5"/>
      <c r="D526" s="5"/>
      <c r="L526" s="5"/>
      <c r="M526" s="6"/>
      <c r="N526" s="6"/>
      <c r="O526" s="6"/>
      <c r="P526" s="6"/>
      <c r="Q526" s="6"/>
      <c r="R526" s="6"/>
      <c r="S526" s="6"/>
      <c r="T526" s="6"/>
      <c r="U526" s="5"/>
    </row>
    <row r="527" spans="1:21">
      <c r="A527" s="5"/>
      <c r="B527" s="5"/>
      <c r="C527" s="5"/>
      <c r="D527" s="5"/>
      <c r="L527" s="5"/>
      <c r="M527" s="6"/>
      <c r="N527" s="6"/>
      <c r="O527" s="6"/>
      <c r="P527" s="6"/>
      <c r="Q527" s="6"/>
      <c r="R527" s="6"/>
      <c r="S527" s="6"/>
      <c r="T527" s="6"/>
      <c r="U527" s="5"/>
    </row>
    <row r="528" spans="1:21">
      <c r="A528" s="5"/>
      <c r="B528" s="5"/>
      <c r="C528" s="5"/>
      <c r="D528" s="5"/>
      <c r="L528" s="5"/>
      <c r="M528" s="6"/>
      <c r="N528" s="6"/>
      <c r="O528" s="6"/>
      <c r="P528" s="6"/>
      <c r="Q528" s="6"/>
      <c r="R528" s="6"/>
      <c r="S528" s="6"/>
      <c r="T528" s="6"/>
      <c r="U528" s="5"/>
    </row>
    <row r="529" spans="1:21">
      <c r="A529" s="5"/>
      <c r="B529" s="5"/>
      <c r="C529" s="5"/>
      <c r="D529" s="5"/>
      <c r="L529" s="5"/>
      <c r="M529" s="6"/>
      <c r="N529" s="6"/>
      <c r="O529" s="6"/>
      <c r="P529" s="6"/>
      <c r="Q529" s="6"/>
      <c r="R529" s="6"/>
      <c r="S529" s="6"/>
      <c r="T529" s="6"/>
      <c r="U529" s="5"/>
    </row>
    <row r="530" spans="1:21">
      <c r="A530" s="5"/>
      <c r="B530" s="5"/>
      <c r="C530" s="5"/>
      <c r="D530" s="5"/>
      <c r="L530" s="5"/>
      <c r="M530" s="6"/>
      <c r="N530" s="6"/>
      <c r="O530" s="6"/>
      <c r="P530" s="6"/>
      <c r="Q530" s="6"/>
      <c r="R530" s="6"/>
      <c r="S530" s="6"/>
      <c r="T530" s="6"/>
      <c r="U530" s="5"/>
    </row>
    <row r="531" spans="1:21">
      <c r="A531" s="5"/>
      <c r="B531" s="5"/>
      <c r="C531" s="5"/>
      <c r="D531" s="5"/>
      <c r="L531" s="5"/>
      <c r="M531" s="6"/>
      <c r="N531" s="6"/>
      <c r="O531" s="6"/>
      <c r="P531" s="6"/>
      <c r="Q531" s="6"/>
      <c r="R531" s="6"/>
      <c r="S531" s="6"/>
      <c r="T531" s="6"/>
      <c r="U531" s="5"/>
    </row>
    <row r="532" spans="1:21">
      <c r="A532" s="5"/>
      <c r="B532" s="5"/>
      <c r="C532" s="5"/>
      <c r="D532" s="5"/>
      <c r="L532" s="5"/>
      <c r="M532" s="6"/>
      <c r="N532" s="6"/>
      <c r="O532" s="6"/>
      <c r="P532" s="6"/>
      <c r="Q532" s="6"/>
      <c r="R532" s="6"/>
      <c r="S532" s="6"/>
      <c r="T532" s="6"/>
      <c r="U532" s="5"/>
    </row>
    <row r="533" spans="1:21">
      <c r="A533" s="5"/>
      <c r="B533" s="5"/>
      <c r="C533" s="5"/>
      <c r="D533" s="5"/>
      <c r="L533" s="5"/>
      <c r="M533" s="6"/>
      <c r="N533" s="6"/>
      <c r="O533" s="6"/>
      <c r="P533" s="6"/>
      <c r="Q533" s="6"/>
      <c r="R533" s="6"/>
      <c r="S533" s="6"/>
      <c r="T533" s="6"/>
      <c r="U533" s="5"/>
    </row>
    <row r="534" spans="1:21">
      <c r="A534" s="5"/>
      <c r="B534" s="5"/>
      <c r="C534" s="5"/>
      <c r="D534" s="5"/>
      <c r="L534" s="5"/>
      <c r="M534" s="6"/>
      <c r="N534" s="6"/>
      <c r="O534" s="6"/>
      <c r="P534" s="6"/>
      <c r="Q534" s="6"/>
      <c r="R534" s="6"/>
      <c r="S534" s="6"/>
      <c r="T534" s="6"/>
      <c r="U534" s="5"/>
    </row>
    <row r="535" spans="1:21">
      <c r="A535" s="5"/>
      <c r="B535" s="5"/>
      <c r="C535" s="5"/>
      <c r="D535" s="5"/>
      <c r="L535" s="5"/>
      <c r="M535" s="6"/>
      <c r="N535" s="6"/>
      <c r="O535" s="6"/>
      <c r="P535" s="6"/>
      <c r="Q535" s="6"/>
      <c r="R535" s="6"/>
      <c r="S535" s="6"/>
      <c r="T535" s="6"/>
      <c r="U535" s="5"/>
    </row>
    <row r="536" spans="1:21">
      <c r="A536" s="5"/>
      <c r="B536" s="5"/>
      <c r="C536" s="5"/>
      <c r="D536" s="5"/>
      <c r="L536" s="5"/>
      <c r="M536" s="6"/>
      <c r="N536" s="6"/>
      <c r="O536" s="6"/>
      <c r="P536" s="6"/>
      <c r="Q536" s="6"/>
      <c r="R536" s="6"/>
      <c r="S536" s="6"/>
      <c r="T536" s="6"/>
      <c r="U536" s="5"/>
    </row>
    <row r="537" spans="1:21">
      <c r="A537" s="5"/>
      <c r="B537" s="5"/>
      <c r="C537" s="5"/>
      <c r="D537" s="5"/>
      <c r="L537" s="5"/>
      <c r="M537" s="6"/>
      <c r="N537" s="6"/>
      <c r="O537" s="6"/>
      <c r="P537" s="6"/>
      <c r="Q537" s="6"/>
      <c r="R537" s="6"/>
      <c r="S537" s="6"/>
      <c r="T537" s="6"/>
      <c r="U537" s="5"/>
    </row>
    <row r="538" spans="1:21">
      <c r="A538" s="5"/>
      <c r="B538" s="5"/>
      <c r="C538" s="5"/>
      <c r="D538" s="5"/>
      <c r="L538" s="5"/>
      <c r="M538" s="6"/>
      <c r="N538" s="6"/>
      <c r="O538" s="6"/>
      <c r="P538" s="6"/>
      <c r="Q538" s="6"/>
      <c r="R538" s="6"/>
      <c r="S538" s="6"/>
      <c r="T538" s="6"/>
      <c r="U538" s="5"/>
    </row>
    <row r="539" spans="1:21">
      <c r="A539" s="5"/>
      <c r="B539" s="5"/>
      <c r="C539" s="5"/>
      <c r="D539" s="5"/>
      <c r="L539" s="5"/>
      <c r="M539" s="6"/>
      <c r="N539" s="6"/>
      <c r="O539" s="6"/>
      <c r="P539" s="6"/>
      <c r="Q539" s="6"/>
      <c r="R539" s="6"/>
      <c r="S539" s="6"/>
      <c r="T539" s="6"/>
      <c r="U539" s="5"/>
    </row>
    <row r="540" spans="1:21">
      <c r="A540" s="5"/>
      <c r="B540" s="5"/>
      <c r="C540" s="5"/>
      <c r="D540" s="5"/>
      <c r="L540" s="5"/>
      <c r="M540" s="6"/>
      <c r="N540" s="6"/>
      <c r="O540" s="6"/>
      <c r="P540" s="6"/>
      <c r="Q540" s="6"/>
      <c r="R540" s="6"/>
      <c r="S540" s="6"/>
      <c r="T540" s="6"/>
      <c r="U540" s="5"/>
    </row>
    <row r="541" spans="1:21">
      <c r="A541" s="5"/>
      <c r="B541" s="5"/>
      <c r="C541" s="5"/>
      <c r="D541" s="5"/>
      <c r="L541" s="5"/>
      <c r="M541" s="6"/>
      <c r="N541" s="6"/>
      <c r="O541" s="6"/>
      <c r="P541" s="6"/>
      <c r="Q541" s="6"/>
      <c r="R541" s="6"/>
      <c r="S541" s="6"/>
      <c r="T541" s="6"/>
      <c r="U541" s="5"/>
    </row>
    <row r="542" spans="1:21">
      <c r="A542" s="5"/>
      <c r="B542" s="5"/>
      <c r="C542" s="5"/>
      <c r="D542" s="5"/>
      <c r="L542" s="5"/>
      <c r="M542" s="6"/>
      <c r="N542" s="6"/>
      <c r="O542" s="6"/>
      <c r="P542" s="6"/>
      <c r="Q542" s="6"/>
      <c r="R542" s="6"/>
      <c r="S542" s="6"/>
      <c r="T542" s="6"/>
      <c r="U542" s="5"/>
    </row>
    <row r="543" spans="1:21">
      <c r="A543" s="5"/>
      <c r="B543" s="5"/>
      <c r="C543" s="5"/>
      <c r="D543" s="5"/>
      <c r="L543" s="5"/>
      <c r="M543" s="6"/>
      <c r="N543" s="6"/>
      <c r="O543" s="6"/>
      <c r="P543" s="6"/>
      <c r="Q543" s="6"/>
      <c r="R543" s="6"/>
      <c r="S543" s="6"/>
      <c r="T543" s="6"/>
      <c r="U543" s="5"/>
    </row>
    <row r="544" spans="1:21">
      <c r="A544" s="5"/>
      <c r="B544" s="5"/>
      <c r="C544" s="5"/>
      <c r="D544" s="5"/>
      <c r="L544" s="5"/>
      <c r="M544" s="6"/>
      <c r="N544" s="6"/>
      <c r="O544" s="6"/>
      <c r="P544" s="6"/>
      <c r="Q544" s="6"/>
      <c r="R544" s="6"/>
      <c r="S544" s="6"/>
      <c r="T544" s="6"/>
      <c r="U544" s="5"/>
    </row>
    <row r="545" spans="1:21">
      <c r="A545" s="5"/>
      <c r="B545" s="5"/>
      <c r="C545" s="5"/>
      <c r="D545" s="5"/>
      <c r="L545" s="5"/>
      <c r="M545" s="6"/>
      <c r="N545" s="6"/>
      <c r="O545" s="6"/>
      <c r="P545" s="6"/>
      <c r="Q545" s="6"/>
      <c r="R545" s="6"/>
      <c r="S545" s="6"/>
      <c r="T545" s="6"/>
      <c r="U545" s="5"/>
    </row>
    <row r="546" spans="1:21">
      <c r="A546" s="5"/>
      <c r="B546" s="5"/>
      <c r="C546" s="5"/>
      <c r="D546" s="5"/>
      <c r="L546" s="5"/>
      <c r="M546" s="6"/>
      <c r="N546" s="6"/>
      <c r="O546" s="6"/>
      <c r="P546" s="6"/>
      <c r="Q546" s="6"/>
      <c r="R546" s="6"/>
      <c r="S546" s="6"/>
      <c r="T546" s="6"/>
      <c r="U546" s="5"/>
    </row>
    <row r="547" spans="1:21">
      <c r="A547" s="5"/>
      <c r="B547" s="5"/>
      <c r="C547" s="5"/>
      <c r="D547" s="5"/>
      <c r="L547" s="5"/>
      <c r="M547" s="6"/>
      <c r="N547" s="6"/>
      <c r="O547" s="6"/>
      <c r="P547" s="6"/>
      <c r="Q547" s="6"/>
      <c r="R547" s="6"/>
      <c r="S547" s="6"/>
      <c r="T547" s="6"/>
      <c r="U547" s="5"/>
    </row>
    <row r="548" spans="1:21">
      <c r="A548" s="5"/>
      <c r="B548" s="5"/>
      <c r="C548" s="5"/>
      <c r="D548" s="5"/>
      <c r="L548" s="5"/>
      <c r="M548" s="6"/>
      <c r="N548" s="6"/>
      <c r="O548" s="6"/>
      <c r="P548" s="6"/>
      <c r="Q548" s="6"/>
      <c r="R548" s="6"/>
      <c r="S548" s="6"/>
      <c r="T548" s="6"/>
      <c r="U548" s="5"/>
    </row>
    <row r="549" spans="1:21">
      <c r="A549" s="5"/>
      <c r="B549" s="5"/>
      <c r="C549" s="5"/>
      <c r="D549" s="5"/>
      <c r="L549" s="5"/>
      <c r="M549" s="6"/>
      <c r="N549" s="6"/>
      <c r="O549" s="6"/>
      <c r="P549" s="6"/>
      <c r="Q549" s="6"/>
      <c r="R549" s="6"/>
      <c r="S549" s="6"/>
      <c r="T549" s="6"/>
      <c r="U549" s="5"/>
    </row>
    <row r="550" spans="1:21">
      <c r="A550" s="5"/>
      <c r="B550" s="5"/>
      <c r="C550" s="5"/>
      <c r="D550" s="5"/>
      <c r="L550" s="5"/>
      <c r="M550" s="6"/>
      <c r="N550" s="6"/>
      <c r="O550" s="6"/>
      <c r="P550" s="6"/>
      <c r="Q550" s="6"/>
      <c r="R550" s="6"/>
      <c r="S550" s="6"/>
      <c r="T550" s="6"/>
      <c r="U550" s="5"/>
    </row>
    <row r="551" spans="1:21">
      <c r="A551" s="5"/>
      <c r="B551" s="5"/>
      <c r="C551" s="5"/>
      <c r="D551" s="5"/>
      <c r="L551" s="5"/>
      <c r="M551" s="6"/>
      <c r="N551" s="6"/>
      <c r="O551" s="6"/>
      <c r="P551" s="6"/>
      <c r="Q551" s="6"/>
      <c r="R551" s="6"/>
      <c r="S551" s="6"/>
      <c r="T551" s="6"/>
      <c r="U551" s="5"/>
    </row>
    <row r="552" spans="1:21">
      <c r="A552" s="5"/>
      <c r="B552" s="5"/>
      <c r="C552" s="5"/>
      <c r="D552" s="5"/>
      <c r="L552" s="5"/>
      <c r="M552" s="6"/>
      <c r="N552" s="6"/>
      <c r="O552" s="6"/>
      <c r="P552" s="6"/>
      <c r="Q552" s="6"/>
      <c r="R552" s="6"/>
      <c r="S552" s="6"/>
      <c r="T552" s="6"/>
      <c r="U552" s="5"/>
    </row>
    <row r="553" spans="1:21">
      <c r="A553" s="5"/>
      <c r="B553" s="5"/>
      <c r="C553" s="5"/>
      <c r="D553" s="5"/>
      <c r="L553" s="5"/>
      <c r="M553" s="6"/>
      <c r="N553" s="6"/>
      <c r="O553" s="6"/>
      <c r="P553" s="6"/>
      <c r="Q553" s="6"/>
      <c r="R553" s="6"/>
      <c r="S553" s="6"/>
      <c r="T553" s="6"/>
      <c r="U553" s="5"/>
    </row>
    <row r="554" spans="1:21">
      <c r="A554" s="5"/>
      <c r="B554" s="5"/>
      <c r="C554" s="5"/>
      <c r="D554" s="5"/>
      <c r="L554" s="5"/>
      <c r="M554" s="6"/>
      <c r="N554" s="6"/>
      <c r="O554" s="6"/>
      <c r="P554" s="6"/>
      <c r="Q554" s="6"/>
      <c r="R554" s="6"/>
      <c r="S554" s="6"/>
      <c r="T554" s="6"/>
      <c r="U554" s="5"/>
    </row>
    <row r="555" spans="1:21">
      <c r="A555" s="5"/>
      <c r="B555" s="5"/>
      <c r="C555" s="5"/>
      <c r="D555" s="5"/>
      <c r="L555" s="5"/>
      <c r="M555" s="6"/>
      <c r="N555" s="6"/>
      <c r="O555" s="6"/>
      <c r="P555" s="6"/>
      <c r="Q555" s="6"/>
      <c r="R555" s="6"/>
      <c r="S555" s="6"/>
      <c r="T555" s="6"/>
      <c r="U555" s="5"/>
    </row>
    <row r="556" spans="1:21">
      <c r="A556" s="5"/>
      <c r="B556" s="5"/>
      <c r="C556" s="5"/>
      <c r="D556" s="5"/>
      <c r="L556" s="5"/>
      <c r="M556" s="6"/>
      <c r="N556" s="6"/>
      <c r="O556" s="6"/>
      <c r="P556" s="6"/>
      <c r="Q556" s="6"/>
      <c r="R556" s="6"/>
      <c r="S556" s="6"/>
      <c r="T556" s="6"/>
      <c r="U556" s="5"/>
    </row>
    <row r="557" spans="1:21">
      <c r="A557" s="5"/>
      <c r="B557" s="5"/>
      <c r="C557" s="5"/>
      <c r="D557" s="5"/>
      <c r="L557" s="5"/>
      <c r="M557" s="6"/>
      <c r="N557" s="6"/>
      <c r="O557" s="6"/>
      <c r="P557" s="6"/>
      <c r="Q557" s="6"/>
      <c r="R557" s="6"/>
      <c r="S557" s="6"/>
      <c r="T557" s="6"/>
      <c r="U557" s="5"/>
    </row>
    <row r="558" spans="1:21">
      <c r="A558" s="5"/>
      <c r="B558" s="5"/>
      <c r="C558" s="5"/>
      <c r="D558" s="5"/>
      <c r="L558" s="5"/>
      <c r="M558" s="6"/>
      <c r="N558" s="6"/>
      <c r="O558" s="6"/>
      <c r="P558" s="6"/>
      <c r="Q558" s="6"/>
      <c r="R558" s="6"/>
      <c r="S558" s="6"/>
      <c r="T558" s="6"/>
      <c r="U558" s="5"/>
    </row>
    <row r="559" spans="1:21">
      <c r="A559" s="5"/>
      <c r="B559" s="5"/>
      <c r="C559" s="5"/>
      <c r="D559" s="5"/>
      <c r="L559" s="5"/>
      <c r="M559" s="6"/>
      <c r="N559" s="6"/>
      <c r="O559" s="6"/>
      <c r="P559" s="6"/>
      <c r="Q559" s="6"/>
      <c r="R559" s="6"/>
      <c r="S559" s="6"/>
      <c r="T559" s="6"/>
      <c r="U559" s="5"/>
    </row>
    <row r="560" spans="1:21">
      <c r="A560" s="5"/>
      <c r="B560" s="5"/>
      <c r="C560" s="5"/>
      <c r="D560" s="5"/>
      <c r="L560" s="5"/>
      <c r="M560" s="6"/>
      <c r="N560" s="6"/>
      <c r="O560" s="6"/>
      <c r="P560" s="6"/>
      <c r="Q560" s="6"/>
      <c r="R560" s="6"/>
      <c r="S560" s="6"/>
      <c r="T560" s="6"/>
      <c r="U560" s="5"/>
    </row>
    <row r="561" spans="1:21">
      <c r="A561" s="5"/>
      <c r="B561" s="5"/>
      <c r="C561" s="5"/>
      <c r="D561" s="5"/>
      <c r="L561" s="5"/>
      <c r="M561" s="6"/>
      <c r="N561" s="6"/>
      <c r="O561" s="6"/>
      <c r="P561" s="6"/>
      <c r="Q561" s="6"/>
      <c r="R561" s="6"/>
      <c r="S561" s="6"/>
      <c r="T561" s="6"/>
      <c r="U561" s="5"/>
    </row>
    <row r="562" spans="1:21">
      <c r="A562" s="5"/>
      <c r="B562" s="5"/>
      <c r="C562" s="5"/>
      <c r="D562" s="5"/>
      <c r="L562" s="5"/>
      <c r="M562" s="6"/>
      <c r="N562" s="6"/>
      <c r="O562" s="6"/>
      <c r="P562" s="6"/>
      <c r="Q562" s="6"/>
      <c r="R562" s="6"/>
      <c r="S562" s="6"/>
      <c r="T562" s="6"/>
      <c r="U562" s="5"/>
    </row>
    <row r="563" spans="1:21">
      <c r="A563" s="5"/>
      <c r="B563" s="5"/>
      <c r="C563" s="5"/>
      <c r="D563" s="5"/>
      <c r="L563" s="5"/>
      <c r="M563" s="6"/>
      <c r="N563" s="6"/>
      <c r="O563" s="6"/>
      <c r="P563" s="6"/>
      <c r="Q563" s="6"/>
      <c r="R563" s="6"/>
      <c r="S563" s="6"/>
      <c r="T563" s="6"/>
      <c r="U563" s="5"/>
    </row>
    <row r="564" spans="1:21">
      <c r="A564" s="5"/>
      <c r="B564" s="5"/>
      <c r="C564" s="5"/>
      <c r="D564" s="5"/>
      <c r="L564" s="5"/>
      <c r="M564" s="6"/>
      <c r="N564" s="6"/>
      <c r="O564" s="6"/>
      <c r="P564" s="6"/>
      <c r="Q564" s="6"/>
      <c r="R564" s="6"/>
      <c r="S564" s="6"/>
      <c r="T564" s="6"/>
      <c r="U564" s="5"/>
    </row>
    <row r="565" spans="1:21">
      <c r="A565" s="5"/>
      <c r="B565" s="5"/>
      <c r="C565" s="5"/>
      <c r="D565" s="5"/>
      <c r="L565" s="5"/>
      <c r="M565" s="6"/>
      <c r="N565" s="6"/>
      <c r="O565" s="6"/>
      <c r="P565" s="6"/>
      <c r="Q565" s="6"/>
      <c r="R565" s="6"/>
      <c r="S565" s="6"/>
      <c r="T565" s="6"/>
      <c r="U565" s="5"/>
    </row>
    <row r="566" spans="1:21">
      <c r="A566" s="5"/>
      <c r="B566" s="5"/>
      <c r="C566" s="5"/>
      <c r="D566" s="5"/>
      <c r="L566" s="5"/>
      <c r="M566" s="6"/>
      <c r="N566" s="6"/>
      <c r="O566" s="6"/>
      <c r="P566" s="6"/>
      <c r="Q566" s="6"/>
      <c r="R566" s="6"/>
      <c r="S566" s="6"/>
      <c r="T566" s="6"/>
      <c r="U566" s="5"/>
    </row>
    <row r="567" spans="1:21">
      <c r="A567" s="5"/>
      <c r="B567" s="5"/>
      <c r="C567" s="5"/>
      <c r="D567" s="5"/>
      <c r="L567" s="5"/>
      <c r="M567" s="6"/>
      <c r="N567" s="6"/>
      <c r="O567" s="6"/>
      <c r="P567" s="6"/>
      <c r="Q567" s="6"/>
      <c r="R567" s="6"/>
      <c r="S567" s="6"/>
      <c r="T567" s="6"/>
      <c r="U567" s="5"/>
    </row>
    <row r="568" spans="1:21">
      <c r="A568" s="5"/>
      <c r="B568" s="5"/>
      <c r="C568" s="5"/>
      <c r="D568" s="5"/>
      <c r="L568" s="5"/>
      <c r="M568" s="6"/>
      <c r="N568" s="6"/>
      <c r="O568" s="6"/>
      <c r="P568" s="6"/>
      <c r="Q568" s="6"/>
      <c r="R568" s="6"/>
      <c r="S568" s="6"/>
      <c r="T568" s="6"/>
      <c r="U568" s="5"/>
    </row>
    <row r="569" spans="1:21">
      <c r="A569" s="5"/>
      <c r="B569" s="5"/>
      <c r="C569" s="5"/>
      <c r="D569" s="5"/>
      <c r="L569" s="5"/>
      <c r="M569" s="6"/>
      <c r="N569" s="6"/>
      <c r="O569" s="6"/>
      <c r="P569" s="6"/>
      <c r="Q569" s="6"/>
      <c r="R569" s="6"/>
      <c r="S569" s="6"/>
      <c r="T569" s="6"/>
      <c r="U569" s="5"/>
    </row>
    <row r="570" spans="1:21">
      <c r="A570" s="5"/>
      <c r="B570" s="5"/>
      <c r="C570" s="5"/>
      <c r="D570" s="5"/>
      <c r="L570" s="5"/>
      <c r="M570" s="6"/>
      <c r="N570" s="6"/>
      <c r="O570" s="6"/>
      <c r="P570" s="6"/>
      <c r="Q570" s="6"/>
      <c r="R570" s="6"/>
      <c r="S570" s="6"/>
      <c r="T570" s="6"/>
      <c r="U570" s="5"/>
    </row>
    <row r="571" spans="1:21">
      <c r="A571" s="5"/>
      <c r="B571" s="5"/>
      <c r="C571" s="5"/>
      <c r="D571" s="5"/>
      <c r="L571" s="5"/>
      <c r="M571" s="6"/>
      <c r="N571" s="6"/>
      <c r="O571" s="6"/>
      <c r="P571" s="6"/>
      <c r="Q571" s="6"/>
      <c r="R571" s="6"/>
      <c r="S571" s="6"/>
      <c r="T571" s="6"/>
      <c r="U571" s="5"/>
    </row>
    <row r="572" spans="1:21">
      <c r="A572" s="5"/>
      <c r="B572" s="5"/>
      <c r="C572" s="5"/>
      <c r="D572" s="5"/>
      <c r="L572" s="5"/>
      <c r="M572" s="6"/>
      <c r="N572" s="6"/>
      <c r="O572" s="6"/>
      <c r="P572" s="6"/>
      <c r="Q572" s="6"/>
      <c r="R572" s="6"/>
      <c r="S572" s="6"/>
      <c r="T572" s="6"/>
      <c r="U572" s="5"/>
    </row>
    <row r="573" spans="1:21">
      <c r="A573" s="5"/>
      <c r="B573" s="5"/>
      <c r="C573" s="5"/>
      <c r="D573" s="5"/>
      <c r="L573" s="5"/>
      <c r="M573" s="6"/>
      <c r="N573" s="6"/>
      <c r="O573" s="6"/>
      <c r="P573" s="6"/>
      <c r="Q573" s="6"/>
      <c r="R573" s="6"/>
      <c r="S573" s="6"/>
      <c r="T573" s="6"/>
      <c r="U573" s="5"/>
    </row>
    <row r="574" spans="1:21">
      <c r="A574" s="5"/>
      <c r="B574" s="5"/>
      <c r="C574" s="5"/>
      <c r="D574" s="5"/>
      <c r="L574" s="5"/>
      <c r="M574" s="6"/>
      <c r="N574" s="6"/>
      <c r="O574" s="6"/>
      <c r="P574" s="6"/>
      <c r="Q574" s="6"/>
      <c r="R574" s="6"/>
      <c r="S574" s="6"/>
      <c r="T574" s="6"/>
      <c r="U574" s="5"/>
    </row>
    <row r="575" spans="1:21">
      <c r="A575" s="5"/>
      <c r="B575" s="5"/>
      <c r="C575" s="5"/>
      <c r="D575" s="5"/>
      <c r="L575" s="5"/>
      <c r="M575" s="6"/>
      <c r="N575" s="6"/>
      <c r="O575" s="6"/>
      <c r="P575" s="6"/>
      <c r="Q575" s="6"/>
      <c r="R575" s="6"/>
      <c r="S575" s="6"/>
      <c r="T575" s="6"/>
      <c r="U575" s="5"/>
    </row>
    <row r="576" spans="1:21">
      <c r="A576" s="5"/>
      <c r="B576" s="5"/>
      <c r="C576" s="5"/>
      <c r="D576" s="5"/>
      <c r="L576" s="5"/>
      <c r="M576" s="6"/>
      <c r="N576" s="6"/>
      <c r="O576" s="6"/>
      <c r="P576" s="6"/>
      <c r="Q576" s="6"/>
      <c r="R576" s="6"/>
      <c r="S576" s="6"/>
      <c r="T576" s="6"/>
      <c r="U576" s="5"/>
    </row>
    <row r="577" spans="1:21">
      <c r="A577" s="5"/>
      <c r="B577" s="5"/>
      <c r="C577" s="5"/>
      <c r="D577" s="5"/>
      <c r="L577" s="5"/>
      <c r="M577" s="6"/>
      <c r="N577" s="6"/>
      <c r="O577" s="6"/>
      <c r="P577" s="6"/>
      <c r="Q577" s="6"/>
      <c r="R577" s="6"/>
      <c r="S577" s="6"/>
      <c r="T577" s="6"/>
      <c r="U577" s="5"/>
    </row>
    <row r="578" spans="1:21">
      <c r="A578" s="5"/>
      <c r="B578" s="5"/>
      <c r="C578" s="5"/>
      <c r="D578" s="5"/>
      <c r="L578" s="5"/>
      <c r="M578" s="6"/>
      <c r="N578" s="6"/>
      <c r="O578" s="6"/>
      <c r="P578" s="6"/>
      <c r="Q578" s="6"/>
      <c r="R578" s="6"/>
      <c r="S578" s="6"/>
      <c r="T578" s="6"/>
      <c r="U578" s="5"/>
    </row>
    <row r="579" spans="1:21">
      <c r="A579" s="5"/>
      <c r="B579" s="5"/>
      <c r="C579" s="5"/>
      <c r="D579" s="5"/>
      <c r="L579" s="5"/>
      <c r="M579" s="6"/>
      <c r="N579" s="6"/>
      <c r="O579" s="6"/>
      <c r="P579" s="6"/>
      <c r="Q579" s="6"/>
      <c r="R579" s="6"/>
      <c r="S579" s="6"/>
      <c r="T579" s="6"/>
      <c r="U579" s="5"/>
    </row>
    <row r="580" spans="1:21">
      <c r="A580" s="5"/>
      <c r="B580" s="5"/>
      <c r="C580" s="5"/>
      <c r="D580" s="5"/>
      <c r="L580" s="5"/>
      <c r="M580" s="6"/>
      <c r="N580" s="6"/>
      <c r="O580" s="6"/>
      <c r="P580" s="6"/>
      <c r="Q580" s="6"/>
      <c r="R580" s="6"/>
      <c r="S580" s="6"/>
      <c r="T580" s="6"/>
      <c r="U580" s="5"/>
    </row>
    <row r="581" spans="1:21">
      <c r="A581" s="5"/>
      <c r="B581" s="5"/>
      <c r="C581" s="5"/>
      <c r="D581" s="5"/>
      <c r="L581" s="5"/>
      <c r="M581" s="6"/>
      <c r="N581" s="6"/>
      <c r="O581" s="6"/>
      <c r="P581" s="6"/>
      <c r="Q581" s="6"/>
      <c r="R581" s="6"/>
      <c r="S581" s="6"/>
      <c r="T581" s="6"/>
      <c r="U581" s="5"/>
    </row>
    <row r="582" spans="1:21">
      <c r="A582" s="5"/>
      <c r="B582" s="5"/>
      <c r="C582" s="5"/>
      <c r="D582" s="5"/>
      <c r="L582" s="5"/>
      <c r="M582" s="6"/>
      <c r="N582" s="6"/>
      <c r="O582" s="6"/>
      <c r="P582" s="6"/>
      <c r="Q582" s="6"/>
      <c r="R582" s="6"/>
      <c r="S582" s="6"/>
      <c r="T582" s="6"/>
      <c r="U582" s="5"/>
    </row>
    <row r="583" spans="1:21">
      <c r="A583" s="5"/>
      <c r="B583" s="5"/>
      <c r="C583" s="5"/>
      <c r="D583" s="5"/>
      <c r="L583" s="5"/>
      <c r="M583" s="6"/>
      <c r="N583" s="6"/>
      <c r="O583" s="6"/>
      <c r="P583" s="6"/>
      <c r="Q583" s="6"/>
      <c r="R583" s="6"/>
      <c r="S583" s="6"/>
      <c r="T583" s="6"/>
      <c r="U583" s="5"/>
    </row>
    <row r="584" spans="1:21">
      <c r="A584" s="5"/>
      <c r="B584" s="5"/>
      <c r="C584" s="5"/>
      <c r="D584" s="5"/>
      <c r="L584" s="5"/>
      <c r="M584" s="6"/>
      <c r="N584" s="6"/>
      <c r="O584" s="6"/>
      <c r="P584" s="6"/>
      <c r="Q584" s="6"/>
      <c r="R584" s="6"/>
      <c r="S584" s="6"/>
      <c r="T584" s="6"/>
      <c r="U584" s="5"/>
    </row>
    <row r="585" spans="1:21">
      <c r="A585" s="5"/>
      <c r="B585" s="5"/>
      <c r="C585" s="5"/>
      <c r="D585" s="5"/>
      <c r="L585" s="5"/>
      <c r="M585" s="6"/>
      <c r="N585" s="6"/>
      <c r="O585" s="6"/>
      <c r="P585" s="6"/>
      <c r="Q585" s="6"/>
      <c r="R585" s="6"/>
      <c r="S585" s="6"/>
      <c r="T585" s="6"/>
      <c r="U585" s="5"/>
    </row>
    <row r="586" spans="1:21">
      <c r="A586" s="5"/>
      <c r="B586" s="5"/>
      <c r="C586" s="5"/>
      <c r="D586" s="5"/>
      <c r="L586" s="5"/>
      <c r="M586" s="6"/>
      <c r="N586" s="6"/>
      <c r="O586" s="6"/>
      <c r="P586" s="6"/>
      <c r="Q586" s="6"/>
      <c r="R586" s="6"/>
      <c r="S586" s="6"/>
      <c r="T586" s="6"/>
      <c r="U586" s="5"/>
    </row>
    <row r="587" spans="1:21">
      <c r="A587" s="5"/>
      <c r="B587" s="5"/>
      <c r="C587" s="5"/>
      <c r="D587" s="5"/>
      <c r="L587" s="5"/>
      <c r="M587" s="6"/>
      <c r="N587" s="6"/>
      <c r="O587" s="6"/>
      <c r="P587" s="6"/>
      <c r="Q587" s="6"/>
      <c r="R587" s="6"/>
      <c r="S587" s="6"/>
      <c r="T587" s="6"/>
      <c r="U587" s="5"/>
    </row>
    <row r="588" spans="1:21">
      <c r="A588" s="5"/>
      <c r="B588" s="5"/>
      <c r="C588" s="5"/>
      <c r="D588" s="5"/>
      <c r="L588" s="5"/>
      <c r="M588" s="6"/>
      <c r="N588" s="6"/>
      <c r="O588" s="6"/>
      <c r="P588" s="6"/>
      <c r="Q588" s="6"/>
      <c r="R588" s="6"/>
      <c r="S588" s="6"/>
      <c r="T588" s="6"/>
      <c r="U588" s="5"/>
    </row>
    <row r="589" spans="1:21">
      <c r="A589" s="5"/>
      <c r="B589" s="5"/>
      <c r="C589" s="5"/>
      <c r="D589" s="5"/>
      <c r="L589" s="5"/>
      <c r="M589" s="6"/>
      <c r="N589" s="6"/>
      <c r="O589" s="6"/>
      <c r="P589" s="6"/>
      <c r="Q589" s="6"/>
      <c r="R589" s="6"/>
      <c r="S589" s="6"/>
      <c r="T589" s="6"/>
      <c r="U589" s="5"/>
    </row>
    <row r="590" spans="1:21">
      <c r="A590" s="5"/>
      <c r="B590" s="5"/>
      <c r="C590" s="5"/>
      <c r="D590" s="5"/>
      <c r="L590" s="5"/>
      <c r="M590" s="6"/>
      <c r="N590" s="6"/>
      <c r="O590" s="6"/>
      <c r="P590" s="6"/>
      <c r="Q590" s="6"/>
      <c r="R590" s="6"/>
      <c r="S590" s="6"/>
      <c r="T590" s="6"/>
      <c r="U590" s="5"/>
    </row>
    <row r="591" spans="1:21">
      <c r="A591" s="5"/>
      <c r="B591" s="5"/>
      <c r="C591" s="5"/>
      <c r="D591" s="5"/>
      <c r="L591" s="5"/>
      <c r="M591" s="6"/>
      <c r="N591" s="6"/>
      <c r="O591" s="6"/>
      <c r="P591" s="6"/>
      <c r="Q591" s="6"/>
      <c r="R591" s="6"/>
      <c r="S591" s="6"/>
      <c r="T591" s="6"/>
      <c r="U591" s="5"/>
    </row>
    <row r="592" spans="1:21">
      <c r="A592" s="5"/>
      <c r="B592" s="5"/>
      <c r="C592" s="5"/>
      <c r="D592" s="5"/>
      <c r="L592" s="5"/>
      <c r="M592" s="6"/>
      <c r="N592" s="6"/>
      <c r="O592" s="6"/>
      <c r="P592" s="6"/>
      <c r="Q592" s="6"/>
      <c r="R592" s="6"/>
      <c r="S592" s="6"/>
      <c r="T592" s="6"/>
      <c r="U592" s="5"/>
    </row>
    <row r="593" spans="1:21">
      <c r="A593" s="5"/>
      <c r="B593" s="5"/>
      <c r="C593" s="5"/>
      <c r="D593" s="5"/>
      <c r="L593" s="5"/>
      <c r="M593" s="6"/>
      <c r="N593" s="6"/>
      <c r="O593" s="6"/>
      <c r="P593" s="6"/>
      <c r="Q593" s="6"/>
      <c r="R593" s="6"/>
      <c r="S593" s="6"/>
      <c r="T593" s="6"/>
      <c r="U593" s="5"/>
    </row>
    <row r="594" spans="1:21">
      <c r="A594" s="5"/>
      <c r="B594" s="5"/>
      <c r="C594" s="5"/>
      <c r="D594" s="5"/>
      <c r="L594" s="5"/>
      <c r="M594" s="6"/>
      <c r="N594" s="6"/>
      <c r="O594" s="6"/>
      <c r="P594" s="6"/>
      <c r="Q594" s="6"/>
      <c r="R594" s="6"/>
      <c r="S594" s="6"/>
      <c r="T594" s="6"/>
      <c r="U594" s="5"/>
    </row>
    <row r="595" spans="1:21">
      <c r="A595" s="5"/>
      <c r="B595" s="5"/>
      <c r="C595" s="5"/>
      <c r="D595" s="5"/>
      <c r="L595" s="5"/>
      <c r="M595" s="6"/>
      <c r="N595" s="6"/>
      <c r="O595" s="6"/>
      <c r="P595" s="6"/>
      <c r="Q595" s="6"/>
      <c r="R595" s="6"/>
      <c r="S595" s="6"/>
      <c r="T595" s="6"/>
      <c r="U595" s="5"/>
    </row>
    <row r="596" spans="1:21">
      <c r="A596" s="5"/>
      <c r="B596" s="5"/>
      <c r="C596" s="5"/>
      <c r="D596" s="5"/>
      <c r="L596" s="5"/>
      <c r="M596" s="6"/>
      <c r="N596" s="6"/>
      <c r="O596" s="6"/>
      <c r="P596" s="6"/>
      <c r="Q596" s="6"/>
      <c r="R596" s="6"/>
      <c r="S596" s="6"/>
      <c r="T596" s="6"/>
      <c r="U596" s="5"/>
    </row>
    <row r="597" spans="1:21">
      <c r="A597" s="5"/>
      <c r="B597" s="5"/>
      <c r="C597" s="5"/>
      <c r="D597" s="5"/>
      <c r="L597" s="5"/>
      <c r="M597" s="6"/>
      <c r="N597" s="6"/>
      <c r="O597" s="6"/>
      <c r="P597" s="6"/>
      <c r="Q597" s="6"/>
      <c r="R597" s="6"/>
      <c r="S597" s="6"/>
      <c r="T597" s="6"/>
      <c r="U597" s="5"/>
    </row>
    <row r="598" spans="1:21">
      <c r="A598" s="5"/>
      <c r="B598" s="5"/>
      <c r="C598" s="5"/>
      <c r="D598" s="5"/>
      <c r="L598" s="5"/>
      <c r="M598" s="6"/>
      <c r="N598" s="6"/>
      <c r="O598" s="6"/>
      <c r="P598" s="6"/>
      <c r="Q598" s="6"/>
      <c r="R598" s="6"/>
      <c r="S598" s="6"/>
      <c r="T598" s="6"/>
      <c r="U598" s="5"/>
    </row>
    <row r="599" spans="1:21">
      <c r="A599" s="5"/>
      <c r="B599" s="5"/>
      <c r="C599" s="5"/>
      <c r="D599" s="5"/>
      <c r="L599" s="5"/>
      <c r="M599" s="6"/>
      <c r="N599" s="6"/>
      <c r="O599" s="6"/>
      <c r="P599" s="6"/>
      <c r="Q599" s="6"/>
      <c r="R599" s="6"/>
      <c r="S599" s="6"/>
      <c r="T599" s="6"/>
      <c r="U599" s="5"/>
    </row>
    <row r="600" spans="1:21">
      <c r="A600" s="5"/>
      <c r="B600" s="5"/>
      <c r="C600" s="5"/>
      <c r="D600" s="5"/>
      <c r="L600" s="5"/>
      <c r="M600" s="6"/>
      <c r="N600" s="6"/>
      <c r="O600" s="6"/>
      <c r="P600" s="6"/>
      <c r="Q600" s="6"/>
      <c r="R600" s="6"/>
      <c r="S600" s="6"/>
      <c r="T600" s="6"/>
      <c r="U600" s="5"/>
    </row>
    <row r="601" spans="1:21">
      <c r="A601" s="5"/>
      <c r="B601" s="5"/>
      <c r="C601" s="5"/>
      <c r="D601" s="5"/>
      <c r="L601" s="5"/>
      <c r="M601" s="6"/>
      <c r="N601" s="6"/>
      <c r="O601" s="6"/>
      <c r="P601" s="6"/>
      <c r="Q601" s="6"/>
      <c r="R601" s="6"/>
      <c r="S601" s="6"/>
      <c r="T601" s="6"/>
      <c r="U601" s="5"/>
    </row>
    <row r="602" spans="1:21">
      <c r="A602" s="5"/>
      <c r="B602" s="5"/>
      <c r="C602" s="5"/>
      <c r="D602" s="5"/>
      <c r="L602" s="5"/>
      <c r="M602" s="6"/>
      <c r="N602" s="6"/>
      <c r="O602" s="6"/>
      <c r="P602" s="6"/>
      <c r="Q602" s="6"/>
      <c r="R602" s="6"/>
      <c r="S602" s="6"/>
      <c r="T602" s="6"/>
      <c r="U602" s="5"/>
    </row>
    <row r="603" spans="1:21">
      <c r="A603" s="5"/>
      <c r="B603" s="5"/>
      <c r="C603" s="5"/>
      <c r="D603" s="5"/>
      <c r="L603" s="5"/>
      <c r="M603" s="6"/>
      <c r="N603" s="6"/>
      <c r="O603" s="6"/>
      <c r="P603" s="6"/>
      <c r="Q603" s="6"/>
      <c r="R603" s="6"/>
      <c r="S603" s="6"/>
      <c r="T603" s="6"/>
      <c r="U603" s="5"/>
    </row>
    <row r="604" spans="1:21">
      <c r="A604" s="5"/>
      <c r="B604" s="5"/>
      <c r="C604" s="5"/>
      <c r="D604" s="5"/>
      <c r="L604" s="5"/>
      <c r="M604" s="6"/>
      <c r="N604" s="6"/>
      <c r="O604" s="6"/>
      <c r="P604" s="6"/>
      <c r="Q604" s="6"/>
      <c r="R604" s="6"/>
      <c r="S604" s="6"/>
      <c r="T604" s="6"/>
      <c r="U604" s="5"/>
    </row>
    <row r="605" spans="1:21">
      <c r="A605" s="5"/>
      <c r="B605" s="5"/>
      <c r="C605" s="5"/>
      <c r="D605" s="5"/>
      <c r="L605" s="5"/>
      <c r="M605" s="6"/>
      <c r="N605" s="6"/>
      <c r="O605" s="6"/>
      <c r="P605" s="6"/>
      <c r="Q605" s="6"/>
      <c r="R605" s="6"/>
      <c r="S605" s="6"/>
      <c r="T605" s="6"/>
      <c r="U605" s="5"/>
    </row>
    <row r="606" spans="1:21">
      <c r="A606" s="5"/>
      <c r="B606" s="5"/>
      <c r="C606" s="5"/>
      <c r="D606" s="5"/>
      <c r="L606" s="5"/>
      <c r="M606" s="6"/>
      <c r="N606" s="6"/>
      <c r="O606" s="6"/>
      <c r="P606" s="6"/>
      <c r="Q606" s="6"/>
      <c r="R606" s="6"/>
      <c r="S606" s="6"/>
      <c r="T606" s="6"/>
      <c r="U606" s="5"/>
    </row>
    <row r="607" spans="1:21">
      <c r="A607" s="5"/>
      <c r="B607" s="5"/>
      <c r="C607" s="5"/>
      <c r="D607" s="5"/>
      <c r="L607" s="5"/>
      <c r="M607" s="6"/>
      <c r="N607" s="6"/>
      <c r="O607" s="6"/>
      <c r="P607" s="6"/>
      <c r="Q607" s="6"/>
      <c r="R607" s="6"/>
      <c r="S607" s="6"/>
      <c r="T607" s="6"/>
      <c r="U607" s="5"/>
    </row>
    <row r="608" spans="1:21">
      <c r="A608" s="5"/>
      <c r="B608" s="5"/>
      <c r="C608" s="5"/>
      <c r="D608" s="5"/>
      <c r="L608" s="5"/>
      <c r="M608" s="6"/>
      <c r="N608" s="6"/>
      <c r="O608" s="6"/>
      <c r="P608" s="6"/>
      <c r="Q608" s="6"/>
      <c r="R608" s="6"/>
      <c r="S608" s="6"/>
      <c r="T608" s="6"/>
      <c r="U608" s="5"/>
    </row>
    <row r="609" spans="1:21">
      <c r="A609" s="5"/>
      <c r="B609" s="5"/>
      <c r="C609" s="5"/>
      <c r="D609" s="5"/>
      <c r="L609" s="5"/>
      <c r="M609" s="6"/>
      <c r="N609" s="6"/>
      <c r="O609" s="6"/>
      <c r="P609" s="6"/>
      <c r="Q609" s="6"/>
      <c r="R609" s="6"/>
      <c r="S609" s="6"/>
      <c r="T609" s="6"/>
      <c r="U609" s="5"/>
    </row>
    <row r="610" spans="1:21">
      <c r="A610" s="5"/>
      <c r="B610" s="5"/>
      <c r="C610" s="5"/>
      <c r="D610" s="5"/>
      <c r="L610" s="5"/>
      <c r="M610" s="6"/>
      <c r="N610" s="6"/>
      <c r="O610" s="6"/>
      <c r="P610" s="6"/>
      <c r="Q610" s="6"/>
      <c r="R610" s="6"/>
      <c r="S610" s="6"/>
      <c r="T610" s="6"/>
      <c r="U610" s="5"/>
    </row>
    <row r="611" spans="1:21">
      <c r="A611" s="5"/>
      <c r="B611" s="5"/>
      <c r="C611" s="5"/>
      <c r="D611" s="5"/>
      <c r="L611" s="5"/>
      <c r="M611" s="6"/>
      <c r="N611" s="6"/>
      <c r="O611" s="6"/>
      <c r="P611" s="6"/>
      <c r="Q611" s="6"/>
      <c r="R611" s="6"/>
      <c r="S611" s="6"/>
      <c r="T611" s="6"/>
      <c r="U611" s="5"/>
    </row>
    <row r="612" spans="1:21">
      <c r="A612" s="5"/>
      <c r="B612" s="5"/>
      <c r="C612" s="5"/>
      <c r="D612" s="5"/>
      <c r="L612" s="5"/>
      <c r="M612" s="6"/>
      <c r="N612" s="6"/>
      <c r="O612" s="6"/>
      <c r="P612" s="6"/>
      <c r="Q612" s="6"/>
      <c r="R612" s="6"/>
      <c r="S612" s="6"/>
      <c r="T612" s="6"/>
      <c r="U612" s="5"/>
    </row>
    <row r="613" spans="1:21">
      <c r="A613" s="5"/>
      <c r="B613" s="5"/>
      <c r="C613" s="5"/>
      <c r="D613" s="5"/>
      <c r="L613" s="5"/>
      <c r="M613" s="6"/>
      <c r="N613" s="6"/>
      <c r="O613" s="6"/>
      <c r="P613" s="6"/>
      <c r="Q613" s="6"/>
      <c r="R613" s="6"/>
      <c r="S613" s="6"/>
      <c r="T613" s="6"/>
      <c r="U613" s="5"/>
    </row>
    <row r="614" spans="1:21">
      <c r="A614" s="5"/>
      <c r="B614" s="5"/>
      <c r="C614" s="5"/>
      <c r="D614" s="5"/>
      <c r="L614" s="5"/>
      <c r="M614" s="6"/>
      <c r="N614" s="6"/>
      <c r="O614" s="6"/>
      <c r="P614" s="6"/>
      <c r="Q614" s="6"/>
      <c r="R614" s="6"/>
      <c r="S614" s="6"/>
      <c r="T614" s="6"/>
      <c r="U614" s="5"/>
    </row>
    <row r="615" spans="1:21">
      <c r="A615" s="5"/>
      <c r="B615" s="5"/>
      <c r="C615" s="5"/>
      <c r="D615" s="5"/>
      <c r="L615" s="5"/>
      <c r="M615" s="6"/>
      <c r="N615" s="6"/>
      <c r="O615" s="6"/>
      <c r="P615" s="6"/>
      <c r="Q615" s="6"/>
      <c r="R615" s="6"/>
      <c r="S615" s="6"/>
      <c r="T615" s="6"/>
      <c r="U615" s="5"/>
    </row>
    <row r="616" spans="1:21">
      <c r="A616" s="5"/>
      <c r="B616" s="5"/>
      <c r="C616" s="5"/>
      <c r="D616" s="5"/>
      <c r="L616" s="5"/>
      <c r="M616" s="6"/>
      <c r="N616" s="6"/>
      <c r="O616" s="6"/>
      <c r="P616" s="6"/>
      <c r="Q616" s="6"/>
      <c r="R616" s="6"/>
      <c r="S616" s="6"/>
      <c r="T616" s="6"/>
      <c r="U616" s="5"/>
    </row>
    <row r="617" spans="1:21">
      <c r="A617" s="5"/>
      <c r="B617" s="5"/>
      <c r="C617" s="5"/>
      <c r="D617" s="5"/>
      <c r="L617" s="5"/>
      <c r="M617" s="6"/>
      <c r="N617" s="6"/>
      <c r="O617" s="6"/>
      <c r="P617" s="6"/>
      <c r="Q617" s="6"/>
      <c r="R617" s="6"/>
      <c r="S617" s="6"/>
      <c r="T617" s="6"/>
      <c r="U617" s="5"/>
    </row>
    <row r="618" spans="1:21">
      <c r="A618" s="5"/>
      <c r="B618" s="5"/>
      <c r="C618" s="5"/>
      <c r="D618" s="5"/>
      <c r="L618" s="5"/>
      <c r="M618" s="6"/>
      <c r="N618" s="6"/>
      <c r="O618" s="6"/>
      <c r="P618" s="6"/>
      <c r="Q618" s="6"/>
      <c r="R618" s="6"/>
      <c r="S618" s="6"/>
      <c r="T618" s="6"/>
      <c r="U618" s="5"/>
    </row>
    <row r="619" spans="1:21">
      <c r="A619" s="5"/>
      <c r="B619" s="5"/>
      <c r="C619" s="5"/>
      <c r="D619" s="5"/>
      <c r="L619" s="5"/>
      <c r="M619" s="6"/>
      <c r="N619" s="6"/>
      <c r="O619" s="6"/>
      <c r="P619" s="6"/>
      <c r="Q619" s="6"/>
      <c r="R619" s="6"/>
      <c r="S619" s="6"/>
      <c r="T619" s="6"/>
      <c r="U619" s="5"/>
    </row>
    <row r="620" spans="1:21">
      <c r="A620" s="5"/>
      <c r="B620" s="5"/>
      <c r="C620" s="5"/>
      <c r="D620" s="5"/>
      <c r="L620" s="5"/>
      <c r="M620" s="6"/>
      <c r="N620" s="6"/>
      <c r="O620" s="6"/>
      <c r="P620" s="6"/>
      <c r="Q620" s="6"/>
      <c r="R620" s="6"/>
      <c r="S620" s="6"/>
      <c r="T620" s="6"/>
      <c r="U620" s="5"/>
    </row>
    <row r="621" spans="1:21">
      <c r="A621" s="5"/>
      <c r="B621" s="5"/>
      <c r="C621" s="5"/>
      <c r="D621" s="5"/>
      <c r="L621" s="5"/>
      <c r="M621" s="6"/>
      <c r="N621" s="6"/>
      <c r="O621" s="6"/>
      <c r="P621" s="6"/>
      <c r="Q621" s="6"/>
      <c r="R621" s="6"/>
      <c r="S621" s="6"/>
      <c r="T621" s="6"/>
      <c r="U621" s="5"/>
    </row>
    <row r="622" spans="1:21">
      <c r="A622" s="5"/>
      <c r="B622" s="5"/>
      <c r="C622" s="5"/>
      <c r="D622" s="5"/>
      <c r="L622" s="5"/>
      <c r="M622" s="6"/>
      <c r="N622" s="6"/>
      <c r="O622" s="6"/>
      <c r="P622" s="6"/>
      <c r="Q622" s="6"/>
      <c r="R622" s="6"/>
      <c r="S622" s="6"/>
      <c r="T622" s="6"/>
      <c r="U622" s="5"/>
    </row>
    <row r="623" spans="1:21">
      <c r="A623" s="5"/>
      <c r="B623" s="5"/>
      <c r="C623" s="5"/>
      <c r="D623" s="5"/>
      <c r="L623" s="5"/>
      <c r="M623" s="6"/>
      <c r="N623" s="6"/>
      <c r="O623" s="6"/>
      <c r="P623" s="6"/>
      <c r="Q623" s="6"/>
      <c r="R623" s="6"/>
      <c r="S623" s="6"/>
      <c r="T623" s="6"/>
      <c r="U623" s="5"/>
    </row>
    <row r="624" spans="1:21">
      <c r="A624" s="5"/>
      <c r="B624" s="5"/>
      <c r="C624" s="5"/>
      <c r="D624" s="5"/>
      <c r="L624" s="5"/>
      <c r="M624" s="6"/>
      <c r="N624" s="6"/>
      <c r="O624" s="6"/>
      <c r="P624" s="6"/>
      <c r="Q624" s="6"/>
      <c r="R624" s="6"/>
      <c r="S624" s="6"/>
      <c r="T624" s="6"/>
      <c r="U624" s="5"/>
    </row>
    <row r="625" spans="1:21">
      <c r="A625" s="5"/>
      <c r="B625" s="5"/>
      <c r="C625" s="5"/>
      <c r="D625" s="5"/>
      <c r="L625" s="5"/>
      <c r="M625" s="6"/>
      <c r="N625" s="6"/>
      <c r="O625" s="6"/>
      <c r="P625" s="6"/>
      <c r="Q625" s="6"/>
      <c r="R625" s="6"/>
      <c r="S625" s="6"/>
      <c r="T625" s="6"/>
      <c r="U625" s="5"/>
    </row>
    <row r="626" spans="1:21">
      <c r="A626" s="5"/>
      <c r="B626" s="5"/>
      <c r="C626" s="5"/>
      <c r="D626" s="5"/>
      <c r="L626" s="5"/>
      <c r="M626" s="6"/>
      <c r="N626" s="6"/>
      <c r="O626" s="6"/>
      <c r="P626" s="6"/>
      <c r="Q626" s="6"/>
      <c r="R626" s="6"/>
      <c r="S626" s="6"/>
      <c r="T626" s="6"/>
      <c r="U626" s="5"/>
    </row>
    <row r="627" spans="1:21">
      <c r="A627" s="5"/>
      <c r="B627" s="5"/>
      <c r="C627" s="5"/>
      <c r="D627" s="5"/>
      <c r="L627" s="5"/>
      <c r="M627" s="6"/>
      <c r="N627" s="6"/>
      <c r="O627" s="6"/>
      <c r="P627" s="6"/>
      <c r="Q627" s="6"/>
      <c r="R627" s="6"/>
      <c r="S627" s="6"/>
      <c r="T627" s="6"/>
      <c r="U627" s="5"/>
    </row>
    <row r="628" spans="1:21">
      <c r="A628" s="5"/>
      <c r="B628" s="5"/>
      <c r="C628" s="5"/>
      <c r="D628" s="5"/>
      <c r="L628" s="5"/>
      <c r="M628" s="6"/>
      <c r="N628" s="6"/>
      <c r="O628" s="6"/>
      <c r="P628" s="6"/>
      <c r="Q628" s="6"/>
      <c r="R628" s="6"/>
      <c r="S628" s="6"/>
      <c r="T628" s="6"/>
      <c r="U628" s="5"/>
    </row>
    <row r="629" spans="1:21">
      <c r="A629" s="5"/>
      <c r="B629" s="5"/>
      <c r="C629" s="5"/>
      <c r="D629" s="5"/>
      <c r="L629" s="5"/>
      <c r="M629" s="6"/>
      <c r="N629" s="6"/>
      <c r="O629" s="6"/>
      <c r="P629" s="6"/>
      <c r="Q629" s="6"/>
      <c r="R629" s="6"/>
      <c r="S629" s="6"/>
      <c r="T629" s="6"/>
      <c r="U629" s="5"/>
    </row>
    <row r="630" spans="1:21">
      <c r="A630" s="5"/>
      <c r="B630" s="5"/>
      <c r="C630" s="5"/>
      <c r="D630" s="5"/>
      <c r="L630" s="5"/>
      <c r="M630" s="6"/>
      <c r="N630" s="6"/>
      <c r="O630" s="6"/>
      <c r="P630" s="6"/>
      <c r="Q630" s="6"/>
      <c r="R630" s="6"/>
      <c r="S630" s="6"/>
      <c r="T630" s="6"/>
      <c r="U630" s="5"/>
    </row>
    <row r="631" spans="1:21">
      <c r="A631" s="5"/>
      <c r="B631" s="5"/>
      <c r="C631" s="5"/>
      <c r="D631" s="5"/>
      <c r="L631" s="5"/>
      <c r="M631" s="6"/>
      <c r="N631" s="6"/>
      <c r="O631" s="6"/>
      <c r="P631" s="6"/>
      <c r="Q631" s="6"/>
      <c r="R631" s="6"/>
      <c r="S631" s="6"/>
      <c r="T631" s="6"/>
      <c r="U631" s="5"/>
    </row>
    <row r="632" spans="1:21">
      <c r="A632" s="5"/>
      <c r="B632" s="5"/>
      <c r="C632" s="5"/>
      <c r="D632" s="5"/>
      <c r="L632" s="5"/>
      <c r="M632" s="6"/>
      <c r="N632" s="6"/>
      <c r="O632" s="6"/>
      <c r="P632" s="6"/>
      <c r="Q632" s="6"/>
      <c r="R632" s="6"/>
      <c r="S632" s="6"/>
      <c r="T632" s="6"/>
      <c r="U632" s="5"/>
    </row>
    <row r="633" spans="1:21">
      <c r="A633" s="5"/>
      <c r="B633" s="5"/>
      <c r="C633" s="5"/>
      <c r="D633" s="5"/>
      <c r="L633" s="5"/>
      <c r="M633" s="6"/>
      <c r="N633" s="6"/>
      <c r="O633" s="6"/>
      <c r="P633" s="6"/>
      <c r="Q633" s="6"/>
      <c r="R633" s="6"/>
      <c r="S633" s="6"/>
      <c r="T633" s="6"/>
      <c r="U633" s="5"/>
    </row>
    <row r="634" spans="1:21">
      <c r="A634" s="5"/>
      <c r="B634" s="5"/>
      <c r="C634" s="5"/>
      <c r="D634" s="5"/>
      <c r="L634" s="5"/>
      <c r="M634" s="6"/>
      <c r="N634" s="6"/>
      <c r="O634" s="6"/>
      <c r="P634" s="6"/>
      <c r="Q634" s="6"/>
      <c r="R634" s="6"/>
      <c r="S634" s="6"/>
      <c r="T634" s="6"/>
      <c r="U634" s="5"/>
    </row>
    <row r="635" spans="1:21">
      <c r="A635" s="5"/>
      <c r="B635" s="5"/>
      <c r="C635" s="5"/>
      <c r="D635" s="5"/>
      <c r="L635" s="5"/>
      <c r="M635" s="6"/>
      <c r="N635" s="6"/>
      <c r="O635" s="6"/>
      <c r="P635" s="6"/>
      <c r="Q635" s="6"/>
      <c r="R635" s="6"/>
      <c r="S635" s="6"/>
      <c r="T635" s="6"/>
      <c r="U635" s="5"/>
    </row>
    <row r="636" spans="1:21">
      <c r="A636" s="5"/>
      <c r="B636" s="5"/>
      <c r="C636" s="5"/>
      <c r="D636" s="5"/>
      <c r="L636" s="5"/>
      <c r="M636" s="6"/>
      <c r="N636" s="6"/>
      <c r="O636" s="6"/>
      <c r="P636" s="6"/>
      <c r="Q636" s="6"/>
      <c r="R636" s="6"/>
      <c r="S636" s="6"/>
      <c r="T636" s="6"/>
      <c r="U636" s="5"/>
    </row>
    <row r="637" spans="1:21">
      <c r="A637" s="5"/>
      <c r="B637" s="5"/>
      <c r="C637" s="5"/>
      <c r="D637" s="5"/>
      <c r="L637" s="5"/>
      <c r="M637" s="6"/>
      <c r="N637" s="6"/>
      <c r="O637" s="6"/>
      <c r="P637" s="6"/>
      <c r="Q637" s="6"/>
      <c r="R637" s="6"/>
      <c r="S637" s="6"/>
      <c r="T637" s="6"/>
      <c r="U637" s="5"/>
    </row>
    <row r="638" spans="1:21">
      <c r="A638" s="5"/>
      <c r="B638" s="5"/>
      <c r="C638" s="5"/>
      <c r="D638" s="5"/>
      <c r="L638" s="5"/>
      <c r="M638" s="6"/>
      <c r="N638" s="6"/>
      <c r="O638" s="6"/>
      <c r="P638" s="6"/>
      <c r="Q638" s="6"/>
      <c r="R638" s="6"/>
      <c r="S638" s="6"/>
      <c r="T638" s="6"/>
      <c r="U638" s="5"/>
    </row>
    <row r="639" spans="1:21">
      <c r="A639" s="5"/>
      <c r="B639" s="5"/>
      <c r="C639" s="5"/>
      <c r="D639" s="5"/>
      <c r="L639" s="5"/>
      <c r="M639" s="6"/>
      <c r="N639" s="6"/>
      <c r="O639" s="6"/>
      <c r="P639" s="6"/>
      <c r="Q639" s="6"/>
      <c r="R639" s="6"/>
      <c r="S639" s="6"/>
      <c r="T639" s="6"/>
      <c r="U639" s="5"/>
    </row>
    <row r="640" spans="1:21">
      <c r="A640" s="5"/>
      <c r="B640" s="5"/>
      <c r="C640" s="5"/>
      <c r="D640" s="5"/>
      <c r="L640" s="5"/>
      <c r="M640" s="6"/>
      <c r="N640" s="6"/>
      <c r="O640" s="6"/>
      <c r="P640" s="6"/>
      <c r="Q640" s="6"/>
      <c r="R640" s="6"/>
      <c r="S640" s="6"/>
      <c r="T640" s="6"/>
      <c r="U640" s="5"/>
    </row>
    <row r="641" spans="1:21">
      <c r="A641" s="5"/>
      <c r="B641" s="5"/>
      <c r="C641" s="5"/>
      <c r="D641" s="5"/>
      <c r="L641" s="5"/>
      <c r="M641" s="6"/>
      <c r="N641" s="6"/>
      <c r="O641" s="6"/>
      <c r="P641" s="6"/>
      <c r="Q641" s="6"/>
      <c r="R641" s="6"/>
      <c r="S641" s="6"/>
      <c r="T641" s="6"/>
      <c r="U641" s="5"/>
    </row>
    <row r="642" spans="1:21">
      <c r="A642" s="5"/>
      <c r="B642" s="5"/>
      <c r="C642" s="5"/>
      <c r="D642" s="5"/>
      <c r="L642" s="5"/>
      <c r="M642" s="6"/>
      <c r="N642" s="6"/>
      <c r="O642" s="6"/>
      <c r="P642" s="6"/>
      <c r="Q642" s="6"/>
      <c r="R642" s="6"/>
      <c r="S642" s="6"/>
      <c r="T642" s="6"/>
      <c r="U642" s="5"/>
    </row>
    <row r="643" spans="1:21">
      <c r="A643" s="5"/>
      <c r="B643" s="5"/>
      <c r="C643" s="5"/>
      <c r="D643" s="5"/>
      <c r="L643" s="5"/>
      <c r="M643" s="6"/>
      <c r="N643" s="6"/>
      <c r="O643" s="6"/>
      <c r="P643" s="6"/>
      <c r="Q643" s="6"/>
      <c r="R643" s="6"/>
      <c r="S643" s="6"/>
      <c r="T643" s="6"/>
      <c r="U643" s="5"/>
    </row>
    <row r="644" spans="1:21">
      <c r="A644" s="5"/>
      <c r="B644" s="5"/>
      <c r="C644" s="5"/>
      <c r="D644" s="5"/>
      <c r="L644" s="5"/>
      <c r="M644" s="6"/>
      <c r="N644" s="6"/>
      <c r="O644" s="6"/>
      <c r="P644" s="6"/>
      <c r="Q644" s="6"/>
      <c r="R644" s="6"/>
      <c r="S644" s="6"/>
      <c r="T644" s="6"/>
      <c r="U644" s="5"/>
    </row>
    <row r="645" spans="1:21">
      <c r="A645" s="5"/>
      <c r="B645" s="5"/>
      <c r="C645" s="5"/>
      <c r="D645" s="5"/>
      <c r="L645" s="5"/>
      <c r="M645" s="6"/>
      <c r="N645" s="6"/>
      <c r="O645" s="6"/>
      <c r="P645" s="6"/>
      <c r="Q645" s="6"/>
      <c r="R645" s="6"/>
      <c r="S645" s="6"/>
      <c r="T645" s="6"/>
      <c r="U645" s="5"/>
    </row>
    <row r="646" spans="1:21">
      <c r="A646" s="5"/>
      <c r="B646" s="5"/>
      <c r="C646" s="5"/>
      <c r="D646" s="5"/>
      <c r="L646" s="5"/>
      <c r="M646" s="6"/>
      <c r="N646" s="6"/>
      <c r="O646" s="6"/>
      <c r="P646" s="6"/>
      <c r="Q646" s="6"/>
      <c r="R646" s="6"/>
      <c r="S646" s="6"/>
      <c r="T646" s="6"/>
      <c r="U646" s="5"/>
    </row>
    <row r="647" spans="1:21">
      <c r="A647" s="5"/>
      <c r="B647" s="5"/>
      <c r="C647" s="5"/>
      <c r="D647" s="5"/>
      <c r="L647" s="5"/>
      <c r="M647" s="6"/>
      <c r="N647" s="6"/>
      <c r="O647" s="6"/>
      <c r="P647" s="6"/>
      <c r="Q647" s="6"/>
      <c r="R647" s="6"/>
      <c r="S647" s="6"/>
      <c r="T647" s="6"/>
      <c r="U647" s="5"/>
    </row>
    <row r="648" spans="1:21">
      <c r="A648" s="5"/>
      <c r="B648" s="5"/>
      <c r="C648" s="5"/>
      <c r="D648" s="5"/>
      <c r="L648" s="5"/>
      <c r="M648" s="6"/>
      <c r="N648" s="6"/>
      <c r="O648" s="6"/>
      <c r="P648" s="6"/>
      <c r="Q648" s="6"/>
      <c r="R648" s="6"/>
      <c r="S648" s="6"/>
      <c r="T648" s="6"/>
      <c r="U648" s="5"/>
    </row>
    <row r="649" spans="1:21">
      <c r="A649" s="5"/>
      <c r="B649" s="5"/>
      <c r="C649" s="5"/>
      <c r="D649" s="5"/>
      <c r="L649" s="5"/>
      <c r="M649" s="6"/>
      <c r="N649" s="6"/>
      <c r="O649" s="6"/>
      <c r="P649" s="6"/>
      <c r="Q649" s="6"/>
      <c r="R649" s="6"/>
      <c r="S649" s="6"/>
      <c r="T649" s="6"/>
      <c r="U649" s="5"/>
    </row>
    <row r="650" spans="1:21">
      <c r="A650" s="5"/>
      <c r="B650" s="5"/>
      <c r="C650" s="5"/>
      <c r="D650" s="5"/>
      <c r="L650" s="5"/>
      <c r="M650" s="6"/>
      <c r="N650" s="6"/>
      <c r="O650" s="6"/>
      <c r="P650" s="6"/>
      <c r="Q650" s="6"/>
      <c r="R650" s="6"/>
      <c r="S650" s="6"/>
      <c r="T650" s="6"/>
      <c r="U650" s="5"/>
    </row>
    <row r="651" spans="1:21">
      <c r="A651" s="5"/>
      <c r="B651" s="5"/>
      <c r="C651" s="5"/>
      <c r="D651" s="5"/>
      <c r="L651" s="5"/>
      <c r="M651" s="6"/>
      <c r="N651" s="6"/>
      <c r="O651" s="6"/>
      <c r="P651" s="6"/>
      <c r="Q651" s="6"/>
      <c r="R651" s="6"/>
      <c r="S651" s="6"/>
      <c r="T651" s="6"/>
      <c r="U651" s="5"/>
    </row>
    <row r="652" spans="1:21">
      <c r="A652" s="5"/>
      <c r="B652" s="5"/>
      <c r="C652" s="5"/>
      <c r="D652" s="5"/>
      <c r="L652" s="5"/>
      <c r="M652" s="6"/>
      <c r="N652" s="6"/>
      <c r="O652" s="6"/>
      <c r="P652" s="6"/>
      <c r="Q652" s="6"/>
      <c r="R652" s="6"/>
      <c r="S652" s="6"/>
      <c r="T652" s="6"/>
      <c r="U652" s="5"/>
    </row>
    <row r="653" spans="1:21">
      <c r="A653" s="5"/>
      <c r="B653" s="5"/>
      <c r="C653" s="5"/>
      <c r="D653" s="5"/>
      <c r="L653" s="5"/>
      <c r="M653" s="6"/>
      <c r="N653" s="6"/>
      <c r="O653" s="6"/>
      <c r="P653" s="6"/>
      <c r="Q653" s="6"/>
      <c r="R653" s="6"/>
      <c r="S653" s="6"/>
      <c r="T653" s="6"/>
      <c r="U653" s="5"/>
    </row>
    <row r="654" spans="1:21">
      <c r="A654" s="5"/>
      <c r="B654" s="5"/>
      <c r="C654" s="5"/>
      <c r="D654" s="5"/>
      <c r="L654" s="5"/>
      <c r="M654" s="6"/>
      <c r="N654" s="6"/>
      <c r="O654" s="6"/>
      <c r="P654" s="6"/>
      <c r="Q654" s="6"/>
      <c r="R654" s="6"/>
      <c r="S654" s="6"/>
      <c r="T654" s="6"/>
      <c r="U654" s="5"/>
    </row>
    <row r="655" spans="1:21">
      <c r="A655" s="5"/>
      <c r="B655" s="5"/>
      <c r="C655" s="5"/>
      <c r="D655" s="5"/>
      <c r="L655" s="5"/>
      <c r="M655" s="6"/>
      <c r="N655" s="6"/>
      <c r="O655" s="6"/>
      <c r="P655" s="6"/>
      <c r="Q655" s="6"/>
      <c r="R655" s="6"/>
      <c r="S655" s="6"/>
      <c r="T655" s="6"/>
      <c r="U655" s="5"/>
    </row>
    <row r="656" spans="1:21">
      <c r="A656" s="5"/>
      <c r="B656" s="5"/>
      <c r="C656" s="5"/>
      <c r="D656" s="5"/>
      <c r="L656" s="5"/>
      <c r="M656" s="6"/>
      <c r="N656" s="6"/>
      <c r="O656" s="6"/>
      <c r="P656" s="6"/>
      <c r="Q656" s="6"/>
      <c r="R656" s="6"/>
      <c r="S656" s="6"/>
      <c r="T656" s="6"/>
      <c r="U656" s="5"/>
    </row>
    <row r="657" spans="1:21">
      <c r="A657" s="5"/>
      <c r="B657" s="5"/>
      <c r="C657" s="5"/>
      <c r="D657" s="5"/>
      <c r="L657" s="5"/>
      <c r="M657" s="6"/>
      <c r="N657" s="6"/>
      <c r="O657" s="6"/>
      <c r="P657" s="6"/>
      <c r="Q657" s="6"/>
      <c r="R657" s="6"/>
      <c r="S657" s="6"/>
      <c r="T657" s="6"/>
      <c r="U657" s="5"/>
    </row>
    <row r="658" spans="1:21">
      <c r="A658" s="5"/>
      <c r="B658" s="5"/>
      <c r="C658" s="5"/>
      <c r="D658" s="5"/>
      <c r="L658" s="5"/>
      <c r="M658" s="6"/>
      <c r="N658" s="6"/>
      <c r="O658" s="6"/>
      <c r="P658" s="6"/>
      <c r="Q658" s="6"/>
      <c r="R658" s="6"/>
      <c r="S658" s="6"/>
      <c r="T658" s="6"/>
      <c r="U658" s="5"/>
    </row>
    <row r="659" spans="1:21">
      <c r="A659" s="5"/>
      <c r="B659" s="5"/>
      <c r="C659" s="5"/>
      <c r="D659" s="5"/>
      <c r="L659" s="5"/>
      <c r="M659" s="6"/>
      <c r="N659" s="6"/>
      <c r="O659" s="6"/>
      <c r="P659" s="6"/>
      <c r="Q659" s="6"/>
      <c r="R659" s="6"/>
      <c r="S659" s="6"/>
      <c r="T659" s="6"/>
      <c r="U659" s="5"/>
    </row>
    <row r="660" spans="1:21">
      <c r="A660" s="5"/>
      <c r="B660" s="5"/>
      <c r="C660" s="5"/>
      <c r="D660" s="5"/>
      <c r="L660" s="5"/>
      <c r="M660" s="6"/>
      <c r="N660" s="6"/>
      <c r="O660" s="6"/>
      <c r="P660" s="6"/>
      <c r="Q660" s="6"/>
      <c r="R660" s="6"/>
      <c r="S660" s="6"/>
      <c r="T660" s="6"/>
      <c r="U660" s="5"/>
    </row>
    <row r="661" spans="1:21">
      <c r="A661" s="5"/>
      <c r="B661" s="5"/>
      <c r="C661" s="5"/>
      <c r="D661" s="5"/>
      <c r="L661" s="5"/>
      <c r="M661" s="6"/>
      <c r="N661" s="6"/>
      <c r="O661" s="6"/>
      <c r="P661" s="6"/>
      <c r="Q661" s="6"/>
      <c r="R661" s="6"/>
      <c r="S661" s="6"/>
      <c r="T661" s="6"/>
      <c r="U661" s="5"/>
    </row>
    <row r="662" spans="1:21">
      <c r="A662" s="5"/>
      <c r="B662" s="5"/>
      <c r="C662" s="5"/>
      <c r="D662" s="5"/>
      <c r="L662" s="5"/>
      <c r="M662" s="6"/>
      <c r="N662" s="6"/>
      <c r="O662" s="6"/>
      <c r="P662" s="6"/>
      <c r="Q662" s="6"/>
      <c r="R662" s="6"/>
      <c r="S662" s="6"/>
      <c r="T662" s="6"/>
      <c r="U662" s="5"/>
    </row>
    <row r="663" spans="1:21">
      <c r="A663" s="5"/>
      <c r="B663" s="5"/>
      <c r="C663" s="5"/>
      <c r="D663" s="5"/>
      <c r="L663" s="5"/>
      <c r="M663" s="6"/>
      <c r="N663" s="6"/>
      <c r="O663" s="6"/>
      <c r="P663" s="6"/>
      <c r="Q663" s="6"/>
      <c r="R663" s="6"/>
      <c r="S663" s="6"/>
      <c r="T663" s="6"/>
      <c r="U663" s="5"/>
    </row>
    <row r="664" spans="1:21">
      <c r="A664" s="5"/>
      <c r="B664" s="5"/>
      <c r="C664" s="5"/>
      <c r="D664" s="5"/>
      <c r="L664" s="5"/>
      <c r="M664" s="6"/>
      <c r="N664" s="6"/>
      <c r="O664" s="6"/>
      <c r="P664" s="6"/>
      <c r="Q664" s="6"/>
      <c r="R664" s="6"/>
      <c r="S664" s="6"/>
      <c r="T664" s="6"/>
      <c r="U664" s="5"/>
    </row>
    <row r="665" spans="1:21">
      <c r="A665" s="5"/>
      <c r="B665" s="5"/>
      <c r="C665" s="5"/>
      <c r="D665" s="5"/>
      <c r="L665" s="5"/>
      <c r="M665" s="6"/>
      <c r="N665" s="6"/>
      <c r="O665" s="6"/>
      <c r="P665" s="6"/>
      <c r="Q665" s="6"/>
      <c r="R665" s="6"/>
      <c r="S665" s="6"/>
      <c r="T665" s="6"/>
      <c r="U665" s="5"/>
    </row>
    <row r="666" spans="1:21">
      <c r="A666" s="5"/>
      <c r="B666" s="5"/>
      <c r="C666" s="5"/>
      <c r="D666" s="5"/>
      <c r="L666" s="5"/>
      <c r="M666" s="6"/>
      <c r="N666" s="6"/>
      <c r="O666" s="6"/>
      <c r="P666" s="6"/>
      <c r="Q666" s="6"/>
      <c r="R666" s="6"/>
      <c r="S666" s="6"/>
      <c r="T666" s="6"/>
      <c r="U666" s="5"/>
    </row>
    <row r="667" spans="1:21">
      <c r="A667" s="5"/>
      <c r="B667" s="5"/>
      <c r="C667" s="5"/>
      <c r="D667" s="5"/>
      <c r="L667" s="5"/>
      <c r="M667" s="6"/>
      <c r="N667" s="6"/>
      <c r="O667" s="6"/>
      <c r="P667" s="6"/>
      <c r="Q667" s="6"/>
      <c r="R667" s="6"/>
      <c r="S667" s="6"/>
      <c r="T667" s="6"/>
      <c r="U667" s="5"/>
    </row>
    <row r="668" spans="1:21">
      <c r="A668" s="5"/>
      <c r="B668" s="5"/>
      <c r="C668" s="5"/>
      <c r="D668" s="5"/>
      <c r="L668" s="5"/>
      <c r="M668" s="6"/>
      <c r="N668" s="6"/>
      <c r="O668" s="6"/>
      <c r="P668" s="6"/>
      <c r="Q668" s="6"/>
      <c r="R668" s="6"/>
      <c r="S668" s="6"/>
      <c r="T668" s="6"/>
      <c r="U668" s="5"/>
    </row>
    <row r="669" spans="1:21">
      <c r="A669" s="5"/>
      <c r="B669" s="5"/>
      <c r="C669" s="5"/>
      <c r="D669" s="5"/>
      <c r="L669" s="5"/>
      <c r="M669" s="6"/>
      <c r="N669" s="6"/>
      <c r="O669" s="6"/>
      <c r="P669" s="6"/>
      <c r="Q669" s="6"/>
      <c r="R669" s="6"/>
      <c r="S669" s="6"/>
      <c r="T669" s="6"/>
      <c r="U669" s="5"/>
    </row>
    <row r="670" spans="1:21">
      <c r="A670" s="5"/>
      <c r="B670" s="5"/>
      <c r="C670" s="5"/>
      <c r="D670" s="5"/>
      <c r="L670" s="5"/>
      <c r="M670" s="6"/>
      <c r="N670" s="6"/>
      <c r="O670" s="6"/>
      <c r="P670" s="6"/>
      <c r="Q670" s="6"/>
      <c r="R670" s="6"/>
      <c r="S670" s="6"/>
      <c r="T670" s="6"/>
      <c r="U670" s="5"/>
    </row>
    <row r="671" spans="1:21">
      <c r="A671" s="5"/>
      <c r="B671" s="5"/>
      <c r="C671" s="5"/>
      <c r="D671" s="5"/>
      <c r="L671" s="5"/>
      <c r="M671" s="6"/>
      <c r="N671" s="6"/>
      <c r="O671" s="6"/>
      <c r="P671" s="6"/>
      <c r="Q671" s="6"/>
      <c r="R671" s="6"/>
      <c r="S671" s="6"/>
      <c r="T671" s="6"/>
      <c r="U671" s="5"/>
    </row>
    <row r="672" spans="1:21">
      <c r="A672" s="5"/>
      <c r="B672" s="5"/>
      <c r="C672" s="5"/>
      <c r="D672" s="5"/>
      <c r="L672" s="5"/>
      <c r="M672" s="6"/>
      <c r="N672" s="6"/>
      <c r="O672" s="6"/>
      <c r="P672" s="6"/>
      <c r="Q672" s="6"/>
      <c r="R672" s="6"/>
      <c r="S672" s="6"/>
      <c r="T672" s="6"/>
      <c r="U672" s="5"/>
    </row>
    <row r="673" spans="1:21">
      <c r="A673" s="5"/>
      <c r="B673" s="5"/>
      <c r="C673" s="5"/>
      <c r="D673" s="5"/>
      <c r="L673" s="5"/>
      <c r="M673" s="6"/>
      <c r="N673" s="6"/>
      <c r="O673" s="6"/>
      <c r="P673" s="6"/>
      <c r="Q673" s="6"/>
      <c r="R673" s="6"/>
      <c r="S673" s="6"/>
      <c r="T673" s="6"/>
      <c r="U673" s="5"/>
    </row>
    <row r="674" spans="1:21">
      <c r="A674" s="5"/>
      <c r="B674" s="5"/>
      <c r="C674" s="5"/>
      <c r="D674" s="5"/>
      <c r="L674" s="5"/>
      <c r="M674" s="6"/>
      <c r="N674" s="6"/>
      <c r="O674" s="6"/>
      <c r="P674" s="6"/>
      <c r="Q674" s="6"/>
      <c r="R674" s="6"/>
      <c r="S674" s="6"/>
      <c r="T674" s="6"/>
      <c r="U674" s="5"/>
    </row>
    <row r="675" spans="1:21">
      <c r="A675" s="5"/>
      <c r="B675" s="5"/>
      <c r="C675" s="5"/>
      <c r="D675" s="5"/>
      <c r="L675" s="5"/>
      <c r="M675" s="6"/>
      <c r="N675" s="6"/>
      <c r="O675" s="6"/>
      <c r="P675" s="6"/>
      <c r="Q675" s="6"/>
      <c r="R675" s="6"/>
      <c r="S675" s="6"/>
      <c r="T675" s="6"/>
      <c r="U675" s="5"/>
    </row>
    <row r="676" spans="1:21">
      <c r="A676" s="5"/>
      <c r="B676" s="5"/>
      <c r="C676" s="5"/>
      <c r="D676" s="5"/>
      <c r="L676" s="5"/>
      <c r="M676" s="6"/>
      <c r="N676" s="6"/>
      <c r="O676" s="6"/>
      <c r="P676" s="6"/>
      <c r="Q676" s="6"/>
      <c r="R676" s="6"/>
      <c r="S676" s="6"/>
      <c r="T676" s="6"/>
      <c r="U676" s="5"/>
    </row>
    <row r="677" spans="1:21">
      <c r="A677" s="5"/>
      <c r="B677" s="5"/>
      <c r="C677" s="5"/>
      <c r="D677" s="5"/>
      <c r="L677" s="5"/>
      <c r="M677" s="6"/>
      <c r="N677" s="6"/>
      <c r="O677" s="6"/>
      <c r="P677" s="6"/>
      <c r="Q677" s="6"/>
      <c r="R677" s="6"/>
      <c r="S677" s="6"/>
      <c r="T677" s="6"/>
      <c r="U677" s="5"/>
    </row>
    <row r="678" spans="1:21">
      <c r="A678" s="5"/>
      <c r="B678" s="5"/>
      <c r="C678" s="5"/>
      <c r="D678" s="5"/>
      <c r="L678" s="5"/>
      <c r="M678" s="6"/>
      <c r="N678" s="6"/>
      <c r="O678" s="6"/>
      <c r="P678" s="6"/>
      <c r="Q678" s="6"/>
      <c r="R678" s="6"/>
      <c r="S678" s="6"/>
      <c r="T678" s="6"/>
      <c r="U678" s="5"/>
    </row>
    <row r="679" spans="1:21">
      <c r="A679" s="5"/>
      <c r="B679" s="5"/>
      <c r="C679" s="5"/>
      <c r="D679" s="5"/>
      <c r="L679" s="5"/>
      <c r="M679" s="6"/>
      <c r="N679" s="6"/>
      <c r="O679" s="6"/>
      <c r="P679" s="6"/>
      <c r="Q679" s="6"/>
      <c r="R679" s="6"/>
      <c r="S679" s="6"/>
      <c r="T679" s="6"/>
      <c r="U679" s="5"/>
    </row>
    <row r="680" spans="1:21">
      <c r="A680" s="5"/>
      <c r="B680" s="5"/>
      <c r="C680" s="5"/>
      <c r="D680" s="5"/>
      <c r="L680" s="5"/>
      <c r="M680" s="6"/>
      <c r="N680" s="6"/>
      <c r="O680" s="6"/>
      <c r="P680" s="6"/>
      <c r="Q680" s="6"/>
      <c r="R680" s="6"/>
      <c r="S680" s="6"/>
      <c r="T680" s="6"/>
      <c r="U680" s="5"/>
    </row>
    <row r="681" spans="1:21">
      <c r="A681" s="5"/>
      <c r="B681" s="5"/>
      <c r="C681" s="5"/>
      <c r="D681" s="5"/>
      <c r="L681" s="5"/>
      <c r="M681" s="6"/>
      <c r="N681" s="6"/>
      <c r="O681" s="6"/>
      <c r="P681" s="6"/>
      <c r="Q681" s="6"/>
      <c r="R681" s="6"/>
      <c r="S681" s="6"/>
      <c r="T681" s="6"/>
      <c r="U681" s="5"/>
    </row>
    <row r="682" spans="1:21">
      <c r="A682" s="5"/>
      <c r="B682" s="5"/>
      <c r="C682" s="5"/>
      <c r="D682" s="5"/>
      <c r="L682" s="5"/>
      <c r="M682" s="6"/>
      <c r="N682" s="6"/>
      <c r="O682" s="6"/>
      <c r="P682" s="6"/>
      <c r="Q682" s="6"/>
      <c r="R682" s="6"/>
      <c r="S682" s="6"/>
      <c r="T682" s="6"/>
      <c r="U682" s="5"/>
    </row>
    <row r="683" spans="1:21">
      <c r="A683" s="5"/>
      <c r="B683" s="5"/>
      <c r="C683" s="5"/>
      <c r="D683" s="5"/>
      <c r="L683" s="5"/>
      <c r="M683" s="6"/>
      <c r="N683" s="6"/>
      <c r="O683" s="6"/>
      <c r="P683" s="6"/>
      <c r="Q683" s="6"/>
      <c r="R683" s="6"/>
      <c r="S683" s="6"/>
      <c r="T683" s="6"/>
      <c r="U683" s="5"/>
    </row>
    <row r="684" spans="1:21">
      <c r="A684" s="5"/>
      <c r="B684" s="5"/>
      <c r="C684" s="5"/>
      <c r="D684" s="5"/>
      <c r="L684" s="5"/>
      <c r="M684" s="6"/>
      <c r="N684" s="6"/>
      <c r="O684" s="6"/>
      <c r="P684" s="6"/>
      <c r="Q684" s="6"/>
      <c r="R684" s="6"/>
      <c r="S684" s="6"/>
      <c r="T684" s="6"/>
      <c r="U684" s="5"/>
    </row>
    <row r="685" spans="1:21">
      <c r="A685" s="5"/>
      <c r="B685" s="5"/>
      <c r="C685" s="5"/>
      <c r="D685" s="5"/>
      <c r="L685" s="5"/>
      <c r="M685" s="6"/>
      <c r="N685" s="6"/>
      <c r="O685" s="6"/>
      <c r="P685" s="6"/>
      <c r="Q685" s="6"/>
      <c r="R685" s="6"/>
      <c r="S685" s="6"/>
      <c r="T685" s="6"/>
      <c r="U685" s="5"/>
    </row>
    <row r="686" spans="1:21">
      <c r="A686" s="5"/>
      <c r="B686" s="5"/>
      <c r="C686" s="5"/>
      <c r="D686" s="5"/>
      <c r="L686" s="5"/>
      <c r="M686" s="6"/>
      <c r="N686" s="6"/>
      <c r="O686" s="6"/>
      <c r="P686" s="6"/>
      <c r="Q686" s="6"/>
      <c r="R686" s="6"/>
      <c r="S686" s="6"/>
      <c r="T686" s="6"/>
      <c r="U686" s="5"/>
    </row>
    <row r="687" spans="1:21">
      <c r="A687" s="5"/>
      <c r="B687" s="5"/>
      <c r="C687" s="5"/>
      <c r="D687" s="5"/>
      <c r="L687" s="5"/>
      <c r="M687" s="6"/>
      <c r="N687" s="6"/>
      <c r="O687" s="6"/>
      <c r="P687" s="6"/>
      <c r="Q687" s="6"/>
      <c r="R687" s="6"/>
      <c r="S687" s="6"/>
      <c r="T687" s="6"/>
      <c r="U687" s="5"/>
    </row>
    <row r="688" spans="1:21">
      <c r="A688" s="5"/>
      <c r="B688" s="5"/>
      <c r="C688" s="5"/>
      <c r="D688" s="5"/>
      <c r="L688" s="5"/>
      <c r="M688" s="6"/>
      <c r="N688" s="6"/>
      <c r="O688" s="6"/>
      <c r="P688" s="6"/>
      <c r="Q688" s="6"/>
      <c r="R688" s="6"/>
      <c r="S688" s="6"/>
      <c r="T688" s="6"/>
      <c r="U688" s="5"/>
    </row>
    <row r="689" spans="1:21">
      <c r="A689" s="5"/>
      <c r="B689" s="5"/>
      <c r="C689" s="5"/>
      <c r="D689" s="5"/>
      <c r="L689" s="5"/>
      <c r="M689" s="6"/>
      <c r="N689" s="6"/>
      <c r="O689" s="6"/>
      <c r="P689" s="6"/>
      <c r="Q689" s="6"/>
      <c r="R689" s="6"/>
      <c r="S689" s="6"/>
      <c r="T689" s="6"/>
      <c r="U689" s="5"/>
    </row>
    <row r="690" spans="1:21">
      <c r="A690" s="5"/>
      <c r="B690" s="5"/>
      <c r="C690" s="5"/>
      <c r="D690" s="5"/>
      <c r="L690" s="5"/>
      <c r="M690" s="6"/>
      <c r="N690" s="6"/>
      <c r="O690" s="6"/>
      <c r="P690" s="6"/>
      <c r="Q690" s="6"/>
      <c r="R690" s="6"/>
      <c r="S690" s="6"/>
      <c r="T690" s="6"/>
      <c r="U690" s="5"/>
    </row>
    <row r="691" spans="1:21">
      <c r="A691" s="5"/>
      <c r="B691" s="5"/>
      <c r="C691" s="5"/>
      <c r="D691" s="5"/>
      <c r="L691" s="5"/>
      <c r="M691" s="6"/>
      <c r="N691" s="6"/>
      <c r="O691" s="6"/>
      <c r="P691" s="6"/>
      <c r="Q691" s="6"/>
      <c r="R691" s="6"/>
      <c r="S691" s="6"/>
      <c r="T691" s="6"/>
      <c r="U691" s="5"/>
    </row>
    <row r="692" spans="1:21">
      <c r="A692" s="5"/>
      <c r="B692" s="5"/>
      <c r="C692" s="5"/>
      <c r="D692" s="5"/>
      <c r="L692" s="5"/>
      <c r="M692" s="6"/>
      <c r="N692" s="6"/>
      <c r="O692" s="6"/>
      <c r="P692" s="6"/>
      <c r="Q692" s="6"/>
      <c r="R692" s="6"/>
      <c r="S692" s="6"/>
      <c r="T692" s="6"/>
      <c r="U692" s="5"/>
    </row>
    <row r="693" spans="1:21">
      <c r="A693" s="5"/>
      <c r="B693" s="5"/>
      <c r="C693" s="5"/>
      <c r="D693" s="5"/>
      <c r="L693" s="5"/>
      <c r="M693" s="6"/>
      <c r="N693" s="6"/>
      <c r="O693" s="6"/>
      <c r="P693" s="6"/>
      <c r="Q693" s="6"/>
      <c r="R693" s="6"/>
      <c r="S693" s="6"/>
      <c r="T693" s="6"/>
      <c r="U693" s="5"/>
    </row>
    <row r="694" spans="1:21">
      <c r="A694" s="5"/>
      <c r="B694" s="5"/>
      <c r="C694" s="5"/>
      <c r="D694" s="5"/>
      <c r="L694" s="5"/>
      <c r="M694" s="6"/>
      <c r="N694" s="6"/>
      <c r="O694" s="6"/>
      <c r="P694" s="6"/>
      <c r="Q694" s="6"/>
      <c r="R694" s="6"/>
      <c r="S694" s="6"/>
      <c r="T694" s="6"/>
      <c r="U694" s="5"/>
    </row>
    <row r="695" spans="1:21">
      <c r="A695" s="5"/>
      <c r="B695" s="5"/>
      <c r="C695" s="5"/>
      <c r="D695" s="5"/>
      <c r="L695" s="5"/>
      <c r="M695" s="6"/>
      <c r="N695" s="6"/>
      <c r="O695" s="6"/>
      <c r="P695" s="6"/>
      <c r="Q695" s="6"/>
      <c r="R695" s="6"/>
      <c r="S695" s="6"/>
      <c r="T695" s="6"/>
      <c r="U695" s="5"/>
    </row>
    <row r="696" spans="1:21">
      <c r="A696" s="5"/>
      <c r="B696" s="5"/>
      <c r="C696" s="5"/>
      <c r="D696" s="5"/>
      <c r="L696" s="5"/>
      <c r="M696" s="6"/>
      <c r="N696" s="6"/>
      <c r="O696" s="6"/>
      <c r="P696" s="6"/>
      <c r="Q696" s="6"/>
      <c r="R696" s="6"/>
      <c r="S696" s="6"/>
      <c r="T696" s="6"/>
      <c r="U696" s="5"/>
    </row>
    <row r="697" spans="1:21">
      <c r="A697" s="5"/>
      <c r="B697" s="5"/>
      <c r="C697" s="5"/>
      <c r="D697" s="5"/>
      <c r="L697" s="5"/>
      <c r="M697" s="6"/>
      <c r="N697" s="6"/>
      <c r="O697" s="6"/>
      <c r="P697" s="6"/>
      <c r="Q697" s="6"/>
      <c r="R697" s="6"/>
      <c r="S697" s="6"/>
      <c r="T697" s="6"/>
      <c r="U697" s="5"/>
    </row>
    <row r="698" spans="1:21">
      <c r="A698" s="5"/>
      <c r="B698" s="5"/>
      <c r="C698" s="5"/>
      <c r="D698" s="5"/>
      <c r="L698" s="5"/>
      <c r="M698" s="6"/>
      <c r="N698" s="6"/>
      <c r="O698" s="6"/>
      <c r="P698" s="6"/>
      <c r="Q698" s="6"/>
      <c r="R698" s="6"/>
      <c r="S698" s="6"/>
      <c r="T698" s="6"/>
      <c r="U698" s="5"/>
    </row>
    <row r="699" spans="1:21">
      <c r="A699" s="5"/>
      <c r="B699" s="5"/>
      <c r="C699" s="5"/>
      <c r="D699" s="5"/>
      <c r="L699" s="5"/>
      <c r="M699" s="6"/>
      <c r="N699" s="6"/>
      <c r="O699" s="6"/>
      <c r="P699" s="6"/>
      <c r="Q699" s="6"/>
      <c r="R699" s="6"/>
      <c r="S699" s="6"/>
      <c r="T699" s="6"/>
      <c r="U699" s="5"/>
    </row>
    <row r="700" spans="1:21">
      <c r="A700" s="5"/>
      <c r="B700" s="5"/>
      <c r="C700" s="5"/>
      <c r="D700" s="5"/>
      <c r="L700" s="5"/>
      <c r="M700" s="6"/>
      <c r="N700" s="6"/>
      <c r="O700" s="6"/>
      <c r="P700" s="6"/>
      <c r="Q700" s="6"/>
      <c r="R700" s="6"/>
      <c r="S700" s="6"/>
      <c r="T700" s="6"/>
      <c r="U700" s="5"/>
    </row>
    <row r="701" spans="1:21">
      <c r="A701" s="5"/>
      <c r="B701" s="5"/>
      <c r="C701" s="5"/>
      <c r="D701" s="5"/>
      <c r="L701" s="5"/>
      <c r="M701" s="6"/>
      <c r="N701" s="6"/>
      <c r="O701" s="6"/>
      <c r="P701" s="6"/>
      <c r="Q701" s="6"/>
      <c r="R701" s="6"/>
      <c r="S701" s="6"/>
      <c r="T701" s="6"/>
      <c r="U701" s="5"/>
    </row>
    <row r="702" spans="1:21">
      <c r="A702" s="5"/>
      <c r="B702" s="5"/>
      <c r="C702" s="5"/>
      <c r="D702" s="5"/>
      <c r="L702" s="5"/>
      <c r="M702" s="6"/>
      <c r="N702" s="6"/>
      <c r="O702" s="6"/>
      <c r="P702" s="6"/>
      <c r="Q702" s="6"/>
      <c r="R702" s="6"/>
      <c r="S702" s="6"/>
      <c r="T702" s="6"/>
      <c r="U702" s="5"/>
    </row>
    <row r="703" spans="1:21">
      <c r="A703" s="5"/>
      <c r="B703" s="5"/>
      <c r="C703" s="5"/>
      <c r="D703" s="5"/>
      <c r="L703" s="5"/>
      <c r="M703" s="6"/>
      <c r="N703" s="6"/>
      <c r="O703" s="6"/>
      <c r="P703" s="6"/>
      <c r="Q703" s="6"/>
      <c r="R703" s="6"/>
      <c r="S703" s="6"/>
      <c r="T703" s="6"/>
      <c r="U703" s="5"/>
    </row>
    <row r="704" spans="1:21">
      <c r="A704" s="5"/>
      <c r="B704" s="5"/>
      <c r="C704" s="5"/>
      <c r="D704" s="5"/>
      <c r="L704" s="5"/>
      <c r="M704" s="6"/>
      <c r="N704" s="6"/>
      <c r="O704" s="6"/>
      <c r="P704" s="6"/>
      <c r="Q704" s="6"/>
      <c r="R704" s="6"/>
      <c r="S704" s="6"/>
      <c r="T704" s="6"/>
      <c r="U704" s="5"/>
    </row>
    <row r="705" spans="1:21">
      <c r="A705" s="5"/>
      <c r="B705" s="5"/>
      <c r="C705" s="5"/>
      <c r="D705" s="5"/>
      <c r="L705" s="5"/>
      <c r="M705" s="6"/>
      <c r="N705" s="6"/>
      <c r="O705" s="6"/>
      <c r="P705" s="6"/>
      <c r="Q705" s="6"/>
      <c r="R705" s="6"/>
      <c r="S705" s="6"/>
      <c r="T705" s="6"/>
      <c r="U705" s="5"/>
    </row>
    <row r="706" spans="1:21">
      <c r="A706" s="5"/>
      <c r="B706" s="5"/>
      <c r="C706" s="5"/>
      <c r="D706" s="5"/>
      <c r="L706" s="5"/>
      <c r="M706" s="6"/>
      <c r="N706" s="6"/>
      <c r="O706" s="6"/>
      <c r="P706" s="6"/>
      <c r="Q706" s="6"/>
      <c r="R706" s="6"/>
      <c r="S706" s="6"/>
      <c r="T706" s="6"/>
      <c r="U706" s="5"/>
    </row>
    <row r="707" spans="1:21">
      <c r="A707" s="5"/>
      <c r="B707" s="5"/>
      <c r="C707" s="5"/>
      <c r="D707" s="5"/>
      <c r="L707" s="5"/>
      <c r="M707" s="6"/>
      <c r="N707" s="6"/>
      <c r="O707" s="6"/>
      <c r="P707" s="6"/>
      <c r="Q707" s="6"/>
      <c r="R707" s="6"/>
      <c r="S707" s="6"/>
      <c r="T707" s="6"/>
      <c r="U707" s="5"/>
    </row>
    <row r="708" spans="1:21">
      <c r="A708" s="5"/>
      <c r="B708" s="5"/>
      <c r="C708" s="5"/>
      <c r="D708" s="5"/>
      <c r="L708" s="5"/>
      <c r="M708" s="6"/>
      <c r="N708" s="6"/>
      <c r="O708" s="6"/>
      <c r="P708" s="6"/>
      <c r="Q708" s="6"/>
      <c r="R708" s="6"/>
      <c r="S708" s="6"/>
      <c r="T708" s="6"/>
      <c r="U708" s="5"/>
    </row>
    <row r="709" spans="1:21">
      <c r="A709" s="5"/>
      <c r="B709" s="5"/>
      <c r="C709" s="5"/>
      <c r="D709" s="5"/>
      <c r="L709" s="5"/>
      <c r="M709" s="6"/>
      <c r="N709" s="6"/>
      <c r="O709" s="6"/>
      <c r="P709" s="6"/>
      <c r="Q709" s="6"/>
      <c r="R709" s="6"/>
      <c r="S709" s="6"/>
      <c r="T709" s="6"/>
      <c r="U709" s="5"/>
    </row>
    <row r="710" spans="1:21">
      <c r="A710" s="5"/>
      <c r="B710" s="5"/>
      <c r="C710" s="5"/>
      <c r="D710" s="5"/>
      <c r="L710" s="5"/>
      <c r="M710" s="6"/>
      <c r="N710" s="6"/>
      <c r="O710" s="6"/>
      <c r="P710" s="6"/>
      <c r="Q710" s="6"/>
      <c r="R710" s="6"/>
      <c r="S710" s="6"/>
      <c r="T710" s="6"/>
      <c r="U710" s="5"/>
    </row>
    <row r="711" spans="1:21">
      <c r="A711" s="5"/>
      <c r="B711" s="5"/>
      <c r="C711" s="5"/>
      <c r="D711" s="5"/>
      <c r="L711" s="5"/>
      <c r="M711" s="6"/>
      <c r="N711" s="6"/>
      <c r="O711" s="6"/>
      <c r="P711" s="6"/>
      <c r="Q711" s="6"/>
      <c r="R711" s="6"/>
      <c r="S711" s="6"/>
      <c r="T711" s="6"/>
      <c r="U711" s="5"/>
    </row>
    <row r="712" spans="1:21">
      <c r="A712" s="5"/>
      <c r="B712" s="5"/>
      <c r="C712" s="5"/>
      <c r="D712" s="5"/>
      <c r="L712" s="5"/>
      <c r="M712" s="6"/>
      <c r="N712" s="6"/>
      <c r="O712" s="6"/>
      <c r="P712" s="6"/>
      <c r="Q712" s="6"/>
      <c r="R712" s="6"/>
      <c r="S712" s="6"/>
      <c r="T712" s="6"/>
      <c r="U712" s="5"/>
    </row>
    <row r="713" spans="1:21">
      <c r="A713" s="5"/>
      <c r="B713" s="5"/>
      <c r="C713" s="5"/>
      <c r="D713" s="5"/>
      <c r="L713" s="5"/>
      <c r="M713" s="6"/>
      <c r="N713" s="6"/>
      <c r="O713" s="6"/>
      <c r="P713" s="6"/>
      <c r="Q713" s="6"/>
      <c r="R713" s="6"/>
      <c r="S713" s="6"/>
      <c r="T713" s="6"/>
      <c r="U713" s="5"/>
    </row>
    <row r="714" spans="1:21">
      <c r="A714" s="5"/>
      <c r="B714" s="5"/>
      <c r="C714" s="5"/>
      <c r="D714" s="5"/>
      <c r="L714" s="5"/>
      <c r="M714" s="6"/>
      <c r="N714" s="6"/>
      <c r="O714" s="6"/>
      <c r="P714" s="6"/>
      <c r="Q714" s="6"/>
      <c r="R714" s="6"/>
      <c r="S714" s="6"/>
      <c r="T714" s="6"/>
      <c r="U714" s="5"/>
    </row>
    <row r="715" spans="1:21">
      <c r="A715" s="5"/>
      <c r="B715" s="5"/>
      <c r="C715" s="5"/>
      <c r="D715" s="5"/>
      <c r="L715" s="5"/>
      <c r="M715" s="6"/>
      <c r="N715" s="6"/>
      <c r="O715" s="6"/>
      <c r="P715" s="6"/>
      <c r="Q715" s="6"/>
      <c r="R715" s="6"/>
      <c r="S715" s="6"/>
      <c r="T715" s="6"/>
      <c r="U715" s="5"/>
    </row>
    <row r="716" spans="1:21">
      <c r="A716" s="5"/>
      <c r="B716" s="5"/>
      <c r="C716" s="5"/>
      <c r="D716" s="5"/>
      <c r="L716" s="5"/>
      <c r="M716" s="6"/>
      <c r="N716" s="6"/>
      <c r="O716" s="6"/>
      <c r="P716" s="6"/>
      <c r="Q716" s="6"/>
      <c r="R716" s="6"/>
      <c r="S716" s="6"/>
      <c r="T716" s="6"/>
      <c r="U716" s="5"/>
    </row>
    <row r="717" spans="1:21">
      <c r="A717" s="5"/>
      <c r="B717" s="5"/>
      <c r="C717" s="5"/>
      <c r="D717" s="5"/>
      <c r="L717" s="5"/>
      <c r="M717" s="6"/>
      <c r="N717" s="6"/>
      <c r="O717" s="6"/>
      <c r="P717" s="6"/>
      <c r="Q717" s="6"/>
      <c r="R717" s="6"/>
      <c r="S717" s="6"/>
      <c r="T717" s="6"/>
      <c r="U717" s="5"/>
    </row>
    <row r="718" spans="1:21">
      <c r="A718" s="5"/>
      <c r="B718" s="5"/>
      <c r="C718" s="5"/>
      <c r="D718" s="5"/>
      <c r="L718" s="5"/>
      <c r="M718" s="6"/>
      <c r="N718" s="6"/>
      <c r="O718" s="6"/>
      <c r="P718" s="6"/>
      <c r="Q718" s="6"/>
      <c r="R718" s="6"/>
      <c r="S718" s="6"/>
      <c r="T718" s="6"/>
      <c r="U718" s="5"/>
    </row>
    <row r="719" spans="1:21">
      <c r="A719" s="5"/>
      <c r="B719" s="5"/>
      <c r="C719" s="5"/>
      <c r="D719" s="5"/>
      <c r="L719" s="5"/>
      <c r="M719" s="6"/>
      <c r="N719" s="6"/>
      <c r="O719" s="6"/>
      <c r="P719" s="6"/>
      <c r="Q719" s="6"/>
      <c r="R719" s="6"/>
      <c r="S719" s="6"/>
      <c r="T719" s="6"/>
      <c r="U719" s="5"/>
    </row>
    <row r="720" spans="1:21">
      <c r="A720" s="5"/>
      <c r="B720" s="5"/>
      <c r="C720" s="5"/>
      <c r="D720" s="5"/>
      <c r="L720" s="5"/>
      <c r="M720" s="6"/>
      <c r="N720" s="6"/>
      <c r="O720" s="6"/>
      <c r="P720" s="6"/>
      <c r="Q720" s="6"/>
      <c r="R720" s="6"/>
      <c r="S720" s="6"/>
      <c r="T720" s="6"/>
      <c r="U720" s="5"/>
    </row>
    <row r="721" spans="1:21">
      <c r="A721" s="5"/>
      <c r="B721" s="5"/>
      <c r="C721" s="5"/>
      <c r="D721" s="5"/>
      <c r="L721" s="5"/>
      <c r="M721" s="6"/>
      <c r="N721" s="6"/>
      <c r="O721" s="6"/>
      <c r="P721" s="6"/>
      <c r="Q721" s="6"/>
      <c r="R721" s="6"/>
      <c r="S721" s="6"/>
      <c r="T721" s="6"/>
      <c r="U721" s="5"/>
    </row>
    <row r="722" spans="1:21">
      <c r="A722" s="5"/>
      <c r="B722" s="5"/>
      <c r="C722" s="5"/>
      <c r="D722" s="5"/>
      <c r="L722" s="5"/>
      <c r="M722" s="6"/>
      <c r="N722" s="6"/>
      <c r="O722" s="6"/>
      <c r="P722" s="6"/>
      <c r="Q722" s="6"/>
      <c r="R722" s="6"/>
      <c r="S722" s="6"/>
      <c r="T722" s="6"/>
      <c r="U722" s="5"/>
    </row>
    <row r="723" spans="1:21">
      <c r="A723" s="5"/>
      <c r="B723" s="5"/>
      <c r="C723" s="5"/>
      <c r="D723" s="5"/>
      <c r="L723" s="5"/>
      <c r="M723" s="6"/>
      <c r="N723" s="6"/>
      <c r="O723" s="6"/>
      <c r="P723" s="6"/>
      <c r="Q723" s="6"/>
      <c r="R723" s="6"/>
      <c r="S723" s="6"/>
      <c r="T723" s="6"/>
      <c r="U723" s="5"/>
    </row>
    <row r="724" spans="1:21">
      <c r="A724" s="5"/>
      <c r="B724" s="5"/>
      <c r="C724" s="5"/>
      <c r="D724" s="5"/>
      <c r="L724" s="5"/>
      <c r="M724" s="6"/>
      <c r="N724" s="6"/>
      <c r="O724" s="6"/>
      <c r="P724" s="6"/>
      <c r="Q724" s="6"/>
      <c r="R724" s="6"/>
      <c r="S724" s="6"/>
      <c r="T724" s="6"/>
      <c r="U724" s="5"/>
    </row>
    <row r="725" spans="1:21">
      <c r="A725" s="5"/>
      <c r="B725" s="5"/>
      <c r="C725" s="5"/>
      <c r="D725" s="5"/>
      <c r="L725" s="5"/>
      <c r="M725" s="6"/>
      <c r="N725" s="6"/>
      <c r="O725" s="6"/>
      <c r="P725" s="6"/>
      <c r="Q725" s="6"/>
      <c r="R725" s="6"/>
      <c r="S725" s="6"/>
      <c r="T725" s="6"/>
      <c r="U725" s="5"/>
    </row>
    <row r="726" spans="1:21">
      <c r="A726" s="5"/>
      <c r="B726" s="5"/>
      <c r="C726" s="5"/>
      <c r="D726" s="5"/>
      <c r="L726" s="5"/>
      <c r="M726" s="6"/>
      <c r="N726" s="6"/>
      <c r="O726" s="6"/>
      <c r="P726" s="6"/>
      <c r="Q726" s="6"/>
      <c r="R726" s="6"/>
      <c r="S726" s="6"/>
      <c r="T726" s="6"/>
      <c r="U726" s="5"/>
    </row>
    <row r="727" spans="1:21">
      <c r="A727" s="5"/>
      <c r="B727" s="5"/>
      <c r="C727" s="5"/>
      <c r="D727" s="5"/>
      <c r="L727" s="5"/>
      <c r="M727" s="6"/>
      <c r="N727" s="6"/>
      <c r="O727" s="6"/>
      <c r="P727" s="6"/>
      <c r="Q727" s="6"/>
      <c r="R727" s="6"/>
      <c r="S727" s="6"/>
      <c r="T727" s="6"/>
      <c r="U727" s="5"/>
    </row>
    <row r="728" spans="1:21">
      <c r="A728" s="5"/>
      <c r="B728" s="5"/>
      <c r="C728" s="5"/>
      <c r="D728" s="5"/>
      <c r="L728" s="5"/>
      <c r="M728" s="6"/>
      <c r="N728" s="6"/>
      <c r="O728" s="6"/>
      <c r="P728" s="6"/>
      <c r="Q728" s="6"/>
      <c r="R728" s="6"/>
      <c r="S728" s="6"/>
      <c r="T728" s="6"/>
      <c r="U728" s="5"/>
    </row>
    <row r="729" spans="1:21">
      <c r="A729" s="5"/>
      <c r="B729" s="5"/>
      <c r="C729" s="5"/>
      <c r="D729" s="5"/>
      <c r="L729" s="5"/>
      <c r="M729" s="6"/>
      <c r="N729" s="6"/>
      <c r="O729" s="6"/>
      <c r="P729" s="6"/>
      <c r="Q729" s="6"/>
      <c r="R729" s="6"/>
      <c r="S729" s="6"/>
      <c r="T729" s="6"/>
      <c r="U729" s="5"/>
    </row>
    <row r="730" spans="1:21">
      <c r="A730" s="5"/>
      <c r="B730" s="5"/>
      <c r="C730" s="5"/>
      <c r="D730" s="5"/>
      <c r="L730" s="5"/>
      <c r="M730" s="6"/>
      <c r="N730" s="6"/>
      <c r="O730" s="6"/>
      <c r="P730" s="6"/>
      <c r="Q730" s="6"/>
      <c r="R730" s="6"/>
      <c r="S730" s="6"/>
      <c r="T730" s="6"/>
      <c r="U730" s="5"/>
    </row>
    <row r="731" spans="1:21">
      <c r="A731" s="5"/>
      <c r="B731" s="5"/>
      <c r="C731" s="5"/>
      <c r="D731" s="5"/>
      <c r="L731" s="5"/>
      <c r="M731" s="6"/>
      <c r="N731" s="6"/>
      <c r="O731" s="6"/>
      <c r="P731" s="6"/>
      <c r="Q731" s="6"/>
      <c r="R731" s="6"/>
      <c r="S731" s="6"/>
      <c r="T731" s="6"/>
      <c r="U731" s="5"/>
    </row>
    <row r="732" spans="1:21">
      <c r="A732" s="5"/>
      <c r="B732" s="5"/>
      <c r="C732" s="5"/>
      <c r="D732" s="5"/>
      <c r="L732" s="5"/>
      <c r="M732" s="6"/>
      <c r="N732" s="6"/>
      <c r="O732" s="6"/>
      <c r="P732" s="6"/>
      <c r="Q732" s="6"/>
      <c r="R732" s="6"/>
      <c r="S732" s="6"/>
      <c r="T732" s="6"/>
      <c r="U732" s="5"/>
    </row>
    <row r="733" spans="1:21">
      <c r="A733" s="5"/>
      <c r="B733" s="5"/>
      <c r="C733" s="5"/>
      <c r="D733" s="5"/>
      <c r="L733" s="5"/>
      <c r="M733" s="6"/>
      <c r="N733" s="6"/>
      <c r="O733" s="6"/>
      <c r="P733" s="6"/>
      <c r="Q733" s="6"/>
      <c r="R733" s="6"/>
      <c r="S733" s="6"/>
      <c r="T733" s="6"/>
      <c r="U733" s="5"/>
    </row>
    <row r="734" spans="1:21">
      <c r="A734" s="5"/>
      <c r="B734" s="5"/>
      <c r="C734" s="5"/>
      <c r="D734" s="5"/>
      <c r="L734" s="5"/>
      <c r="M734" s="6"/>
      <c r="N734" s="6"/>
      <c r="O734" s="6"/>
      <c r="P734" s="6"/>
      <c r="Q734" s="6"/>
      <c r="R734" s="6"/>
      <c r="S734" s="6"/>
      <c r="T734" s="6"/>
      <c r="U734" s="5"/>
    </row>
    <row r="735" spans="1:21">
      <c r="A735" s="5"/>
      <c r="B735" s="5"/>
      <c r="C735" s="5"/>
      <c r="D735" s="5"/>
      <c r="L735" s="5"/>
      <c r="M735" s="6"/>
      <c r="N735" s="6"/>
      <c r="O735" s="6"/>
      <c r="P735" s="6"/>
      <c r="Q735" s="6"/>
      <c r="R735" s="6"/>
      <c r="S735" s="6"/>
      <c r="T735" s="6"/>
      <c r="U735" s="5"/>
    </row>
    <row r="736" spans="1:21">
      <c r="A736" s="5"/>
      <c r="B736" s="5"/>
      <c r="C736" s="5"/>
      <c r="D736" s="5"/>
      <c r="L736" s="5"/>
      <c r="M736" s="6"/>
      <c r="N736" s="6"/>
      <c r="O736" s="6"/>
      <c r="P736" s="6"/>
      <c r="Q736" s="6"/>
      <c r="R736" s="6"/>
      <c r="S736" s="6"/>
      <c r="T736" s="6"/>
      <c r="U736" s="5"/>
    </row>
    <row r="737" spans="1:21">
      <c r="A737" s="5"/>
      <c r="B737" s="5"/>
      <c r="C737" s="5"/>
      <c r="D737" s="5"/>
      <c r="L737" s="5"/>
      <c r="M737" s="6"/>
      <c r="N737" s="6"/>
      <c r="O737" s="6"/>
      <c r="P737" s="6"/>
      <c r="Q737" s="6"/>
      <c r="R737" s="6"/>
      <c r="S737" s="6"/>
      <c r="T737" s="6"/>
      <c r="U737" s="5"/>
    </row>
    <row r="738" spans="1:21">
      <c r="A738" s="5"/>
      <c r="B738" s="5"/>
      <c r="C738" s="5"/>
      <c r="D738" s="5"/>
      <c r="L738" s="5"/>
      <c r="M738" s="6"/>
      <c r="N738" s="6"/>
      <c r="O738" s="6"/>
      <c r="P738" s="6"/>
      <c r="Q738" s="6"/>
      <c r="R738" s="6"/>
      <c r="S738" s="6"/>
      <c r="T738" s="6"/>
      <c r="U738" s="5"/>
    </row>
    <row r="739" spans="1:21">
      <c r="A739" s="5"/>
      <c r="B739" s="5"/>
      <c r="C739" s="5"/>
      <c r="D739" s="5"/>
      <c r="L739" s="5"/>
      <c r="M739" s="6"/>
      <c r="N739" s="6"/>
      <c r="O739" s="6"/>
      <c r="P739" s="6"/>
      <c r="Q739" s="6"/>
      <c r="R739" s="6"/>
      <c r="S739" s="6"/>
      <c r="T739" s="6"/>
      <c r="U739" s="5"/>
    </row>
    <row r="740" spans="1:21">
      <c r="A740" s="5"/>
      <c r="B740" s="5"/>
      <c r="C740" s="5"/>
      <c r="D740" s="5"/>
      <c r="L740" s="5"/>
      <c r="M740" s="6"/>
      <c r="N740" s="6"/>
      <c r="O740" s="6"/>
      <c r="P740" s="6"/>
      <c r="Q740" s="6"/>
      <c r="R740" s="6"/>
      <c r="S740" s="6"/>
      <c r="T740" s="6"/>
      <c r="U740" s="5"/>
    </row>
    <row r="741" spans="1:21">
      <c r="A741" s="5"/>
      <c r="B741" s="5"/>
      <c r="C741" s="5"/>
      <c r="D741" s="5"/>
      <c r="L741" s="5"/>
      <c r="M741" s="6"/>
      <c r="N741" s="6"/>
      <c r="O741" s="6"/>
      <c r="P741" s="6"/>
      <c r="Q741" s="6"/>
      <c r="R741" s="6"/>
      <c r="S741" s="6"/>
      <c r="T741" s="6"/>
      <c r="U741" s="5"/>
    </row>
    <row r="742" spans="1:21">
      <c r="A742" s="5"/>
      <c r="B742" s="5"/>
      <c r="C742" s="5"/>
      <c r="D742" s="5"/>
      <c r="L742" s="5"/>
      <c r="M742" s="6"/>
      <c r="N742" s="6"/>
      <c r="O742" s="6"/>
      <c r="P742" s="6"/>
      <c r="Q742" s="6"/>
      <c r="R742" s="6"/>
      <c r="S742" s="6"/>
      <c r="T742" s="6"/>
      <c r="U742" s="5"/>
    </row>
    <row r="743" spans="1:21">
      <c r="A743" s="5"/>
      <c r="B743" s="5"/>
      <c r="C743" s="5"/>
      <c r="D743" s="5"/>
      <c r="L743" s="5"/>
      <c r="M743" s="6"/>
      <c r="N743" s="6"/>
      <c r="O743" s="6"/>
      <c r="P743" s="6"/>
      <c r="Q743" s="6"/>
      <c r="R743" s="6"/>
      <c r="S743" s="6"/>
      <c r="T743" s="6"/>
      <c r="U743" s="5"/>
    </row>
    <row r="744" spans="1:21">
      <c r="A744" s="5"/>
      <c r="B744" s="5"/>
      <c r="C744" s="5"/>
      <c r="D744" s="5"/>
      <c r="L744" s="5"/>
      <c r="M744" s="6"/>
      <c r="N744" s="6"/>
      <c r="O744" s="6"/>
      <c r="P744" s="6"/>
      <c r="Q744" s="6"/>
      <c r="R744" s="6"/>
      <c r="S744" s="6"/>
      <c r="T744" s="6"/>
      <c r="U744" s="5"/>
    </row>
    <row r="745" spans="1:21">
      <c r="A745" s="5"/>
      <c r="B745" s="5"/>
      <c r="C745" s="5"/>
      <c r="D745" s="5"/>
      <c r="L745" s="5"/>
      <c r="M745" s="6"/>
      <c r="N745" s="6"/>
      <c r="O745" s="6"/>
      <c r="P745" s="6"/>
      <c r="Q745" s="6"/>
      <c r="R745" s="6"/>
      <c r="S745" s="6"/>
      <c r="T745" s="6"/>
      <c r="U745" s="5"/>
    </row>
    <row r="746" spans="1:21">
      <c r="A746" s="5"/>
      <c r="B746" s="5"/>
      <c r="C746" s="5"/>
      <c r="D746" s="5"/>
      <c r="L746" s="5"/>
      <c r="M746" s="6"/>
      <c r="N746" s="6"/>
      <c r="O746" s="6"/>
      <c r="P746" s="6"/>
      <c r="Q746" s="6"/>
      <c r="R746" s="6"/>
      <c r="S746" s="6"/>
      <c r="T746" s="6"/>
      <c r="U746" s="5"/>
    </row>
    <row r="747" spans="1:21">
      <c r="A747" s="5"/>
      <c r="B747" s="5"/>
      <c r="C747" s="5"/>
      <c r="D747" s="5"/>
      <c r="L747" s="5"/>
      <c r="M747" s="6"/>
      <c r="N747" s="6"/>
      <c r="O747" s="6"/>
      <c r="P747" s="6"/>
      <c r="Q747" s="6"/>
      <c r="R747" s="6"/>
      <c r="S747" s="6"/>
      <c r="T747" s="6"/>
      <c r="U747" s="5"/>
    </row>
    <row r="748" spans="1:21">
      <c r="A748" s="5"/>
      <c r="B748" s="5"/>
      <c r="C748" s="5"/>
      <c r="D748" s="5"/>
      <c r="L748" s="5"/>
      <c r="M748" s="6"/>
      <c r="N748" s="6"/>
      <c r="O748" s="6"/>
      <c r="P748" s="6"/>
      <c r="Q748" s="6"/>
      <c r="R748" s="6"/>
      <c r="S748" s="6"/>
      <c r="T748" s="6"/>
      <c r="U748" s="5"/>
    </row>
    <row r="749" spans="1:21">
      <c r="A749" s="5"/>
      <c r="B749" s="5"/>
      <c r="C749" s="5"/>
      <c r="D749" s="5"/>
      <c r="L749" s="5"/>
      <c r="M749" s="6"/>
      <c r="N749" s="6"/>
      <c r="O749" s="6"/>
      <c r="P749" s="6"/>
      <c r="Q749" s="6"/>
      <c r="R749" s="6"/>
      <c r="S749" s="6"/>
      <c r="T749" s="6"/>
      <c r="U749" s="5"/>
    </row>
    <row r="750" spans="1:21">
      <c r="A750" s="5"/>
      <c r="B750" s="5"/>
      <c r="C750" s="5"/>
      <c r="D750" s="5"/>
      <c r="L750" s="5"/>
      <c r="M750" s="6"/>
      <c r="N750" s="6"/>
      <c r="O750" s="6"/>
      <c r="P750" s="6"/>
      <c r="Q750" s="6"/>
      <c r="R750" s="6"/>
      <c r="S750" s="6"/>
      <c r="T750" s="6"/>
      <c r="U750" s="5"/>
    </row>
    <row r="751" spans="1:21">
      <c r="A751" s="5"/>
      <c r="B751" s="5"/>
      <c r="C751" s="5"/>
      <c r="D751" s="5"/>
      <c r="L751" s="5"/>
      <c r="M751" s="6"/>
      <c r="N751" s="6"/>
      <c r="O751" s="6"/>
      <c r="P751" s="6"/>
      <c r="Q751" s="6"/>
      <c r="R751" s="6"/>
      <c r="S751" s="6"/>
      <c r="T751" s="6"/>
      <c r="U751" s="5"/>
    </row>
    <row r="752" spans="1:21">
      <c r="A752" s="5"/>
      <c r="B752" s="5"/>
      <c r="C752" s="5"/>
      <c r="D752" s="5"/>
      <c r="L752" s="5"/>
      <c r="M752" s="6"/>
      <c r="N752" s="6"/>
      <c r="O752" s="6"/>
      <c r="P752" s="6"/>
      <c r="Q752" s="6"/>
      <c r="R752" s="6"/>
      <c r="S752" s="6"/>
      <c r="T752" s="6"/>
      <c r="U752" s="5"/>
    </row>
    <row r="753" spans="1:21">
      <c r="A753" s="5"/>
      <c r="B753" s="5"/>
      <c r="C753" s="5"/>
      <c r="D753" s="5"/>
      <c r="L753" s="5"/>
      <c r="M753" s="6"/>
      <c r="N753" s="6"/>
      <c r="O753" s="6"/>
      <c r="P753" s="6"/>
      <c r="Q753" s="6"/>
      <c r="R753" s="6"/>
      <c r="S753" s="6"/>
      <c r="T753" s="6"/>
      <c r="U753" s="5"/>
    </row>
    <row r="754" spans="1:21">
      <c r="A754" s="5"/>
      <c r="B754" s="5"/>
      <c r="C754" s="5"/>
      <c r="D754" s="5"/>
      <c r="L754" s="5"/>
      <c r="M754" s="6"/>
      <c r="N754" s="6"/>
      <c r="O754" s="6"/>
      <c r="P754" s="6"/>
      <c r="Q754" s="6"/>
      <c r="R754" s="6"/>
      <c r="S754" s="6"/>
      <c r="T754" s="6"/>
      <c r="U754" s="5"/>
    </row>
    <row r="755" spans="1:21">
      <c r="A755" s="5"/>
      <c r="B755" s="5"/>
      <c r="C755" s="5"/>
      <c r="D755" s="5"/>
      <c r="L755" s="5"/>
      <c r="M755" s="6"/>
      <c r="N755" s="6"/>
      <c r="O755" s="6"/>
      <c r="P755" s="6"/>
      <c r="Q755" s="6"/>
      <c r="R755" s="6"/>
      <c r="S755" s="6"/>
      <c r="T755" s="6"/>
      <c r="U755" s="5"/>
    </row>
    <row r="756" spans="1:21">
      <c r="A756" s="5"/>
      <c r="B756" s="5"/>
      <c r="C756" s="5"/>
      <c r="D756" s="5"/>
      <c r="L756" s="5"/>
      <c r="M756" s="6"/>
      <c r="N756" s="6"/>
      <c r="O756" s="6"/>
      <c r="P756" s="6"/>
      <c r="Q756" s="6"/>
      <c r="R756" s="6"/>
      <c r="S756" s="6"/>
      <c r="T756" s="6"/>
      <c r="U756" s="5"/>
    </row>
    <row r="757" spans="1:21">
      <c r="A757" s="5"/>
      <c r="B757" s="5"/>
      <c r="C757" s="5"/>
      <c r="D757" s="5"/>
      <c r="L757" s="5"/>
      <c r="M757" s="6"/>
      <c r="N757" s="6"/>
      <c r="O757" s="6"/>
      <c r="P757" s="6"/>
      <c r="Q757" s="6"/>
      <c r="R757" s="6"/>
      <c r="S757" s="6"/>
      <c r="T757" s="6"/>
      <c r="U757" s="5"/>
    </row>
    <row r="758" spans="1:21">
      <c r="A758" s="5"/>
      <c r="B758" s="5"/>
      <c r="C758" s="5"/>
      <c r="D758" s="5"/>
      <c r="L758" s="5"/>
      <c r="M758" s="6"/>
      <c r="N758" s="6"/>
      <c r="O758" s="6"/>
      <c r="P758" s="6"/>
      <c r="Q758" s="6"/>
      <c r="R758" s="6"/>
      <c r="S758" s="6"/>
      <c r="T758" s="6"/>
      <c r="U758" s="5"/>
    </row>
    <row r="759" spans="1:21">
      <c r="A759" s="5"/>
      <c r="B759" s="5"/>
      <c r="C759" s="5"/>
      <c r="D759" s="5"/>
      <c r="L759" s="5"/>
      <c r="M759" s="6"/>
      <c r="N759" s="6"/>
      <c r="O759" s="6"/>
      <c r="P759" s="6"/>
      <c r="Q759" s="6"/>
      <c r="R759" s="6"/>
      <c r="S759" s="6"/>
      <c r="T759" s="6"/>
      <c r="U759" s="5"/>
    </row>
    <row r="760" spans="1:21">
      <c r="A760" s="5"/>
      <c r="B760" s="5"/>
      <c r="C760" s="5"/>
      <c r="D760" s="5"/>
      <c r="L760" s="5"/>
      <c r="M760" s="6"/>
      <c r="N760" s="6"/>
      <c r="O760" s="6"/>
      <c r="P760" s="6"/>
      <c r="Q760" s="6"/>
      <c r="R760" s="6"/>
      <c r="S760" s="6"/>
      <c r="T760" s="6"/>
      <c r="U760" s="5"/>
    </row>
    <row r="761" spans="1:21">
      <c r="A761" s="5"/>
      <c r="B761" s="5"/>
      <c r="C761" s="5"/>
      <c r="D761" s="5"/>
      <c r="L761" s="5"/>
      <c r="M761" s="6"/>
      <c r="N761" s="6"/>
      <c r="O761" s="6"/>
      <c r="P761" s="6"/>
      <c r="Q761" s="6"/>
      <c r="R761" s="6"/>
      <c r="S761" s="6"/>
      <c r="T761" s="6"/>
      <c r="U761" s="5"/>
    </row>
    <row r="762" spans="1:21">
      <c r="A762" s="5"/>
      <c r="B762" s="5"/>
      <c r="C762" s="5"/>
      <c r="D762" s="5"/>
      <c r="L762" s="5"/>
      <c r="M762" s="6"/>
      <c r="N762" s="6"/>
      <c r="O762" s="6"/>
      <c r="P762" s="6"/>
      <c r="Q762" s="6"/>
      <c r="R762" s="6"/>
      <c r="S762" s="6"/>
      <c r="T762" s="6"/>
      <c r="U762" s="5"/>
    </row>
    <row r="763" spans="1:21">
      <c r="A763" s="5"/>
      <c r="B763" s="5"/>
      <c r="C763" s="5"/>
      <c r="D763" s="5"/>
      <c r="L763" s="5"/>
      <c r="M763" s="6"/>
      <c r="N763" s="6"/>
      <c r="O763" s="6"/>
      <c r="P763" s="6"/>
      <c r="Q763" s="6"/>
      <c r="R763" s="6"/>
      <c r="S763" s="6"/>
      <c r="T763" s="6"/>
      <c r="U763" s="5"/>
    </row>
    <row r="764" spans="1:21">
      <c r="A764" s="5"/>
      <c r="B764" s="5"/>
      <c r="C764" s="5"/>
      <c r="D764" s="5"/>
      <c r="L764" s="5"/>
      <c r="M764" s="6"/>
      <c r="N764" s="6"/>
      <c r="O764" s="6"/>
      <c r="P764" s="6"/>
      <c r="Q764" s="6"/>
      <c r="R764" s="6"/>
      <c r="S764" s="6"/>
      <c r="T764" s="6"/>
      <c r="U764" s="5"/>
    </row>
    <row r="765" spans="1:21">
      <c r="A765" s="5"/>
      <c r="B765" s="5"/>
      <c r="C765" s="5"/>
      <c r="D765" s="5"/>
      <c r="L765" s="5"/>
      <c r="M765" s="6"/>
      <c r="N765" s="6"/>
      <c r="O765" s="6"/>
      <c r="P765" s="6"/>
      <c r="Q765" s="6"/>
      <c r="R765" s="6"/>
      <c r="S765" s="6"/>
      <c r="T765" s="6"/>
      <c r="U765" s="5"/>
    </row>
    <row r="766" spans="1:21">
      <c r="A766" s="5"/>
      <c r="B766" s="5"/>
      <c r="C766" s="5"/>
      <c r="D766" s="5"/>
      <c r="L766" s="5"/>
      <c r="M766" s="6"/>
      <c r="N766" s="6"/>
      <c r="O766" s="6"/>
      <c r="P766" s="6"/>
      <c r="Q766" s="6"/>
      <c r="R766" s="6"/>
      <c r="S766" s="6"/>
      <c r="T766" s="6"/>
      <c r="U766" s="5"/>
    </row>
    <row r="767" spans="1:21">
      <c r="A767" s="5"/>
      <c r="B767" s="5"/>
      <c r="C767" s="5"/>
      <c r="D767" s="5"/>
      <c r="L767" s="5"/>
      <c r="M767" s="6"/>
      <c r="N767" s="6"/>
      <c r="O767" s="6"/>
      <c r="P767" s="6"/>
      <c r="Q767" s="6"/>
      <c r="R767" s="6"/>
      <c r="S767" s="6"/>
      <c r="T767" s="6"/>
      <c r="U767" s="5"/>
    </row>
    <row r="768" spans="1:21">
      <c r="A768" s="5"/>
      <c r="B768" s="5"/>
      <c r="C768" s="5"/>
      <c r="D768" s="5"/>
      <c r="L768" s="5"/>
      <c r="M768" s="6"/>
      <c r="N768" s="6"/>
      <c r="O768" s="6"/>
      <c r="P768" s="6"/>
      <c r="Q768" s="6"/>
      <c r="R768" s="6"/>
      <c r="S768" s="6"/>
      <c r="T768" s="6"/>
      <c r="U768" s="5"/>
    </row>
    <row r="769" spans="1:21">
      <c r="A769" s="5"/>
      <c r="B769" s="5"/>
      <c r="C769" s="5"/>
      <c r="D769" s="5"/>
      <c r="L769" s="5"/>
      <c r="M769" s="6"/>
      <c r="N769" s="6"/>
      <c r="O769" s="6"/>
      <c r="P769" s="6"/>
      <c r="Q769" s="6"/>
      <c r="R769" s="6"/>
      <c r="S769" s="6"/>
      <c r="T769" s="6"/>
      <c r="U769" s="5"/>
    </row>
    <row r="770" spans="1:21">
      <c r="A770" s="5"/>
      <c r="B770" s="5"/>
      <c r="C770" s="5"/>
      <c r="D770" s="5"/>
      <c r="L770" s="5"/>
      <c r="M770" s="6"/>
      <c r="N770" s="6"/>
      <c r="O770" s="6"/>
      <c r="P770" s="6"/>
      <c r="Q770" s="6"/>
      <c r="R770" s="6"/>
      <c r="S770" s="6"/>
      <c r="T770" s="6"/>
      <c r="U770" s="5"/>
    </row>
    <row r="771" spans="1:21">
      <c r="A771" s="5"/>
      <c r="B771" s="5"/>
      <c r="C771" s="5"/>
      <c r="D771" s="5"/>
      <c r="L771" s="5"/>
      <c r="M771" s="6"/>
      <c r="N771" s="6"/>
      <c r="O771" s="6"/>
      <c r="P771" s="6"/>
      <c r="Q771" s="6"/>
      <c r="R771" s="6"/>
      <c r="S771" s="6"/>
      <c r="T771" s="6"/>
      <c r="U771" s="5"/>
    </row>
    <row r="772" spans="1:21">
      <c r="A772" s="5"/>
      <c r="B772" s="5"/>
      <c r="C772" s="5"/>
      <c r="D772" s="5"/>
      <c r="L772" s="5"/>
      <c r="M772" s="6"/>
      <c r="N772" s="6"/>
      <c r="O772" s="6"/>
      <c r="P772" s="6"/>
      <c r="Q772" s="6"/>
      <c r="R772" s="6"/>
      <c r="S772" s="6"/>
      <c r="T772" s="6"/>
      <c r="U772" s="5"/>
    </row>
    <row r="773" spans="1:21">
      <c r="A773" s="5"/>
      <c r="B773" s="5"/>
      <c r="C773" s="5"/>
      <c r="D773" s="5"/>
      <c r="L773" s="5"/>
      <c r="M773" s="6"/>
      <c r="N773" s="6"/>
      <c r="O773" s="6"/>
      <c r="P773" s="6"/>
      <c r="Q773" s="6"/>
      <c r="R773" s="6"/>
      <c r="S773" s="6"/>
      <c r="T773" s="6"/>
      <c r="U773" s="5"/>
    </row>
    <row r="774" spans="1:21">
      <c r="A774" s="5"/>
      <c r="B774" s="5"/>
      <c r="C774" s="5"/>
      <c r="D774" s="5"/>
      <c r="L774" s="5"/>
      <c r="M774" s="6"/>
      <c r="N774" s="6"/>
      <c r="O774" s="6"/>
      <c r="P774" s="6"/>
      <c r="Q774" s="6"/>
      <c r="R774" s="6"/>
      <c r="S774" s="6"/>
      <c r="T774" s="6"/>
      <c r="U774" s="5"/>
    </row>
    <row r="775" spans="1:21">
      <c r="A775" s="5"/>
      <c r="B775" s="5"/>
      <c r="C775" s="5"/>
      <c r="D775" s="5"/>
      <c r="L775" s="5"/>
      <c r="M775" s="6"/>
      <c r="N775" s="6"/>
      <c r="O775" s="6"/>
      <c r="P775" s="6"/>
      <c r="Q775" s="6"/>
      <c r="R775" s="6"/>
      <c r="S775" s="6"/>
      <c r="T775" s="6"/>
      <c r="U775" s="5"/>
    </row>
    <row r="776" spans="1:21">
      <c r="A776" s="5"/>
      <c r="B776" s="5"/>
      <c r="C776" s="5"/>
      <c r="D776" s="5"/>
      <c r="L776" s="5"/>
      <c r="M776" s="6"/>
      <c r="N776" s="6"/>
      <c r="O776" s="6"/>
      <c r="P776" s="6"/>
      <c r="Q776" s="6"/>
      <c r="R776" s="6"/>
      <c r="S776" s="6"/>
      <c r="T776" s="6"/>
      <c r="U776" s="5"/>
    </row>
    <row r="777" spans="1:21">
      <c r="A777" s="5"/>
      <c r="B777" s="5"/>
      <c r="C777" s="5"/>
      <c r="D777" s="5"/>
      <c r="L777" s="5"/>
      <c r="M777" s="6"/>
      <c r="N777" s="6"/>
      <c r="O777" s="6"/>
      <c r="P777" s="6"/>
      <c r="Q777" s="6"/>
      <c r="R777" s="6"/>
      <c r="S777" s="6"/>
      <c r="T777" s="6"/>
      <c r="U777" s="5"/>
    </row>
    <row r="778" spans="1:21">
      <c r="A778" s="5"/>
      <c r="B778" s="5"/>
      <c r="C778" s="5"/>
      <c r="D778" s="5"/>
      <c r="L778" s="5"/>
      <c r="M778" s="6"/>
      <c r="N778" s="6"/>
      <c r="O778" s="6"/>
      <c r="P778" s="6"/>
      <c r="Q778" s="6"/>
      <c r="R778" s="6"/>
      <c r="S778" s="6"/>
      <c r="T778" s="6"/>
      <c r="U778" s="5"/>
    </row>
    <row r="779" spans="1:21">
      <c r="A779" s="5"/>
      <c r="B779" s="5"/>
      <c r="C779" s="5"/>
      <c r="D779" s="5"/>
      <c r="L779" s="5"/>
      <c r="M779" s="6"/>
      <c r="N779" s="6"/>
      <c r="O779" s="6"/>
      <c r="P779" s="6"/>
      <c r="Q779" s="6"/>
      <c r="R779" s="6"/>
      <c r="S779" s="6"/>
      <c r="T779" s="6"/>
      <c r="U779" s="5"/>
    </row>
    <row r="780" spans="1:21">
      <c r="A780" s="5"/>
      <c r="B780" s="5"/>
      <c r="C780" s="5"/>
      <c r="D780" s="5"/>
      <c r="L780" s="5"/>
      <c r="M780" s="6"/>
      <c r="N780" s="6"/>
      <c r="O780" s="6"/>
      <c r="P780" s="6"/>
      <c r="Q780" s="6"/>
      <c r="R780" s="6"/>
      <c r="S780" s="6"/>
      <c r="T780" s="6"/>
      <c r="U780" s="5"/>
    </row>
    <row r="781" spans="1:21">
      <c r="A781" s="5"/>
      <c r="B781" s="5"/>
      <c r="C781" s="5"/>
      <c r="D781" s="5"/>
      <c r="L781" s="5"/>
      <c r="M781" s="6"/>
      <c r="N781" s="6"/>
      <c r="O781" s="6"/>
      <c r="P781" s="6"/>
      <c r="Q781" s="6"/>
      <c r="R781" s="6"/>
      <c r="S781" s="6"/>
      <c r="T781" s="6"/>
      <c r="U781" s="5"/>
    </row>
    <row r="782" spans="1:21">
      <c r="A782" s="5"/>
      <c r="B782" s="5"/>
      <c r="C782" s="5"/>
      <c r="D782" s="5"/>
      <c r="L782" s="5"/>
      <c r="M782" s="6"/>
      <c r="N782" s="6"/>
      <c r="O782" s="6"/>
      <c r="P782" s="6"/>
      <c r="Q782" s="6"/>
      <c r="R782" s="6"/>
      <c r="S782" s="6"/>
      <c r="T782" s="6"/>
      <c r="U782" s="5"/>
    </row>
    <row r="783" spans="1:21">
      <c r="A783" s="5"/>
      <c r="B783" s="5"/>
      <c r="C783" s="5"/>
      <c r="D783" s="5"/>
      <c r="L783" s="5"/>
      <c r="M783" s="6"/>
      <c r="N783" s="6"/>
      <c r="O783" s="6"/>
      <c r="P783" s="6"/>
      <c r="Q783" s="6"/>
      <c r="R783" s="6"/>
      <c r="S783" s="6"/>
      <c r="T783" s="6"/>
      <c r="U783" s="5"/>
    </row>
    <row r="784" spans="1:21">
      <c r="A784" s="5"/>
      <c r="B784" s="5"/>
      <c r="C784" s="5"/>
      <c r="D784" s="5"/>
      <c r="L784" s="5"/>
      <c r="M784" s="6"/>
      <c r="N784" s="6"/>
      <c r="O784" s="6"/>
      <c r="P784" s="6"/>
      <c r="Q784" s="6"/>
      <c r="R784" s="6"/>
      <c r="S784" s="6"/>
      <c r="T784" s="6"/>
      <c r="U784" s="5"/>
    </row>
    <row r="785" spans="1:21">
      <c r="A785" s="5"/>
      <c r="B785" s="5"/>
      <c r="C785" s="5"/>
      <c r="D785" s="5"/>
      <c r="L785" s="5"/>
      <c r="M785" s="6"/>
      <c r="N785" s="6"/>
      <c r="O785" s="6"/>
      <c r="P785" s="6"/>
      <c r="Q785" s="6"/>
      <c r="R785" s="6"/>
      <c r="S785" s="6"/>
      <c r="T785" s="6"/>
      <c r="U785" s="5"/>
    </row>
    <row r="786" spans="1:21">
      <c r="A786" s="5"/>
      <c r="B786" s="5"/>
      <c r="C786" s="5"/>
      <c r="D786" s="5"/>
      <c r="L786" s="5"/>
      <c r="M786" s="6"/>
      <c r="N786" s="6"/>
      <c r="O786" s="6"/>
      <c r="P786" s="6"/>
      <c r="Q786" s="6"/>
      <c r="R786" s="6"/>
      <c r="S786" s="6"/>
      <c r="T786" s="6"/>
      <c r="U786" s="5"/>
    </row>
    <row r="787" spans="1:21">
      <c r="A787" s="5"/>
      <c r="B787" s="5"/>
      <c r="C787" s="5"/>
      <c r="D787" s="5"/>
      <c r="L787" s="5"/>
      <c r="M787" s="6"/>
      <c r="N787" s="6"/>
      <c r="O787" s="6"/>
      <c r="P787" s="6"/>
      <c r="Q787" s="6"/>
      <c r="R787" s="6"/>
      <c r="S787" s="6"/>
      <c r="T787" s="6"/>
      <c r="U787" s="5"/>
    </row>
    <row r="788" spans="1:21">
      <c r="A788" s="5"/>
      <c r="B788" s="5"/>
      <c r="C788" s="5"/>
      <c r="D788" s="5"/>
      <c r="L788" s="5"/>
      <c r="M788" s="6"/>
      <c r="N788" s="6"/>
      <c r="O788" s="6"/>
      <c r="P788" s="6"/>
      <c r="Q788" s="6"/>
      <c r="R788" s="6"/>
      <c r="S788" s="6"/>
      <c r="T788" s="6"/>
      <c r="U788" s="5"/>
    </row>
    <row r="789" spans="1:21">
      <c r="A789" s="5"/>
      <c r="B789" s="5"/>
      <c r="C789" s="5"/>
      <c r="D789" s="5"/>
      <c r="L789" s="5"/>
      <c r="M789" s="6"/>
      <c r="N789" s="6"/>
      <c r="O789" s="6"/>
      <c r="P789" s="6"/>
      <c r="Q789" s="6"/>
      <c r="R789" s="6"/>
      <c r="S789" s="6"/>
      <c r="T789" s="6"/>
      <c r="U789" s="5"/>
    </row>
    <row r="790" spans="1:21">
      <c r="A790" s="5"/>
      <c r="B790" s="5"/>
      <c r="C790" s="5"/>
      <c r="D790" s="5"/>
      <c r="L790" s="5"/>
      <c r="M790" s="6"/>
      <c r="N790" s="6"/>
      <c r="O790" s="6"/>
      <c r="P790" s="6"/>
      <c r="Q790" s="6"/>
      <c r="R790" s="6"/>
      <c r="S790" s="6"/>
      <c r="T790" s="6"/>
      <c r="U790" s="5"/>
    </row>
    <row r="791" spans="1:21">
      <c r="A791" s="5"/>
      <c r="B791" s="5"/>
      <c r="C791" s="5"/>
      <c r="D791" s="5"/>
      <c r="L791" s="5"/>
      <c r="M791" s="6"/>
      <c r="N791" s="6"/>
      <c r="O791" s="6"/>
      <c r="P791" s="6"/>
      <c r="Q791" s="6"/>
      <c r="R791" s="6"/>
      <c r="S791" s="6"/>
      <c r="T791" s="6"/>
      <c r="U791" s="5"/>
    </row>
    <row r="792" spans="1:21">
      <c r="A792" s="5"/>
      <c r="B792" s="5"/>
      <c r="C792" s="5"/>
      <c r="D792" s="5"/>
      <c r="L792" s="5"/>
      <c r="M792" s="6"/>
      <c r="N792" s="6"/>
      <c r="O792" s="6"/>
      <c r="P792" s="6"/>
      <c r="Q792" s="6"/>
      <c r="R792" s="6"/>
      <c r="S792" s="6"/>
      <c r="T792" s="6"/>
      <c r="U792" s="5"/>
    </row>
    <row r="793" spans="1:21">
      <c r="A793" s="5"/>
      <c r="B793" s="5"/>
      <c r="C793" s="5"/>
      <c r="D793" s="5"/>
      <c r="L793" s="5"/>
      <c r="M793" s="6"/>
      <c r="N793" s="6"/>
      <c r="O793" s="6"/>
      <c r="P793" s="6"/>
      <c r="Q793" s="6"/>
      <c r="R793" s="6"/>
      <c r="S793" s="6"/>
      <c r="T793" s="6"/>
      <c r="U793" s="5"/>
    </row>
    <row r="794" spans="1:21">
      <c r="A794" s="5"/>
      <c r="B794" s="5"/>
      <c r="C794" s="5"/>
      <c r="D794" s="5"/>
      <c r="L794" s="5"/>
      <c r="M794" s="6"/>
      <c r="N794" s="6"/>
      <c r="O794" s="6"/>
      <c r="P794" s="6"/>
      <c r="Q794" s="6"/>
      <c r="R794" s="6"/>
      <c r="S794" s="6"/>
      <c r="T794" s="6"/>
      <c r="U794" s="5"/>
    </row>
    <row r="795" spans="1:21">
      <c r="A795" s="5"/>
      <c r="B795" s="5"/>
      <c r="C795" s="5"/>
      <c r="D795" s="5"/>
      <c r="L795" s="5"/>
      <c r="M795" s="6"/>
      <c r="N795" s="6"/>
      <c r="O795" s="6"/>
      <c r="P795" s="6"/>
      <c r="Q795" s="6"/>
      <c r="R795" s="6"/>
      <c r="S795" s="6"/>
      <c r="T795" s="6"/>
      <c r="U795" s="5"/>
    </row>
    <row r="796" spans="1:21">
      <c r="A796" s="5"/>
      <c r="B796" s="5"/>
      <c r="C796" s="5"/>
      <c r="D796" s="5"/>
      <c r="L796" s="5"/>
      <c r="M796" s="6"/>
      <c r="N796" s="6"/>
      <c r="O796" s="6"/>
      <c r="P796" s="6"/>
      <c r="Q796" s="6"/>
      <c r="R796" s="6"/>
      <c r="S796" s="6"/>
      <c r="T796" s="6"/>
      <c r="U796" s="5"/>
    </row>
    <row r="797" spans="1:21">
      <c r="A797" s="5"/>
      <c r="B797" s="5"/>
      <c r="C797" s="5"/>
      <c r="D797" s="5"/>
      <c r="L797" s="5"/>
      <c r="M797" s="6"/>
      <c r="N797" s="6"/>
      <c r="O797" s="6"/>
      <c r="P797" s="6"/>
      <c r="Q797" s="6"/>
      <c r="R797" s="6"/>
      <c r="S797" s="6"/>
      <c r="T797" s="6"/>
      <c r="U797" s="5"/>
    </row>
    <row r="798" spans="1:21">
      <c r="A798" s="5"/>
      <c r="B798" s="5"/>
      <c r="C798" s="5"/>
      <c r="D798" s="5"/>
      <c r="L798" s="5"/>
      <c r="M798" s="6"/>
      <c r="N798" s="6"/>
      <c r="O798" s="6"/>
      <c r="P798" s="6"/>
      <c r="Q798" s="6"/>
      <c r="R798" s="6"/>
      <c r="S798" s="6"/>
      <c r="T798" s="6"/>
      <c r="U798" s="5"/>
    </row>
    <row r="799" spans="1:21">
      <c r="A799" s="5"/>
      <c r="B799" s="5"/>
      <c r="C799" s="5"/>
      <c r="D799" s="5"/>
      <c r="L799" s="5"/>
      <c r="M799" s="6"/>
      <c r="N799" s="6"/>
      <c r="O799" s="6"/>
      <c r="P799" s="6"/>
      <c r="Q799" s="6"/>
      <c r="R799" s="6"/>
      <c r="S799" s="6"/>
      <c r="T799" s="6"/>
      <c r="U799" s="5"/>
    </row>
    <row r="800" spans="1:21">
      <c r="A800" s="5"/>
      <c r="B800" s="5"/>
      <c r="C800" s="5"/>
      <c r="D800" s="5"/>
      <c r="L800" s="5"/>
      <c r="M800" s="6"/>
      <c r="N800" s="6"/>
      <c r="O800" s="6"/>
      <c r="P800" s="6"/>
      <c r="Q800" s="6"/>
      <c r="R800" s="6"/>
      <c r="S800" s="6"/>
      <c r="T800" s="6"/>
      <c r="U800" s="5"/>
    </row>
    <row r="801" spans="1:21">
      <c r="A801" s="5"/>
      <c r="B801" s="5"/>
      <c r="C801" s="5"/>
      <c r="D801" s="5"/>
      <c r="L801" s="5"/>
      <c r="M801" s="6"/>
      <c r="N801" s="6"/>
      <c r="O801" s="6"/>
      <c r="P801" s="6"/>
      <c r="Q801" s="6"/>
      <c r="R801" s="6"/>
      <c r="S801" s="6"/>
      <c r="T801" s="6"/>
      <c r="U801" s="5"/>
    </row>
    <row r="802" spans="1:21">
      <c r="A802" s="5"/>
      <c r="B802" s="5"/>
      <c r="C802" s="5"/>
      <c r="D802" s="5"/>
      <c r="L802" s="5"/>
      <c r="M802" s="6"/>
      <c r="N802" s="6"/>
      <c r="O802" s="6"/>
      <c r="P802" s="6"/>
      <c r="Q802" s="6"/>
      <c r="R802" s="6"/>
      <c r="S802" s="6"/>
      <c r="T802" s="6"/>
      <c r="U802" s="5"/>
    </row>
    <row r="803" spans="1:21">
      <c r="A803" s="5"/>
      <c r="B803" s="5"/>
      <c r="C803" s="5"/>
      <c r="D803" s="5"/>
      <c r="L803" s="5"/>
      <c r="M803" s="6"/>
      <c r="N803" s="6"/>
      <c r="O803" s="6"/>
      <c r="P803" s="6"/>
      <c r="Q803" s="6"/>
      <c r="R803" s="6"/>
      <c r="S803" s="6"/>
      <c r="T803" s="6"/>
      <c r="U803" s="5"/>
    </row>
    <row r="804" spans="1:21">
      <c r="A804" s="5"/>
      <c r="B804" s="5"/>
      <c r="C804" s="5"/>
      <c r="D804" s="5"/>
      <c r="L804" s="5"/>
      <c r="M804" s="6"/>
      <c r="N804" s="6"/>
      <c r="O804" s="6"/>
      <c r="P804" s="6"/>
      <c r="Q804" s="6"/>
      <c r="R804" s="6"/>
      <c r="S804" s="6"/>
      <c r="T804" s="6"/>
      <c r="U804" s="5"/>
    </row>
    <row r="805" spans="1:21">
      <c r="A805" s="5"/>
      <c r="B805" s="5"/>
      <c r="C805" s="5"/>
      <c r="D805" s="5"/>
      <c r="L805" s="5"/>
      <c r="M805" s="6"/>
      <c r="N805" s="6"/>
      <c r="O805" s="6"/>
      <c r="P805" s="6"/>
      <c r="Q805" s="6"/>
      <c r="R805" s="6"/>
      <c r="S805" s="6"/>
      <c r="T805" s="6"/>
      <c r="U805" s="5"/>
    </row>
    <row r="806" spans="1:21">
      <c r="A806" s="5"/>
      <c r="B806" s="5"/>
      <c r="C806" s="5"/>
      <c r="D806" s="5"/>
      <c r="L806" s="5"/>
      <c r="M806" s="6"/>
      <c r="N806" s="6"/>
      <c r="O806" s="6"/>
      <c r="P806" s="6"/>
      <c r="Q806" s="6"/>
      <c r="R806" s="6"/>
      <c r="S806" s="6"/>
      <c r="T806" s="6"/>
      <c r="U806" s="5"/>
    </row>
    <row r="807" spans="1:21">
      <c r="A807" s="5"/>
      <c r="B807" s="5"/>
      <c r="C807" s="5"/>
      <c r="D807" s="5"/>
      <c r="L807" s="5"/>
      <c r="M807" s="6"/>
      <c r="N807" s="6"/>
      <c r="O807" s="6"/>
      <c r="P807" s="6"/>
      <c r="Q807" s="6"/>
      <c r="R807" s="6"/>
      <c r="S807" s="6"/>
      <c r="T807" s="6"/>
      <c r="U807" s="5"/>
    </row>
    <row r="808" spans="1:21">
      <c r="A808" s="5"/>
      <c r="B808" s="5"/>
      <c r="C808" s="5"/>
      <c r="D808" s="5"/>
      <c r="L808" s="5"/>
      <c r="M808" s="6"/>
      <c r="N808" s="6"/>
      <c r="O808" s="6"/>
      <c r="P808" s="6"/>
      <c r="Q808" s="6"/>
      <c r="R808" s="6"/>
      <c r="S808" s="6"/>
      <c r="T808" s="6"/>
      <c r="U808" s="5"/>
    </row>
    <row r="809" spans="1:21">
      <c r="A809" s="5"/>
      <c r="B809" s="5"/>
      <c r="C809" s="5"/>
      <c r="D809" s="5"/>
      <c r="L809" s="5"/>
      <c r="M809" s="6"/>
      <c r="N809" s="6"/>
      <c r="O809" s="6"/>
      <c r="P809" s="6"/>
      <c r="Q809" s="6"/>
      <c r="R809" s="6"/>
      <c r="S809" s="6"/>
      <c r="T809" s="6"/>
      <c r="U809" s="5"/>
    </row>
    <row r="810" spans="1:21">
      <c r="A810" s="5"/>
      <c r="B810" s="5"/>
      <c r="C810" s="5"/>
      <c r="D810" s="5"/>
      <c r="L810" s="5"/>
      <c r="M810" s="6"/>
      <c r="N810" s="6"/>
      <c r="O810" s="6"/>
      <c r="P810" s="6"/>
      <c r="Q810" s="6"/>
      <c r="R810" s="6"/>
      <c r="S810" s="6"/>
      <c r="T810" s="6"/>
      <c r="U810" s="5"/>
    </row>
    <row r="811" spans="1:21">
      <c r="A811" s="5"/>
      <c r="B811" s="5"/>
      <c r="C811" s="5"/>
      <c r="D811" s="5"/>
      <c r="L811" s="5"/>
      <c r="M811" s="6"/>
      <c r="N811" s="6"/>
      <c r="O811" s="6"/>
      <c r="P811" s="6"/>
      <c r="Q811" s="6"/>
      <c r="R811" s="6"/>
      <c r="S811" s="6"/>
      <c r="T811" s="6"/>
      <c r="U811" s="5"/>
    </row>
    <row r="812" spans="1:21">
      <c r="A812" s="5"/>
      <c r="B812" s="5"/>
      <c r="C812" s="5"/>
      <c r="D812" s="5"/>
      <c r="L812" s="5"/>
      <c r="M812" s="6"/>
      <c r="N812" s="6"/>
      <c r="O812" s="6"/>
      <c r="P812" s="6"/>
      <c r="Q812" s="6"/>
      <c r="R812" s="6"/>
      <c r="S812" s="6"/>
      <c r="T812" s="6"/>
      <c r="U812" s="5"/>
    </row>
    <row r="813" spans="1:21">
      <c r="A813" s="5"/>
      <c r="B813" s="5"/>
      <c r="C813" s="5"/>
      <c r="D813" s="5"/>
      <c r="L813" s="5"/>
      <c r="M813" s="6"/>
      <c r="N813" s="6"/>
      <c r="O813" s="6"/>
      <c r="P813" s="6"/>
      <c r="Q813" s="6"/>
      <c r="R813" s="6"/>
      <c r="S813" s="6"/>
      <c r="T813" s="6"/>
      <c r="U813" s="5"/>
    </row>
    <row r="814" spans="1:21">
      <c r="A814" s="5"/>
      <c r="B814" s="5"/>
      <c r="C814" s="5"/>
      <c r="D814" s="5"/>
      <c r="L814" s="5"/>
      <c r="M814" s="6"/>
      <c r="N814" s="6"/>
      <c r="O814" s="6"/>
      <c r="P814" s="6"/>
      <c r="Q814" s="6"/>
      <c r="R814" s="6"/>
      <c r="S814" s="6"/>
      <c r="T814" s="6"/>
      <c r="U814" s="5"/>
    </row>
    <row r="815" spans="1:21">
      <c r="A815" s="5"/>
      <c r="B815" s="5"/>
      <c r="C815" s="5"/>
      <c r="D815" s="5"/>
      <c r="L815" s="5"/>
      <c r="M815" s="6"/>
      <c r="N815" s="6"/>
      <c r="O815" s="6"/>
      <c r="P815" s="6"/>
      <c r="Q815" s="6"/>
      <c r="R815" s="6"/>
      <c r="S815" s="6"/>
      <c r="T815" s="6"/>
      <c r="U815" s="5"/>
    </row>
    <row r="816" spans="1:21">
      <c r="A816" s="5"/>
      <c r="B816" s="5"/>
      <c r="C816" s="5"/>
      <c r="D816" s="5"/>
      <c r="L816" s="5"/>
      <c r="M816" s="6"/>
      <c r="N816" s="6"/>
      <c r="O816" s="6"/>
      <c r="P816" s="6"/>
      <c r="Q816" s="6"/>
      <c r="R816" s="6"/>
      <c r="S816" s="6"/>
      <c r="T816" s="6"/>
      <c r="U816" s="5"/>
    </row>
    <row r="817" spans="1:21">
      <c r="A817" s="5"/>
      <c r="B817" s="5"/>
      <c r="C817" s="5"/>
      <c r="D817" s="5"/>
      <c r="L817" s="5"/>
      <c r="M817" s="6"/>
      <c r="N817" s="6"/>
      <c r="O817" s="6"/>
      <c r="P817" s="6"/>
      <c r="Q817" s="6"/>
      <c r="R817" s="6"/>
      <c r="S817" s="6"/>
      <c r="T817" s="6"/>
      <c r="U817" s="5"/>
    </row>
    <row r="818" spans="1:21">
      <c r="A818" s="5"/>
      <c r="B818" s="5"/>
      <c r="C818" s="5"/>
      <c r="D818" s="5"/>
      <c r="L818" s="5"/>
      <c r="M818" s="6"/>
      <c r="N818" s="6"/>
      <c r="O818" s="6"/>
      <c r="P818" s="6"/>
      <c r="Q818" s="6"/>
      <c r="R818" s="6"/>
      <c r="S818" s="6"/>
      <c r="T818" s="6"/>
      <c r="U818" s="5"/>
    </row>
    <row r="819" spans="1:21">
      <c r="A819" s="5"/>
      <c r="B819" s="5"/>
      <c r="C819" s="5"/>
      <c r="D819" s="5"/>
      <c r="L819" s="5"/>
      <c r="M819" s="6"/>
      <c r="N819" s="6"/>
      <c r="O819" s="6"/>
      <c r="P819" s="6"/>
      <c r="Q819" s="6"/>
      <c r="R819" s="6"/>
      <c r="S819" s="6"/>
      <c r="T819" s="6"/>
      <c r="U819" s="5"/>
    </row>
    <row r="820" spans="1:21">
      <c r="A820" s="5"/>
      <c r="B820" s="5"/>
      <c r="C820" s="5"/>
      <c r="D820" s="5"/>
      <c r="L820" s="5"/>
      <c r="M820" s="6"/>
      <c r="N820" s="6"/>
      <c r="O820" s="6"/>
      <c r="P820" s="6"/>
      <c r="Q820" s="6"/>
      <c r="R820" s="6"/>
      <c r="S820" s="6"/>
      <c r="T820" s="6"/>
      <c r="U820" s="5"/>
    </row>
    <row r="821" spans="1:21">
      <c r="A821" s="5"/>
      <c r="B821" s="5"/>
      <c r="C821" s="5"/>
      <c r="D821" s="5"/>
      <c r="L821" s="5"/>
      <c r="M821" s="6"/>
      <c r="N821" s="6"/>
      <c r="O821" s="6"/>
      <c r="P821" s="6"/>
      <c r="Q821" s="6"/>
      <c r="R821" s="6"/>
      <c r="S821" s="6"/>
      <c r="T821" s="6"/>
      <c r="U821" s="5"/>
    </row>
    <row r="822" spans="1:21">
      <c r="A822" s="5"/>
      <c r="B822" s="5"/>
      <c r="C822" s="5"/>
      <c r="D822" s="5"/>
      <c r="L822" s="5"/>
      <c r="M822" s="6"/>
      <c r="N822" s="6"/>
      <c r="O822" s="6"/>
      <c r="P822" s="6"/>
      <c r="Q822" s="6"/>
      <c r="R822" s="6"/>
      <c r="S822" s="6"/>
      <c r="T822" s="6"/>
      <c r="U822" s="5"/>
    </row>
    <row r="823" spans="1:21">
      <c r="A823" s="5"/>
      <c r="B823" s="5"/>
      <c r="C823" s="5"/>
      <c r="D823" s="5"/>
      <c r="L823" s="5"/>
      <c r="M823" s="6"/>
      <c r="N823" s="6"/>
      <c r="O823" s="6"/>
      <c r="P823" s="6"/>
      <c r="Q823" s="6"/>
      <c r="R823" s="6"/>
      <c r="S823" s="6"/>
      <c r="T823" s="6"/>
      <c r="U823" s="5"/>
    </row>
    <row r="824" spans="1:21">
      <c r="A824" s="5"/>
      <c r="B824" s="5"/>
      <c r="C824" s="5"/>
      <c r="D824" s="5"/>
      <c r="L824" s="5"/>
      <c r="M824" s="6"/>
      <c r="N824" s="6"/>
      <c r="O824" s="6"/>
      <c r="P824" s="6"/>
      <c r="Q824" s="6"/>
      <c r="R824" s="6"/>
      <c r="S824" s="6"/>
      <c r="T824" s="6"/>
      <c r="U824" s="5"/>
    </row>
    <row r="825" spans="1:21">
      <c r="A825" s="5"/>
      <c r="B825" s="5"/>
      <c r="C825" s="5"/>
      <c r="D825" s="5"/>
      <c r="L825" s="5"/>
      <c r="M825" s="6"/>
      <c r="N825" s="6"/>
      <c r="O825" s="6"/>
      <c r="P825" s="6"/>
      <c r="Q825" s="6"/>
      <c r="R825" s="6"/>
      <c r="S825" s="6"/>
      <c r="T825" s="6"/>
      <c r="U825" s="5"/>
    </row>
    <row r="826" spans="1:21">
      <c r="A826" s="5"/>
      <c r="B826" s="5"/>
      <c r="C826" s="5"/>
      <c r="D826" s="5"/>
      <c r="L826" s="5"/>
      <c r="M826" s="6"/>
      <c r="N826" s="6"/>
      <c r="O826" s="6"/>
      <c r="P826" s="6"/>
      <c r="Q826" s="6"/>
      <c r="R826" s="6"/>
      <c r="S826" s="6"/>
      <c r="T826" s="6"/>
      <c r="U826" s="5"/>
    </row>
    <row r="827" spans="1:21">
      <c r="A827" s="5"/>
      <c r="B827" s="5"/>
      <c r="C827" s="5"/>
      <c r="D827" s="5"/>
      <c r="L827" s="5"/>
      <c r="M827" s="6"/>
      <c r="N827" s="6"/>
      <c r="O827" s="6"/>
      <c r="P827" s="6"/>
      <c r="Q827" s="6"/>
      <c r="R827" s="6"/>
      <c r="S827" s="6"/>
      <c r="T827" s="6"/>
      <c r="U827" s="5"/>
    </row>
    <row r="828" spans="1:21">
      <c r="A828" s="5"/>
      <c r="B828" s="5"/>
      <c r="C828" s="5"/>
      <c r="D828" s="5"/>
      <c r="L828" s="5"/>
      <c r="M828" s="6"/>
      <c r="N828" s="6"/>
      <c r="O828" s="6"/>
      <c r="P828" s="6"/>
      <c r="Q828" s="6"/>
      <c r="R828" s="6"/>
      <c r="S828" s="6"/>
      <c r="T828" s="6"/>
      <c r="U828" s="5"/>
    </row>
    <row r="829" spans="1:21">
      <c r="A829" s="5"/>
      <c r="B829" s="5"/>
      <c r="C829" s="5"/>
      <c r="D829" s="5"/>
      <c r="L829" s="5"/>
      <c r="M829" s="6"/>
      <c r="N829" s="6"/>
      <c r="O829" s="6"/>
      <c r="P829" s="6"/>
      <c r="Q829" s="6"/>
      <c r="R829" s="6"/>
      <c r="S829" s="6"/>
      <c r="T829" s="6"/>
      <c r="U829" s="5"/>
    </row>
    <row r="830" spans="1:21">
      <c r="A830" s="5"/>
      <c r="B830" s="5"/>
      <c r="C830" s="5"/>
      <c r="D830" s="5"/>
      <c r="L830" s="5"/>
      <c r="M830" s="6"/>
      <c r="N830" s="6"/>
      <c r="O830" s="6"/>
      <c r="P830" s="6"/>
      <c r="Q830" s="6"/>
      <c r="R830" s="6"/>
      <c r="S830" s="6"/>
      <c r="T830" s="6"/>
      <c r="U830" s="5"/>
    </row>
    <row r="831" spans="1:21">
      <c r="A831" s="5"/>
      <c r="B831" s="5"/>
      <c r="C831" s="5"/>
      <c r="D831" s="5"/>
      <c r="L831" s="5"/>
      <c r="M831" s="6"/>
      <c r="N831" s="6"/>
      <c r="O831" s="6"/>
      <c r="P831" s="6"/>
      <c r="Q831" s="6"/>
      <c r="R831" s="6"/>
      <c r="S831" s="6"/>
      <c r="T831" s="6"/>
      <c r="U831" s="5"/>
    </row>
    <row r="832" spans="1:21">
      <c r="A832" s="5"/>
      <c r="B832" s="5"/>
      <c r="C832" s="5"/>
      <c r="D832" s="5"/>
      <c r="L832" s="5"/>
      <c r="M832" s="6"/>
      <c r="N832" s="6"/>
      <c r="O832" s="6"/>
      <c r="P832" s="6"/>
      <c r="Q832" s="6"/>
      <c r="R832" s="6"/>
      <c r="S832" s="6"/>
      <c r="T832" s="6"/>
      <c r="U832" s="5"/>
    </row>
    <row r="833" spans="1:21">
      <c r="A833" s="5"/>
      <c r="B833" s="5"/>
      <c r="C833" s="5"/>
      <c r="D833" s="5"/>
      <c r="L833" s="5"/>
      <c r="M833" s="6"/>
      <c r="N833" s="6"/>
      <c r="O833" s="6"/>
      <c r="P833" s="6"/>
      <c r="Q833" s="6"/>
      <c r="R833" s="6"/>
      <c r="S833" s="6"/>
      <c r="T833" s="6"/>
      <c r="U833" s="5"/>
    </row>
    <row r="834" spans="1:21">
      <c r="A834" s="5"/>
      <c r="B834" s="5"/>
      <c r="C834" s="5"/>
      <c r="D834" s="5"/>
      <c r="L834" s="5"/>
      <c r="M834" s="6"/>
      <c r="N834" s="6"/>
      <c r="O834" s="6"/>
      <c r="P834" s="6"/>
      <c r="Q834" s="6"/>
      <c r="R834" s="6"/>
      <c r="S834" s="6"/>
      <c r="T834" s="6"/>
      <c r="U834" s="5"/>
    </row>
    <row r="835" spans="1:21">
      <c r="A835" s="5"/>
      <c r="B835" s="5"/>
      <c r="C835" s="5"/>
      <c r="D835" s="5"/>
      <c r="L835" s="5"/>
      <c r="M835" s="6"/>
      <c r="N835" s="6"/>
      <c r="O835" s="6"/>
      <c r="P835" s="6"/>
      <c r="Q835" s="6"/>
      <c r="R835" s="6"/>
      <c r="S835" s="6"/>
      <c r="T835" s="6"/>
      <c r="U835" s="5"/>
    </row>
    <row r="836" spans="1:21">
      <c r="A836" s="5"/>
      <c r="B836" s="5"/>
      <c r="C836" s="5"/>
      <c r="D836" s="5"/>
      <c r="L836" s="5"/>
      <c r="M836" s="6"/>
      <c r="N836" s="6"/>
      <c r="O836" s="6"/>
      <c r="P836" s="6"/>
      <c r="Q836" s="6"/>
      <c r="R836" s="6"/>
      <c r="S836" s="6"/>
      <c r="T836" s="6"/>
      <c r="U836" s="5"/>
    </row>
    <row r="837" spans="1:21">
      <c r="A837" s="5"/>
      <c r="B837" s="5"/>
      <c r="C837" s="5"/>
      <c r="D837" s="5"/>
      <c r="L837" s="5"/>
      <c r="M837" s="6"/>
      <c r="N837" s="6"/>
      <c r="O837" s="6"/>
      <c r="P837" s="6"/>
      <c r="Q837" s="6"/>
      <c r="R837" s="6"/>
      <c r="S837" s="6"/>
      <c r="T837" s="6"/>
      <c r="U837" s="5"/>
    </row>
    <row r="838" spans="1:21">
      <c r="A838" s="5"/>
      <c r="B838" s="5"/>
      <c r="C838" s="5"/>
      <c r="D838" s="5"/>
      <c r="L838" s="5"/>
      <c r="M838" s="6"/>
      <c r="N838" s="6"/>
      <c r="O838" s="6"/>
      <c r="P838" s="6"/>
      <c r="Q838" s="6"/>
      <c r="R838" s="6"/>
      <c r="S838" s="6"/>
      <c r="T838" s="6"/>
      <c r="U838" s="5"/>
    </row>
    <row r="839" spans="1:21">
      <c r="A839" s="5"/>
      <c r="B839" s="5"/>
      <c r="C839" s="5"/>
      <c r="D839" s="5"/>
      <c r="L839" s="5"/>
      <c r="M839" s="6"/>
      <c r="N839" s="6"/>
      <c r="O839" s="6"/>
      <c r="P839" s="6"/>
      <c r="Q839" s="6"/>
      <c r="R839" s="6"/>
      <c r="S839" s="6"/>
      <c r="T839" s="6"/>
      <c r="U839" s="5"/>
    </row>
    <row r="840" spans="1:21">
      <c r="A840" s="5"/>
      <c r="B840" s="5"/>
      <c r="C840" s="5"/>
      <c r="D840" s="5"/>
      <c r="L840" s="5"/>
      <c r="M840" s="6"/>
      <c r="N840" s="6"/>
      <c r="O840" s="6"/>
      <c r="P840" s="6"/>
      <c r="Q840" s="6"/>
      <c r="R840" s="6"/>
      <c r="S840" s="6"/>
      <c r="T840" s="6"/>
      <c r="U840" s="5"/>
    </row>
    <row r="841" spans="1:21">
      <c r="A841" s="5"/>
      <c r="B841" s="5"/>
      <c r="C841" s="5"/>
      <c r="D841" s="5"/>
      <c r="L841" s="5"/>
      <c r="M841" s="6"/>
      <c r="N841" s="6"/>
      <c r="O841" s="6"/>
      <c r="P841" s="6"/>
      <c r="Q841" s="6"/>
      <c r="R841" s="6"/>
      <c r="S841" s="6"/>
      <c r="T841" s="6"/>
      <c r="U841" s="5"/>
    </row>
    <row r="842" spans="1:21">
      <c r="A842" s="5"/>
      <c r="B842" s="5"/>
      <c r="C842" s="5"/>
      <c r="D842" s="5"/>
      <c r="L842" s="5"/>
      <c r="M842" s="6"/>
      <c r="N842" s="6"/>
      <c r="O842" s="6"/>
      <c r="P842" s="6"/>
      <c r="Q842" s="6"/>
      <c r="R842" s="6"/>
      <c r="S842" s="6"/>
      <c r="T842" s="6"/>
      <c r="U842" s="5"/>
    </row>
    <row r="843" spans="1:21">
      <c r="A843" s="5"/>
      <c r="B843" s="5"/>
      <c r="C843" s="5"/>
      <c r="D843" s="5"/>
      <c r="L843" s="5"/>
      <c r="M843" s="6"/>
      <c r="N843" s="6"/>
      <c r="O843" s="6"/>
      <c r="P843" s="6"/>
      <c r="Q843" s="6"/>
      <c r="R843" s="6"/>
      <c r="S843" s="6"/>
      <c r="T843" s="6"/>
      <c r="U843" s="5"/>
    </row>
    <row r="844" spans="1:21">
      <c r="A844" s="5"/>
      <c r="B844" s="5"/>
      <c r="C844" s="5"/>
      <c r="D844" s="5"/>
      <c r="L844" s="5"/>
      <c r="M844" s="6"/>
      <c r="N844" s="6"/>
      <c r="O844" s="6"/>
      <c r="P844" s="6"/>
      <c r="Q844" s="6"/>
      <c r="R844" s="6"/>
      <c r="S844" s="6"/>
      <c r="T844" s="6"/>
      <c r="U844" s="5"/>
    </row>
    <row r="845" spans="1:21">
      <c r="A845" s="5"/>
      <c r="B845" s="5"/>
      <c r="C845" s="5"/>
      <c r="D845" s="5"/>
      <c r="L845" s="5"/>
      <c r="M845" s="6"/>
      <c r="N845" s="6"/>
      <c r="O845" s="6"/>
      <c r="P845" s="6"/>
      <c r="Q845" s="6"/>
      <c r="R845" s="6"/>
      <c r="S845" s="6"/>
      <c r="T845" s="6"/>
      <c r="U845" s="5"/>
    </row>
    <row r="846" spans="1:21">
      <c r="A846" s="5"/>
      <c r="B846" s="5"/>
      <c r="C846" s="5"/>
      <c r="D846" s="5"/>
      <c r="L846" s="5"/>
      <c r="M846" s="6"/>
      <c r="N846" s="6"/>
      <c r="O846" s="6"/>
      <c r="P846" s="6"/>
      <c r="Q846" s="6"/>
      <c r="R846" s="6"/>
      <c r="S846" s="6"/>
      <c r="T846" s="6"/>
      <c r="U846" s="5"/>
    </row>
    <row r="847" spans="1:21">
      <c r="A847" s="5"/>
      <c r="B847" s="5"/>
      <c r="C847" s="5"/>
      <c r="D847" s="5"/>
      <c r="L847" s="5"/>
      <c r="M847" s="6"/>
      <c r="N847" s="6"/>
      <c r="O847" s="6"/>
      <c r="P847" s="6"/>
      <c r="Q847" s="6"/>
      <c r="R847" s="6"/>
      <c r="S847" s="6"/>
      <c r="T847" s="6"/>
      <c r="U847" s="5"/>
    </row>
    <row r="848" spans="1:21">
      <c r="A848" s="5"/>
      <c r="B848" s="5"/>
      <c r="C848" s="5"/>
      <c r="D848" s="5"/>
      <c r="L848" s="5"/>
      <c r="M848" s="6"/>
      <c r="N848" s="6"/>
      <c r="O848" s="6"/>
      <c r="P848" s="6"/>
      <c r="Q848" s="6"/>
      <c r="R848" s="6"/>
      <c r="S848" s="6"/>
      <c r="T848" s="6"/>
      <c r="U848" s="5"/>
    </row>
    <row r="849" spans="1:21">
      <c r="A849" s="5"/>
      <c r="B849" s="5"/>
      <c r="C849" s="5"/>
      <c r="D849" s="5"/>
      <c r="L849" s="5"/>
      <c r="M849" s="6"/>
      <c r="N849" s="6"/>
      <c r="O849" s="6"/>
      <c r="P849" s="6"/>
      <c r="Q849" s="6"/>
      <c r="R849" s="6"/>
      <c r="S849" s="6"/>
      <c r="T849" s="6"/>
      <c r="U849" s="5"/>
    </row>
    <row r="850" spans="1:21">
      <c r="A850" s="5"/>
      <c r="B850" s="5"/>
      <c r="C850" s="5"/>
      <c r="D850" s="5"/>
      <c r="L850" s="5"/>
      <c r="M850" s="6"/>
      <c r="N850" s="6"/>
      <c r="O850" s="6"/>
      <c r="P850" s="6"/>
      <c r="Q850" s="6"/>
      <c r="R850" s="6"/>
      <c r="S850" s="6"/>
      <c r="T850" s="6"/>
      <c r="U850" s="5"/>
    </row>
    <row r="851" spans="1:21">
      <c r="A851" s="5"/>
      <c r="B851" s="5"/>
      <c r="C851" s="5"/>
      <c r="D851" s="5"/>
      <c r="L851" s="5"/>
      <c r="M851" s="6"/>
      <c r="N851" s="6"/>
      <c r="O851" s="6"/>
      <c r="P851" s="6"/>
      <c r="Q851" s="6"/>
      <c r="R851" s="6"/>
      <c r="S851" s="6"/>
      <c r="T851" s="6"/>
      <c r="U851" s="5"/>
    </row>
    <row r="852" spans="1:21">
      <c r="A852" s="5"/>
      <c r="B852" s="5"/>
      <c r="C852" s="5"/>
      <c r="D852" s="5"/>
      <c r="L852" s="5"/>
      <c r="M852" s="6"/>
      <c r="N852" s="6"/>
      <c r="O852" s="6"/>
      <c r="P852" s="6"/>
      <c r="Q852" s="6"/>
      <c r="R852" s="6"/>
      <c r="S852" s="6"/>
      <c r="T852" s="6"/>
      <c r="U852" s="5"/>
    </row>
    <row r="853" spans="1:21">
      <c r="A853" s="5"/>
      <c r="B853" s="5"/>
      <c r="C853" s="5"/>
      <c r="D853" s="5"/>
      <c r="L853" s="5"/>
      <c r="M853" s="6"/>
      <c r="N853" s="6"/>
      <c r="O853" s="6"/>
      <c r="P853" s="6"/>
      <c r="Q853" s="6"/>
      <c r="R853" s="6"/>
      <c r="S853" s="6"/>
      <c r="T853" s="6"/>
      <c r="U853" s="5"/>
    </row>
    <row r="854" spans="1:21">
      <c r="A854" s="5"/>
      <c r="B854" s="5"/>
      <c r="C854" s="5"/>
      <c r="D854" s="5"/>
      <c r="L854" s="5"/>
      <c r="M854" s="6"/>
      <c r="N854" s="6"/>
      <c r="O854" s="6"/>
      <c r="P854" s="6"/>
      <c r="Q854" s="6"/>
      <c r="R854" s="6"/>
      <c r="S854" s="6"/>
      <c r="T854" s="6"/>
      <c r="U854" s="5"/>
    </row>
    <row r="855" spans="1:21">
      <c r="A855" s="5"/>
      <c r="B855" s="5"/>
      <c r="C855" s="5"/>
      <c r="D855" s="5"/>
      <c r="L855" s="5"/>
      <c r="M855" s="6"/>
      <c r="N855" s="6"/>
      <c r="O855" s="6"/>
      <c r="P855" s="6"/>
      <c r="Q855" s="6"/>
      <c r="R855" s="6"/>
      <c r="S855" s="6"/>
      <c r="T855" s="6"/>
      <c r="U855" s="5"/>
    </row>
    <row r="856" spans="1:21">
      <c r="A856" s="5"/>
      <c r="B856" s="5"/>
      <c r="C856" s="5"/>
      <c r="D856" s="5"/>
      <c r="L856" s="5"/>
      <c r="M856" s="6"/>
      <c r="N856" s="6"/>
      <c r="O856" s="6"/>
      <c r="P856" s="6"/>
      <c r="Q856" s="6"/>
      <c r="R856" s="6"/>
      <c r="S856" s="6"/>
      <c r="T856" s="6"/>
      <c r="U856" s="5"/>
    </row>
    <row r="857" spans="1:21">
      <c r="A857" s="5"/>
      <c r="B857" s="5"/>
      <c r="C857" s="5"/>
      <c r="D857" s="5"/>
      <c r="L857" s="5"/>
      <c r="M857" s="6"/>
      <c r="N857" s="6"/>
      <c r="O857" s="6"/>
      <c r="P857" s="6"/>
      <c r="Q857" s="6"/>
      <c r="R857" s="6"/>
      <c r="S857" s="6"/>
      <c r="T857" s="6"/>
      <c r="U857" s="5"/>
    </row>
    <row r="858" spans="1:21">
      <c r="A858" s="5"/>
      <c r="B858" s="5"/>
      <c r="C858" s="5"/>
      <c r="D858" s="5"/>
      <c r="L858" s="5"/>
      <c r="M858" s="6"/>
      <c r="N858" s="6"/>
      <c r="O858" s="6"/>
      <c r="P858" s="6"/>
      <c r="Q858" s="6"/>
      <c r="R858" s="6"/>
      <c r="S858" s="6"/>
      <c r="T858" s="6"/>
      <c r="U858" s="5"/>
    </row>
    <row r="859" spans="1:21">
      <c r="A859" s="5"/>
      <c r="B859" s="5"/>
      <c r="C859" s="5"/>
      <c r="D859" s="5"/>
      <c r="L859" s="5"/>
      <c r="M859" s="6"/>
      <c r="N859" s="6"/>
      <c r="O859" s="6"/>
      <c r="P859" s="6"/>
      <c r="Q859" s="6"/>
      <c r="R859" s="6"/>
      <c r="S859" s="6"/>
      <c r="T859" s="6"/>
      <c r="U859" s="5"/>
    </row>
    <row r="860" spans="1:21">
      <c r="A860" s="5"/>
      <c r="B860" s="5"/>
      <c r="C860" s="5"/>
      <c r="D860" s="5"/>
      <c r="L860" s="5"/>
      <c r="M860" s="6"/>
      <c r="N860" s="6"/>
      <c r="O860" s="6"/>
      <c r="P860" s="6"/>
      <c r="Q860" s="6"/>
      <c r="R860" s="6"/>
      <c r="S860" s="6"/>
      <c r="T860" s="6"/>
      <c r="U860" s="5"/>
    </row>
    <row r="861" spans="1:21">
      <c r="A861" s="5"/>
      <c r="B861" s="5"/>
      <c r="C861" s="5"/>
      <c r="D861" s="5"/>
      <c r="L861" s="5"/>
      <c r="M861" s="6"/>
      <c r="N861" s="6"/>
      <c r="O861" s="6"/>
      <c r="P861" s="6"/>
      <c r="Q861" s="6"/>
      <c r="R861" s="6"/>
      <c r="S861" s="6"/>
      <c r="T861" s="6"/>
      <c r="U861" s="5"/>
    </row>
    <row r="862" spans="1:21">
      <c r="A862" s="5"/>
      <c r="B862" s="5"/>
      <c r="C862" s="5"/>
      <c r="D862" s="5"/>
      <c r="L862" s="5"/>
      <c r="M862" s="6"/>
      <c r="N862" s="6"/>
      <c r="O862" s="6"/>
      <c r="P862" s="6"/>
      <c r="Q862" s="6"/>
      <c r="R862" s="6"/>
      <c r="S862" s="6"/>
      <c r="T862" s="6"/>
      <c r="U862" s="5"/>
    </row>
    <row r="863" spans="1:21">
      <c r="A863" s="5"/>
      <c r="B863" s="5"/>
      <c r="C863" s="5"/>
      <c r="D863" s="5"/>
      <c r="L863" s="5"/>
      <c r="M863" s="6"/>
      <c r="N863" s="6"/>
      <c r="O863" s="6"/>
      <c r="P863" s="6"/>
      <c r="Q863" s="6"/>
      <c r="R863" s="6"/>
      <c r="S863" s="6"/>
      <c r="T863" s="6"/>
      <c r="U863" s="5"/>
    </row>
    <row r="864" spans="1:21">
      <c r="A864" s="5"/>
      <c r="B864" s="5"/>
      <c r="C864" s="5"/>
      <c r="D864" s="5"/>
      <c r="L864" s="5"/>
      <c r="M864" s="6"/>
      <c r="N864" s="6"/>
      <c r="O864" s="6"/>
      <c r="P864" s="6"/>
      <c r="Q864" s="6"/>
      <c r="R864" s="6"/>
      <c r="S864" s="6"/>
      <c r="T864" s="6"/>
      <c r="U864" s="5"/>
    </row>
    <row r="865" spans="1:21">
      <c r="A865" s="5"/>
      <c r="B865" s="5"/>
      <c r="C865" s="5"/>
      <c r="D865" s="5"/>
      <c r="L865" s="5"/>
      <c r="M865" s="6"/>
      <c r="N865" s="6"/>
      <c r="O865" s="6"/>
      <c r="P865" s="6"/>
      <c r="Q865" s="6"/>
      <c r="R865" s="6"/>
      <c r="S865" s="6"/>
      <c r="T865" s="6"/>
      <c r="U865" s="5"/>
    </row>
    <row r="866" spans="1:21">
      <c r="A866" s="5"/>
      <c r="B866" s="5"/>
      <c r="C866" s="5"/>
      <c r="D866" s="5"/>
      <c r="L866" s="5"/>
      <c r="M866" s="6"/>
      <c r="N866" s="6"/>
      <c r="O866" s="6"/>
      <c r="P866" s="6"/>
      <c r="Q866" s="6"/>
      <c r="R866" s="6"/>
      <c r="S866" s="6"/>
      <c r="T866" s="6"/>
      <c r="U866" s="5"/>
    </row>
    <row r="867" spans="1:21">
      <c r="A867" s="5"/>
      <c r="B867" s="5"/>
      <c r="C867" s="5"/>
      <c r="D867" s="5"/>
      <c r="L867" s="5"/>
      <c r="M867" s="6"/>
      <c r="N867" s="6"/>
      <c r="O867" s="6"/>
      <c r="P867" s="6"/>
      <c r="Q867" s="6"/>
      <c r="R867" s="6"/>
      <c r="S867" s="6"/>
      <c r="T867" s="6"/>
      <c r="U867" s="5"/>
    </row>
    <row r="868" spans="1:21">
      <c r="A868" s="5"/>
      <c r="B868" s="5"/>
      <c r="C868" s="5"/>
      <c r="D868" s="5"/>
      <c r="L868" s="5"/>
      <c r="M868" s="6"/>
      <c r="N868" s="6"/>
      <c r="O868" s="6"/>
      <c r="P868" s="6"/>
      <c r="Q868" s="6"/>
      <c r="R868" s="6"/>
      <c r="S868" s="6"/>
      <c r="T868" s="6"/>
      <c r="U868" s="5"/>
    </row>
    <row r="869" spans="1:21">
      <c r="A869" s="5"/>
      <c r="B869" s="5"/>
      <c r="C869" s="5"/>
      <c r="D869" s="5"/>
      <c r="L869" s="5"/>
      <c r="M869" s="6"/>
      <c r="N869" s="6"/>
      <c r="O869" s="6"/>
      <c r="P869" s="6"/>
      <c r="Q869" s="6"/>
      <c r="R869" s="6"/>
      <c r="S869" s="6"/>
      <c r="T869" s="6"/>
      <c r="U869" s="5"/>
    </row>
    <row r="870" spans="1:21">
      <c r="A870" s="5"/>
      <c r="B870" s="5"/>
      <c r="C870" s="5"/>
      <c r="D870" s="5"/>
      <c r="L870" s="5"/>
      <c r="M870" s="6"/>
      <c r="N870" s="6"/>
      <c r="O870" s="6"/>
      <c r="P870" s="6"/>
      <c r="Q870" s="6"/>
      <c r="R870" s="6"/>
      <c r="S870" s="6"/>
      <c r="T870" s="6"/>
      <c r="U870" s="5"/>
    </row>
    <row r="871" spans="1:21">
      <c r="A871" s="5"/>
      <c r="B871" s="5"/>
      <c r="C871" s="5"/>
      <c r="D871" s="5"/>
      <c r="L871" s="5"/>
      <c r="M871" s="6"/>
      <c r="N871" s="6"/>
      <c r="O871" s="6"/>
      <c r="P871" s="6"/>
      <c r="Q871" s="6"/>
      <c r="R871" s="6"/>
      <c r="S871" s="6"/>
      <c r="T871" s="6"/>
      <c r="U871" s="5"/>
    </row>
    <row r="872" spans="1:21">
      <c r="A872" s="5"/>
      <c r="B872" s="5"/>
      <c r="C872" s="5"/>
      <c r="D872" s="5"/>
      <c r="L872" s="5"/>
      <c r="M872" s="6"/>
      <c r="N872" s="6"/>
      <c r="O872" s="6"/>
      <c r="P872" s="6"/>
      <c r="Q872" s="6"/>
      <c r="R872" s="6"/>
      <c r="S872" s="6"/>
      <c r="T872" s="6"/>
      <c r="U872" s="5"/>
    </row>
    <row r="873" spans="1:21">
      <c r="A873" s="5"/>
      <c r="B873" s="5"/>
      <c r="C873" s="5"/>
      <c r="D873" s="5"/>
      <c r="L873" s="5"/>
      <c r="M873" s="6"/>
      <c r="N873" s="6"/>
      <c r="O873" s="6"/>
      <c r="P873" s="6"/>
      <c r="Q873" s="6"/>
      <c r="R873" s="6"/>
      <c r="S873" s="6"/>
      <c r="T873" s="6"/>
      <c r="U873" s="5"/>
    </row>
    <row r="874" spans="1:21">
      <c r="A874" s="5"/>
      <c r="B874" s="5"/>
      <c r="C874" s="5"/>
      <c r="D874" s="5"/>
      <c r="L874" s="5"/>
      <c r="M874" s="6"/>
      <c r="N874" s="6"/>
      <c r="O874" s="6"/>
      <c r="P874" s="6"/>
      <c r="Q874" s="6"/>
      <c r="R874" s="6"/>
      <c r="S874" s="6"/>
      <c r="T874" s="6"/>
      <c r="U874" s="5"/>
    </row>
    <row r="875" spans="1:21">
      <c r="A875" s="5"/>
      <c r="B875" s="5"/>
      <c r="C875" s="5"/>
      <c r="D875" s="5"/>
      <c r="L875" s="5"/>
      <c r="M875" s="6"/>
      <c r="N875" s="6"/>
      <c r="O875" s="6"/>
      <c r="P875" s="6"/>
      <c r="Q875" s="6"/>
      <c r="R875" s="6"/>
      <c r="S875" s="6"/>
      <c r="T875" s="6"/>
      <c r="U875" s="5"/>
    </row>
    <row r="876" spans="1:21">
      <c r="A876" s="5"/>
      <c r="B876" s="5"/>
      <c r="C876" s="5"/>
      <c r="D876" s="5"/>
      <c r="L876" s="5"/>
      <c r="M876" s="6"/>
      <c r="N876" s="6"/>
      <c r="O876" s="6"/>
      <c r="P876" s="6"/>
      <c r="Q876" s="6"/>
      <c r="R876" s="6"/>
      <c r="S876" s="6"/>
      <c r="T876" s="6"/>
      <c r="U876" s="5"/>
    </row>
    <row r="877" spans="1:21">
      <c r="A877" s="5"/>
      <c r="B877" s="5"/>
      <c r="C877" s="5"/>
      <c r="D877" s="5"/>
      <c r="L877" s="5"/>
      <c r="M877" s="6"/>
      <c r="N877" s="6"/>
      <c r="O877" s="6"/>
      <c r="P877" s="6"/>
      <c r="Q877" s="6"/>
      <c r="R877" s="6"/>
      <c r="S877" s="6"/>
      <c r="T877" s="6"/>
      <c r="U877" s="5"/>
    </row>
    <row r="878" spans="1:21">
      <c r="A878" s="5"/>
      <c r="B878" s="5"/>
      <c r="C878" s="5"/>
      <c r="D878" s="5"/>
      <c r="L878" s="5"/>
      <c r="M878" s="6"/>
      <c r="N878" s="6"/>
      <c r="O878" s="6"/>
      <c r="P878" s="6"/>
      <c r="Q878" s="6"/>
      <c r="R878" s="6"/>
      <c r="S878" s="6"/>
      <c r="T878" s="6"/>
      <c r="U878" s="5"/>
    </row>
    <row r="879" spans="1:21">
      <c r="A879" s="5"/>
      <c r="B879" s="5"/>
      <c r="C879" s="5"/>
      <c r="D879" s="5"/>
      <c r="L879" s="5"/>
      <c r="M879" s="6"/>
      <c r="N879" s="6"/>
      <c r="O879" s="6"/>
      <c r="P879" s="6"/>
      <c r="Q879" s="6"/>
      <c r="R879" s="6"/>
      <c r="S879" s="6"/>
      <c r="T879" s="6"/>
      <c r="U879" s="5"/>
    </row>
    <row r="880" spans="1:21">
      <c r="A880" s="5"/>
      <c r="B880" s="5"/>
      <c r="C880" s="5"/>
      <c r="D880" s="5"/>
      <c r="L880" s="5"/>
      <c r="M880" s="6"/>
      <c r="N880" s="6"/>
      <c r="O880" s="6"/>
      <c r="P880" s="6"/>
      <c r="Q880" s="6"/>
      <c r="R880" s="6"/>
      <c r="S880" s="6"/>
      <c r="T880" s="6"/>
      <c r="U880" s="5"/>
    </row>
    <row r="881" spans="1:21">
      <c r="A881" s="5"/>
      <c r="B881" s="5"/>
      <c r="C881" s="5"/>
      <c r="D881" s="5"/>
      <c r="L881" s="5"/>
      <c r="M881" s="6"/>
      <c r="N881" s="6"/>
      <c r="O881" s="6"/>
      <c r="P881" s="6"/>
      <c r="Q881" s="6"/>
      <c r="R881" s="6"/>
      <c r="S881" s="6"/>
      <c r="T881" s="6"/>
      <c r="U881" s="5"/>
    </row>
    <row r="882" spans="1:21">
      <c r="A882" s="5"/>
      <c r="B882" s="5"/>
      <c r="C882" s="5"/>
      <c r="D882" s="5"/>
      <c r="L882" s="5"/>
      <c r="M882" s="6"/>
      <c r="N882" s="6"/>
      <c r="O882" s="6"/>
      <c r="P882" s="6"/>
      <c r="Q882" s="6"/>
      <c r="R882" s="6"/>
      <c r="S882" s="6"/>
      <c r="T882" s="6"/>
      <c r="U882" s="5"/>
    </row>
    <row r="883" spans="1:21">
      <c r="A883" s="5"/>
      <c r="B883" s="5"/>
      <c r="C883" s="5"/>
      <c r="D883" s="5"/>
      <c r="L883" s="5"/>
      <c r="M883" s="6"/>
      <c r="N883" s="6"/>
      <c r="O883" s="6"/>
      <c r="P883" s="6"/>
      <c r="Q883" s="6"/>
      <c r="R883" s="6"/>
      <c r="S883" s="6"/>
      <c r="T883" s="6"/>
      <c r="U883" s="5"/>
    </row>
    <row r="884" spans="1:21">
      <c r="A884" s="5"/>
      <c r="B884" s="5"/>
      <c r="C884" s="5"/>
      <c r="D884" s="5"/>
      <c r="L884" s="5"/>
      <c r="M884" s="6"/>
      <c r="N884" s="6"/>
      <c r="O884" s="6"/>
      <c r="P884" s="6"/>
      <c r="Q884" s="6"/>
      <c r="R884" s="6"/>
      <c r="S884" s="6"/>
      <c r="T884" s="6"/>
      <c r="U884" s="5"/>
    </row>
    <row r="885" spans="1:21">
      <c r="A885" s="5"/>
      <c r="B885" s="5"/>
      <c r="C885" s="5"/>
      <c r="D885" s="5"/>
      <c r="L885" s="5"/>
      <c r="M885" s="6"/>
      <c r="N885" s="6"/>
      <c r="O885" s="6"/>
      <c r="P885" s="6"/>
      <c r="Q885" s="6"/>
      <c r="R885" s="6"/>
      <c r="S885" s="6"/>
      <c r="T885" s="6"/>
      <c r="U885" s="5"/>
    </row>
    <row r="886" spans="1:21">
      <c r="A886" s="5"/>
      <c r="B886" s="5"/>
      <c r="C886" s="5"/>
      <c r="D886" s="5"/>
      <c r="L886" s="5"/>
      <c r="M886" s="6"/>
      <c r="N886" s="6"/>
      <c r="O886" s="6"/>
      <c r="P886" s="6"/>
      <c r="Q886" s="6"/>
      <c r="R886" s="6"/>
      <c r="S886" s="6"/>
      <c r="T886" s="6"/>
      <c r="U886" s="5"/>
    </row>
    <row r="887" spans="1:21">
      <c r="A887" s="5"/>
      <c r="B887" s="5"/>
      <c r="C887" s="5"/>
      <c r="D887" s="5"/>
      <c r="L887" s="5"/>
      <c r="M887" s="6"/>
      <c r="N887" s="6"/>
      <c r="O887" s="6"/>
      <c r="P887" s="6"/>
      <c r="Q887" s="6"/>
      <c r="R887" s="6"/>
      <c r="S887" s="6"/>
      <c r="T887" s="6"/>
      <c r="U887" s="5"/>
    </row>
    <row r="888" spans="1:21">
      <c r="A888" s="5"/>
      <c r="B888" s="5"/>
      <c r="C888" s="5"/>
      <c r="D888" s="5"/>
      <c r="L888" s="5"/>
      <c r="M888" s="6"/>
      <c r="N888" s="6"/>
      <c r="O888" s="6"/>
      <c r="P888" s="6"/>
      <c r="Q888" s="6"/>
      <c r="R888" s="6"/>
      <c r="S888" s="6"/>
      <c r="T888" s="6"/>
      <c r="U888" s="5"/>
    </row>
    <row r="889" spans="1:21">
      <c r="A889" s="5"/>
      <c r="B889" s="5"/>
      <c r="C889" s="5"/>
      <c r="D889" s="5"/>
      <c r="L889" s="5"/>
      <c r="M889" s="6"/>
      <c r="N889" s="6"/>
      <c r="O889" s="6"/>
      <c r="P889" s="6"/>
      <c r="Q889" s="6"/>
      <c r="R889" s="6"/>
      <c r="S889" s="6"/>
      <c r="T889" s="6"/>
      <c r="U889" s="5"/>
    </row>
    <row r="890" spans="1:21">
      <c r="A890" s="5"/>
      <c r="B890" s="5"/>
      <c r="C890" s="5"/>
      <c r="D890" s="5"/>
      <c r="L890" s="5"/>
      <c r="M890" s="6"/>
      <c r="N890" s="6"/>
      <c r="O890" s="6"/>
      <c r="P890" s="6"/>
      <c r="Q890" s="6"/>
      <c r="R890" s="6"/>
      <c r="S890" s="6"/>
      <c r="T890" s="6"/>
      <c r="U890" s="5"/>
    </row>
    <row r="891" spans="1:21">
      <c r="A891" s="5"/>
      <c r="B891" s="5"/>
      <c r="C891" s="5"/>
      <c r="D891" s="5"/>
      <c r="L891" s="5"/>
      <c r="M891" s="6"/>
      <c r="N891" s="6"/>
      <c r="O891" s="6"/>
      <c r="P891" s="6"/>
      <c r="Q891" s="6"/>
      <c r="R891" s="6"/>
      <c r="S891" s="6"/>
      <c r="T891" s="6"/>
      <c r="U891" s="5"/>
    </row>
    <row r="892" spans="1:21">
      <c r="A892" s="5"/>
      <c r="B892" s="5"/>
      <c r="C892" s="5"/>
      <c r="D892" s="5"/>
      <c r="L892" s="5"/>
      <c r="M892" s="6"/>
      <c r="N892" s="6"/>
      <c r="O892" s="6"/>
      <c r="P892" s="6"/>
      <c r="Q892" s="6"/>
      <c r="R892" s="6"/>
      <c r="S892" s="6"/>
      <c r="T892" s="6"/>
      <c r="U892" s="5"/>
    </row>
    <row r="893" spans="1:21">
      <c r="A893" s="5"/>
      <c r="B893" s="5"/>
      <c r="C893" s="5"/>
      <c r="D893" s="5"/>
      <c r="L893" s="5"/>
      <c r="M893" s="6"/>
      <c r="N893" s="6"/>
      <c r="O893" s="6"/>
      <c r="P893" s="6"/>
      <c r="Q893" s="6"/>
      <c r="R893" s="6"/>
      <c r="S893" s="6"/>
      <c r="T893" s="6"/>
      <c r="U893" s="5"/>
    </row>
    <row r="894" spans="1:21">
      <c r="A894" s="5"/>
      <c r="B894" s="5"/>
      <c r="C894" s="5"/>
      <c r="D894" s="5"/>
      <c r="L894" s="5"/>
      <c r="M894" s="6"/>
      <c r="N894" s="6"/>
      <c r="O894" s="6"/>
      <c r="P894" s="6"/>
      <c r="Q894" s="6"/>
      <c r="R894" s="6"/>
      <c r="S894" s="6"/>
      <c r="T894" s="6"/>
      <c r="U894" s="5"/>
    </row>
    <row r="895" spans="1:21">
      <c r="A895" s="5"/>
      <c r="B895" s="5"/>
      <c r="C895" s="5"/>
      <c r="D895" s="5"/>
      <c r="L895" s="5"/>
      <c r="M895" s="6"/>
      <c r="N895" s="6"/>
      <c r="O895" s="6"/>
      <c r="P895" s="6"/>
      <c r="Q895" s="6"/>
      <c r="R895" s="6"/>
      <c r="S895" s="6"/>
      <c r="T895" s="6"/>
      <c r="U895" s="5"/>
    </row>
    <row r="896" spans="1:21">
      <c r="A896" s="5"/>
      <c r="B896" s="5"/>
      <c r="C896" s="5"/>
      <c r="D896" s="5"/>
      <c r="L896" s="5"/>
      <c r="M896" s="6"/>
      <c r="N896" s="6"/>
      <c r="O896" s="6"/>
      <c r="P896" s="6"/>
      <c r="Q896" s="6"/>
      <c r="R896" s="6"/>
      <c r="S896" s="6"/>
      <c r="T896" s="6"/>
      <c r="U896" s="5"/>
    </row>
    <row r="897" spans="1:21">
      <c r="A897" s="5"/>
      <c r="B897" s="5"/>
      <c r="C897" s="5"/>
      <c r="D897" s="5"/>
      <c r="L897" s="5"/>
      <c r="M897" s="6"/>
      <c r="N897" s="6"/>
      <c r="O897" s="6"/>
      <c r="P897" s="6"/>
      <c r="Q897" s="6"/>
      <c r="R897" s="6"/>
      <c r="S897" s="6"/>
      <c r="T897" s="6"/>
      <c r="U897" s="5"/>
    </row>
    <row r="898" spans="1:21">
      <c r="A898" s="5"/>
      <c r="B898" s="5"/>
      <c r="C898" s="5"/>
      <c r="D898" s="5"/>
      <c r="L898" s="5"/>
      <c r="M898" s="6"/>
      <c r="N898" s="6"/>
      <c r="O898" s="6"/>
      <c r="P898" s="6"/>
      <c r="Q898" s="6"/>
      <c r="R898" s="6"/>
      <c r="S898" s="6"/>
      <c r="T898" s="6"/>
      <c r="U898" s="5"/>
    </row>
    <row r="899" spans="1:21">
      <c r="A899" s="5"/>
      <c r="B899" s="5"/>
      <c r="C899" s="5"/>
      <c r="D899" s="5"/>
      <c r="L899" s="5"/>
      <c r="M899" s="6"/>
      <c r="N899" s="6"/>
      <c r="O899" s="6"/>
      <c r="P899" s="6"/>
      <c r="Q899" s="6"/>
      <c r="R899" s="6"/>
      <c r="S899" s="6"/>
      <c r="T899" s="6"/>
      <c r="U899" s="5"/>
    </row>
    <row r="900" spans="1:21">
      <c r="A900" s="5"/>
      <c r="B900" s="5"/>
      <c r="C900" s="5"/>
      <c r="D900" s="5"/>
      <c r="L900" s="5"/>
      <c r="M900" s="6"/>
      <c r="N900" s="6"/>
      <c r="O900" s="6"/>
      <c r="P900" s="6"/>
      <c r="Q900" s="6"/>
      <c r="R900" s="6"/>
      <c r="S900" s="6"/>
      <c r="T900" s="6"/>
      <c r="U900" s="5"/>
    </row>
    <row r="901" spans="1:21">
      <c r="A901" s="5"/>
      <c r="B901" s="5"/>
      <c r="C901" s="5"/>
      <c r="D901" s="5"/>
      <c r="L901" s="5"/>
      <c r="M901" s="6"/>
      <c r="N901" s="6"/>
      <c r="O901" s="6"/>
      <c r="P901" s="6"/>
      <c r="Q901" s="6"/>
      <c r="R901" s="6"/>
      <c r="S901" s="6"/>
      <c r="T901" s="6"/>
      <c r="U901" s="5"/>
    </row>
    <row r="902" spans="1:21">
      <c r="A902" s="5"/>
      <c r="B902" s="5"/>
      <c r="C902" s="5"/>
      <c r="D902" s="5"/>
      <c r="L902" s="5"/>
      <c r="M902" s="6"/>
      <c r="N902" s="6"/>
      <c r="O902" s="6"/>
      <c r="P902" s="6"/>
      <c r="Q902" s="6"/>
      <c r="R902" s="6"/>
      <c r="S902" s="6"/>
      <c r="T902" s="6"/>
      <c r="U902" s="5"/>
    </row>
    <row r="903" spans="1:21">
      <c r="A903" s="5"/>
      <c r="B903" s="5"/>
      <c r="C903" s="5"/>
      <c r="D903" s="5"/>
      <c r="L903" s="5"/>
      <c r="M903" s="6"/>
      <c r="N903" s="6"/>
      <c r="O903" s="6"/>
      <c r="P903" s="6"/>
      <c r="Q903" s="6"/>
      <c r="R903" s="6"/>
      <c r="S903" s="6"/>
      <c r="T903" s="6"/>
      <c r="U903" s="5"/>
    </row>
    <row r="904" spans="1:21">
      <c r="A904" s="5"/>
      <c r="B904" s="5"/>
      <c r="C904" s="5"/>
      <c r="D904" s="5"/>
      <c r="L904" s="5"/>
      <c r="M904" s="6"/>
      <c r="N904" s="6"/>
      <c r="O904" s="6"/>
      <c r="P904" s="6"/>
      <c r="Q904" s="6"/>
      <c r="R904" s="6"/>
      <c r="S904" s="6"/>
      <c r="T904" s="6"/>
      <c r="U904" s="5"/>
    </row>
    <row r="905" spans="1:21">
      <c r="A905" s="5"/>
      <c r="B905" s="5"/>
      <c r="C905" s="5"/>
      <c r="D905" s="5"/>
      <c r="L905" s="5"/>
      <c r="M905" s="6"/>
      <c r="N905" s="6"/>
      <c r="O905" s="6"/>
      <c r="P905" s="6"/>
      <c r="Q905" s="6"/>
      <c r="R905" s="6"/>
      <c r="S905" s="6"/>
      <c r="T905" s="6"/>
      <c r="U905" s="5"/>
    </row>
    <row r="906" spans="1:21">
      <c r="A906" s="5"/>
      <c r="B906" s="5"/>
      <c r="C906" s="5"/>
      <c r="D906" s="5"/>
      <c r="L906" s="5"/>
      <c r="M906" s="6"/>
      <c r="N906" s="6"/>
      <c r="O906" s="6"/>
      <c r="P906" s="6"/>
      <c r="Q906" s="6"/>
      <c r="R906" s="6"/>
      <c r="S906" s="6"/>
      <c r="T906" s="6"/>
      <c r="U906" s="5"/>
    </row>
    <row r="907" spans="1:21">
      <c r="A907" s="5"/>
      <c r="B907" s="5"/>
      <c r="C907" s="5"/>
      <c r="D907" s="5"/>
      <c r="L907" s="5"/>
      <c r="M907" s="6"/>
      <c r="N907" s="6"/>
      <c r="O907" s="6"/>
      <c r="P907" s="6"/>
      <c r="Q907" s="6"/>
      <c r="R907" s="6"/>
      <c r="S907" s="6"/>
      <c r="T907" s="6"/>
      <c r="U907" s="5"/>
    </row>
    <row r="908" spans="1:21">
      <c r="A908" s="5"/>
      <c r="B908" s="5"/>
      <c r="C908" s="5"/>
      <c r="D908" s="5"/>
      <c r="L908" s="5"/>
      <c r="M908" s="6"/>
      <c r="N908" s="6"/>
      <c r="O908" s="6"/>
      <c r="P908" s="6"/>
      <c r="Q908" s="6"/>
      <c r="R908" s="6"/>
      <c r="S908" s="6"/>
      <c r="T908" s="6"/>
      <c r="U908" s="5"/>
    </row>
    <row r="909" spans="1:21">
      <c r="A909" s="5"/>
      <c r="B909" s="5"/>
      <c r="C909" s="5"/>
      <c r="D909" s="5"/>
      <c r="L909" s="5"/>
      <c r="M909" s="6"/>
      <c r="N909" s="6"/>
      <c r="O909" s="6"/>
      <c r="P909" s="6"/>
      <c r="Q909" s="6"/>
      <c r="R909" s="6"/>
      <c r="S909" s="6"/>
      <c r="T909" s="6"/>
      <c r="U909" s="5"/>
    </row>
    <row r="910" spans="1:21">
      <c r="A910" s="5"/>
      <c r="B910" s="5"/>
      <c r="C910" s="5"/>
      <c r="D910" s="5"/>
      <c r="L910" s="5"/>
      <c r="M910" s="6"/>
      <c r="N910" s="6"/>
      <c r="O910" s="6"/>
      <c r="P910" s="6"/>
      <c r="Q910" s="6"/>
      <c r="R910" s="6"/>
      <c r="S910" s="6"/>
      <c r="T910" s="6"/>
      <c r="U910" s="5"/>
    </row>
    <row r="911" spans="1:21">
      <c r="A911" s="5"/>
      <c r="B911" s="5"/>
      <c r="C911" s="5"/>
      <c r="D911" s="5"/>
      <c r="L911" s="5"/>
      <c r="M911" s="6"/>
      <c r="N911" s="6"/>
      <c r="O911" s="6"/>
      <c r="P911" s="6"/>
      <c r="Q911" s="6"/>
      <c r="R911" s="6"/>
      <c r="S911" s="6"/>
      <c r="T911" s="6"/>
      <c r="U911" s="5"/>
    </row>
    <row r="912" spans="1:21">
      <c r="A912" s="5"/>
      <c r="B912" s="5"/>
      <c r="C912" s="5"/>
      <c r="D912" s="5"/>
      <c r="L912" s="5"/>
      <c r="M912" s="6"/>
      <c r="N912" s="6"/>
      <c r="O912" s="6"/>
      <c r="P912" s="6"/>
      <c r="Q912" s="6"/>
      <c r="R912" s="6"/>
      <c r="S912" s="6"/>
      <c r="T912" s="6"/>
      <c r="U912" s="5"/>
    </row>
    <row r="913" spans="1:21">
      <c r="A913" s="5"/>
      <c r="B913" s="5"/>
      <c r="C913" s="5"/>
      <c r="D913" s="5"/>
      <c r="L913" s="5"/>
      <c r="M913" s="6"/>
      <c r="N913" s="6"/>
      <c r="O913" s="6"/>
      <c r="P913" s="6"/>
      <c r="Q913" s="6"/>
      <c r="R913" s="6"/>
      <c r="S913" s="6"/>
      <c r="T913" s="6"/>
      <c r="U913" s="5"/>
    </row>
    <row r="914" spans="1:21">
      <c r="A914" s="5"/>
      <c r="B914" s="5"/>
      <c r="C914" s="5"/>
      <c r="D914" s="5"/>
      <c r="L914" s="5"/>
      <c r="M914" s="6"/>
      <c r="N914" s="6"/>
      <c r="O914" s="6"/>
      <c r="P914" s="6"/>
      <c r="Q914" s="6"/>
      <c r="R914" s="6"/>
      <c r="S914" s="6"/>
      <c r="T914" s="6"/>
      <c r="U914" s="5"/>
    </row>
    <row r="915" spans="1:21">
      <c r="A915" s="5"/>
      <c r="B915" s="5"/>
      <c r="C915" s="5"/>
      <c r="D915" s="5"/>
      <c r="L915" s="5"/>
      <c r="M915" s="6"/>
      <c r="N915" s="6"/>
      <c r="O915" s="6"/>
      <c r="P915" s="6"/>
      <c r="Q915" s="6"/>
      <c r="R915" s="6"/>
      <c r="S915" s="6"/>
      <c r="T915" s="6"/>
      <c r="U915" s="5"/>
    </row>
    <row r="916" spans="1:21">
      <c r="A916" s="5"/>
      <c r="B916" s="5"/>
      <c r="C916" s="5"/>
      <c r="D916" s="5"/>
      <c r="L916" s="5"/>
      <c r="M916" s="6"/>
      <c r="N916" s="6"/>
      <c r="O916" s="6"/>
      <c r="P916" s="6"/>
      <c r="Q916" s="6"/>
      <c r="R916" s="6"/>
      <c r="S916" s="6"/>
      <c r="T916" s="6"/>
      <c r="U916" s="5"/>
    </row>
    <row r="917" spans="1:21">
      <c r="A917" s="5"/>
      <c r="B917" s="5"/>
      <c r="C917" s="5"/>
      <c r="D917" s="5"/>
      <c r="L917" s="5"/>
      <c r="M917" s="6"/>
      <c r="N917" s="6"/>
      <c r="O917" s="6"/>
      <c r="P917" s="6"/>
      <c r="Q917" s="6"/>
      <c r="R917" s="6"/>
      <c r="S917" s="6"/>
      <c r="T917" s="6"/>
      <c r="U917" s="5"/>
    </row>
    <row r="918" spans="1:21">
      <c r="A918" s="5"/>
      <c r="B918" s="5"/>
      <c r="C918" s="5"/>
      <c r="D918" s="5"/>
      <c r="L918" s="5"/>
      <c r="M918" s="6"/>
      <c r="N918" s="6"/>
      <c r="O918" s="6"/>
      <c r="P918" s="6"/>
      <c r="Q918" s="6"/>
      <c r="R918" s="6"/>
      <c r="S918" s="6"/>
      <c r="T918" s="6"/>
      <c r="U918" s="5"/>
    </row>
    <row r="919" spans="1:21">
      <c r="A919" s="5"/>
      <c r="B919" s="5"/>
      <c r="C919" s="5"/>
      <c r="D919" s="5"/>
      <c r="L919" s="5"/>
      <c r="M919" s="6"/>
      <c r="N919" s="6"/>
      <c r="O919" s="6"/>
      <c r="P919" s="6"/>
      <c r="Q919" s="6"/>
      <c r="R919" s="6"/>
      <c r="S919" s="6"/>
      <c r="T919" s="6"/>
      <c r="U919" s="5"/>
    </row>
    <row r="920" spans="1:21">
      <c r="A920" s="5"/>
      <c r="B920" s="5"/>
      <c r="C920" s="5"/>
      <c r="D920" s="5"/>
      <c r="L920" s="5"/>
      <c r="M920" s="6"/>
      <c r="N920" s="6"/>
      <c r="O920" s="6"/>
      <c r="P920" s="6"/>
      <c r="Q920" s="6"/>
      <c r="R920" s="6"/>
      <c r="S920" s="6"/>
      <c r="T920" s="6"/>
      <c r="U920" s="5"/>
    </row>
    <row r="921" spans="1:21">
      <c r="A921" s="5"/>
      <c r="B921" s="5"/>
      <c r="C921" s="5"/>
      <c r="D921" s="5"/>
      <c r="L921" s="5"/>
      <c r="M921" s="6"/>
      <c r="N921" s="6"/>
      <c r="O921" s="6"/>
      <c r="P921" s="6"/>
      <c r="Q921" s="6"/>
      <c r="R921" s="6"/>
      <c r="S921" s="6"/>
      <c r="T921" s="6"/>
      <c r="U921" s="5"/>
    </row>
    <row r="922" spans="1:21">
      <c r="A922" s="5"/>
      <c r="B922" s="5"/>
      <c r="C922" s="5"/>
      <c r="D922" s="5"/>
      <c r="L922" s="5"/>
      <c r="M922" s="6"/>
      <c r="N922" s="6"/>
      <c r="O922" s="6"/>
      <c r="P922" s="6"/>
      <c r="Q922" s="6"/>
      <c r="R922" s="6"/>
      <c r="S922" s="6"/>
      <c r="T922" s="6"/>
      <c r="U922" s="5"/>
    </row>
    <row r="923" spans="1:21">
      <c r="A923" s="5"/>
      <c r="B923" s="5"/>
      <c r="C923" s="5"/>
      <c r="D923" s="5"/>
      <c r="L923" s="5"/>
      <c r="M923" s="6"/>
      <c r="N923" s="6"/>
      <c r="O923" s="6"/>
      <c r="P923" s="6"/>
      <c r="Q923" s="6"/>
      <c r="R923" s="6"/>
      <c r="S923" s="6"/>
      <c r="T923" s="6"/>
      <c r="U923" s="5"/>
    </row>
    <row r="924" spans="1:21">
      <c r="A924" s="5"/>
      <c r="B924" s="5"/>
      <c r="C924" s="5"/>
      <c r="D924" s="5"/>
      <c r="L924" s="5"/>
      <c r="M924" s="6"/>
      <c r="N924" s="6"/>
      <c r="O924" s="6"/>
      <c r="P924" s="6"/>
      <c r="Q924" s="6"/>
      <c r="R924" s="6"/>
      <c r="S924" s="6"/>
      <c r="T924" s="6"/>
      <c r="U924" s="5"/>
    </row>
    <row r="925" spans="1:21">
      <c r="A925" s="5"/>
      <c r="B925" s="5"/>
      <c r="C925" s="5"/>
      <c r="D925" s="5"/>
      <c r="L925" s="5"/>
      <c r="M925" s="6"/>
      <c r="N925" s="6"/>
      <c r="O925" s="6"/>
      <c r="P925" s="6"/>
      <c r="Q925" s="6"/>
      <c r="R925" s="6"/>
      <c r="S925" s="6"/>
      <c r="T925" s="6"/>
      <c r="U925" s="5"/>
    </row>
    <row r="926" spans="1:21">
      <c r="A926" s="5"/>
      <c r="B926" s="5"/>
      <c r="C926" s="5"/>
      <c r="D926" s="5"/>
      <c r="L926" s="5"/>
      <c r="M926" s="6"/>
      <c r="N926" s="6"/>
      <c r="O926" s="6"/>
      <c r="P926" s="6"/>
      <c r="Q926" s="6"/>
      <c r="R926" s="6"/>
      <c r="S926" s="6"/>
      <c r="T926" s="6"/>
      <c r="U926" s="5"/>
    </row>
    <row r="927" spans="1:21">
      <c r="A927" s="5"/>
      <c r="B927" s="5"/>
      <c r="C927" s="5"/>
      <c r="D927" s="5"/>
      <c r="L927" s="5"/>
      <c r="M927" s="6"/>
      <c r="N927" s="6"/>
      <c r="O927" s="6"/>
      <c r="P927" s="6"/>
      <c r="Q927" s="6"/>
      <c r="R927" s="6"/>
      <c r="S927" s="6"/>
      <c r="T927" s="6"/>
      <c r="U927" s="5"/>
    </row>
    <row r="928" spans="1:21">
      <c r="A928" s="5"/>
      <c r="B928" s="5"/>
      <c r="C928" s="5"/>
      <c r="D928" s="5"/>
      <c r="L928" s="5"/>
      <c r="M928" s="6"/>
      <c r="N928" s="6"/>
      <c r="O928" s="6"/>
      <c r="P928" s="6"/>
      <c r="Q928" s="6"/>
      <c r="R928" s="6"/>
      <c r="S928" s="6"/>
      <c r="T928" s="6"/>
      <c r="U928" s="5"/>
    </row>
    <row r="929" spans="1:21">
      <c r="A929" s="5"/>
      <c r="B929" s="5"/>
      <c r="C929" s="5"/>
      <c r="D929" s="5"/>
      <c r="L929" s="5"/>
      <c r="M929" s="6"/>
      <c r="N929" s="6"/>
      <c r="O929" s="6"/>
      <c r="P929" s="6"/>
      <c r="Q929" s="6"/>
      <c r="R929" s="6"/>
      <c r="S929" s="6"/>
      <c r="T929" s="6"/>
      <c r="U929" s="5"/>
    </row>
    <row r="930" spans="1:21">
      <c r="A930" s="5"/>
      <c r="B930" s="5"/>
      <c r="C930" s="5"/>
      <c r="D930" s="5"/>
      <c r="L930" s="5"/>
      <c r="M930" s="6"/>
      <c r="N930" s="6"/>
      <c r="O930" s="6"/>
      <c r="P930" s="6"/>
      <c r="Q930" s="6"/>
      <c r="R930" s="6"/>
      <c r="S930" s="6"/>
      <c r="T930" s="6"/>
      <c r="U930" s="5"/>
    </row>
    <row r="931" spans="1:21">
      <c r="A931" s="5"/>
      <c r="B931" s="5"/>
      <c r="C931" s="5"/>
      <c r="D931" s="5"/>
      <c r="L931" s="5"/>
      <c r="M931" s="6"/>
      <c r="N931" s="6"/>
      <c r="O931" s="6"/>
      <c r="P931" s="6"/>
      <c r="Q931" s="6"/>
      <c r="R931" s="6"/>
      <c r="S931" s="6"/>
      <c r="T931" s="6"/>
      <c r="U931" s="5"/>
    </row>
    <row r="932" spans="1:21">
      <c r="A932" s="5"/>
      <c r="B932" s="5"/>
      <c r="C932" s="5"/>
      <c r="D932" s="5"/>
      <c r="L932" s="5"/>
      <c r="M932" s="6"/>
      <c r="N932" s="6"/>
      <c r="O932" s="6"/>
      <c r="P932" s="6"/>
      <c r="Q932" s="6"/>
      <c r="R932" s="6"/>
      <c r="S932" s="6"/>
      <c r="T932" s="6"/>
      <c r="U932" s="5"/>
    </row>
    <row r="933" spans="1:21">
      <c r="A933" s="5"/>
      <c r="B933" s="5"/>
      <c r="C933" s="5"/>
      <c r="D933" s="5"/>
      <c r="L933" s="5"/>
      <c r="M933" s="6"/>
      <c r="N933" s="6"/>
      <c r="O933" s="6"/>
      <c r="P933" s="6"/>
      <c r="Q933" s="6"/>
      <c r="R933" s="6"/>
      <c r="S933" s="6"/>
      <c r="T933" s="6"/>
      <c r="U933" s="5"/>
    </row>
    <row r="934" spans="1:21">
      <c r="A934" s="5"/>
      <c r="B934" s="5"/>
      <c r="C934" s="5"/>
      <c r="D934" s="5"/>
      <c r="L934" s="5"/>
      <c r="M934" s="6"/>
      <c r="N934" s="6"/>
      <c r="O934" s="6"/>
      <c r="P934" s="6"/>
      <c r="Q934" s="6"/>
      <c r="R934" s="6"/>
      <c r="S934" s="6"/>
      <c r="T934" s="6"/>
      <c r="U934" s="5"/>
    </row>
    <row r="935" spans="1:21">
      <c r="A935" s="5"/>
      <c r="B935" s="5"/>
      <c r="C935" s="5"/>
      <c r="D935" s="5"/>
      <c r="L935" s="5"/>
      <c r="M935" s="6"/>
      <c r="N935" s="6"/>
      <c r="O935" s="6"/>
      <c r="P935" s="6"/>
      <c r="Q935" s="6"/>
      <c r="R935" s="6"/>
      <c r="S935" s="6"/>
      <c r="T935" s="6"/>
      <c r="U935" s="5"/>
    </row>
    <row r="936" spans="1:21">
      <c r="A936" s="5"/>
      <c r="B936" s="5"/>
      <c r="C936" s="5"/>
      <c r="D936" s="5"/>
      <c r="L936" s="5"/>
      <c r="M936" s="6"/>
      <c r="N936" s="6"/>
      <c r="O936" s="6"/>
      <c r="P936" s="6"/>
      <c r="Q936" s="6"/>
      <c r="R936" s="6"/>
      <c r="S936" s="6"/>
      <c r="T936" s="6"/>
      <c r="U936" s="5"/>
    </row>
    <row r="937" spans="1:21">
      <c r="A937" s="5"/>
      <c r="B937" s="5"/>
      <c r="C937" s="5"/>
      <c r="D937" s="5"/>
      <c r="L937" s="5"/>
      <c r="M937" s="6"/>
      <c r="N937" s="6"/>
      <c r="O937" s="6"/>
      <c r="P937" s="6"/>
      <c r="Q937" s="6"/>
      <c r="R937" s="6"/>
      <c r="S937" s="6"/>
      <c r="T937" s="6"/>
      <c r="U937" s="5"/>
    </row>
    <row r="938" spans="1:21">
      <c r="A938" s="5"/>
      <c r="B938" s="5"/>
      <c r="C938" s="5"/>
      <c r="D938" s="5"/>
      <c r="L938" s="5"/>
      <c r="M938" s="6"/>
      <c r="N938" s="6"/>
      <c r="O938" s="6"/>
      <c r="P938" s="6"/>
      <c r="Q938" s="6"/>
      <c r="R938" s="6"/>
      <c r="S938" s="6"/>
      <c r="T938" s="6"/>
      <c r="U938" s="5"/>
    </row>
    <row r="939" spans="1:21">
      <c r="A939" s="5"/>
      <c r="B939" s="5"/>
      <c r="C939" s="5"/>
      <c r="D939" s="5"/>
      <c r="L939" s="5"/>
      <c r="M939" s="6"/>
      <c r="N939" s="6"/>
      <c r="O939" s="6"/>
      <c r="P939" s="6"/>
      <c r="Q939" s="6"/>
      <c r="R939" s="6"/>
      <c r="S939" s="6"/>
      <c r="T939" s="6"/>
      <c r="U939" s="5"/>
    </row>
    <row r="940" spans="1:21">
      <c r="A940" s="5"/>
      <c r="B940" s="5"/>
      <c r="C940" s="5"/>
      <c r="D940" s="5"/>
      <c r="L940" s="5"/>
      <c r="M940" s="6"/>
      <c r="N940" s="6"/>
      <c r="O940" s="6"/>
      <c r="P940" s="6"/>
      <c r="Q940" s="6"/>
      <c r="R940" s="6"/>
      <c r="S940" s="6"/>
      <c r="T940" s="6"/>
      <c r="U940" s="5"/>
    </row>
    <row r="941" spans="1:21">
      <c r="A941" s="5"/>
      <c r="B941" s="5"/>
      <c r="C941" s="5"/>
      <c r="D941" s="5"/>
      <c r="L941" s="5"/>
      <c r="M941" s="6"/>
      <c r="N941" s="6"/>
      <c r="O941" s="6"/>
      <c r="P941" s="6"/>
      <c r="Q941" s="6"/>
      <c r="R941" s="6"/>
      <c r="S941" s="6"/>
      <c r="T941" s="6"/>
      <c r="U941" s="5"/>
    </row>
    <row r="942" spans="1:21">
      <c r="A942" s="5"/>
      <c r="B942" s="5"/>
      <c r="C942" s="5"/>
      <c r="D942" s="5"/>
      <c r="L942" s="5"/>
      <c r="M942" s="6"/>
      <c r="N942" s="6"/>
      <c r="O942" s="6"/>
      <c r="P942" s="6"/>
      <c r="Q942" s="6"/>
      <c r="R942" s="6"/>
      <c r="S942" s="6"/>
      <c r="T942" s="6"/>
      <c r="U942" s="5"/>
    </row>
    <row r="943" spans="1:21">
      <c r="A943" s="5"/>
      <c r="B943" s="5"/>
      <c r="C943" s="5"/>
      <c r="D943" s="5"/>
      <c r="L943" s="5"/>
      <c r="M943" s="6"/>
      <c r="N943" s="6"/>
      <c r="O943" s="6"/>
      <c r="P943" s="6"/>
      <c r="Q943" s="6"/>
      <c r="R943" s="6"/>
      <c r="S943" s="6"/>
      <c r="T943" s="6"/>
      <c r="U943" s="5"/>
    </row>
    <row r="944" spans="1:21">
      <c r="A944" s="5"/>
      <c r="B944" s="5"/>
      <c r="C944" s="5"/>
      <c r="D944" s="5"/>
      <c r="L944" s="5"/>
      <c r="M944" s="6"/>
      <c r="N944" s="6"/>
      <c r="O944" s="6"/>
      <c r="P944" s="6"/>
      <c r="Q944" s="6"/>
      <c r="R944" s="6"/>
      <c r="S944" s="6"/>
      <c r="T944" s="6"/>
      <c r="U944" s="5"/>
    </row>
    <row r="945" spans="1:21">
      <c r="A945" s="5"/>
      <c r="B945" s="5"/>
      <c r="C945" s="5"/>
      <c r="D945" s="5"/>
      <c r="L945" s="5"/>
      <c r="M945" s="6"/>
      <c r="N945" s="6"/>
      <c r="O945" s="6"/>
      <c r="P945" s="6"/>
      <c r="Q945" s="6"/>
      <c r="R945" s="6"/>
      <c r="S945" s="6"/>
      <c r="T945" s="6"/>
      <c r="U945" s="5"/>
    </row>
    <row r="946" spans="1:21">
      <c r="A946" s="5"/>
      <c r="B946" s="5"/>
      <c r="C946" s="5"/>
      <c r="D946" s="5"/>
      <c r="L946" s="5"/>
      <c r="M946" s="6"/>
      <c r="N946" s="6"/>
      <c r="O946" s="6"/>
      <c r="P946" s="6"/>
      <c r="Q946" s="6"/>
      <c r="R946" s="6"/>
      <c r="S946" s="6"/>
      <c r="T946" s="6"/>
      <c r="U946" s="5"/>
    </row>
    <row r="947" spans="1:21">
      <c r="A947" s="5"/>
      <c r="B947" s="5"/>
      <c r="C947" s="5"/>
      <c r="D947" s="5"/>
      <c r="L947" s="5"/>
      <c r="M947" s="6"/>
      <c r="N947" s="6"/>
      <c r="O947" s="6"/>
      <c r="P947" s="6"/>
      <c r="Q947" s="6"/>
      <c r="R947" s="6"/>
      <c r="S947" s="6"/>
      <c r="T947" s="6"/>
      <c r="U947" s="5"/>
    </row>
    <row r="948" spans="1:21">
      <c r="A948" s="5"/>
      <c r="B948" s="5"/>
      <c r="C948" s="5"/>
      <c r="D948" s="5"/>
      <c r="L948" s="5"/>
      <c r="M948" s="6"/>
      <c r="N948" s="6"/>
      <c r="O948" s="6"/>
      <c r="P948" s="6"/>
      <c r="Q948" s="6"/>
      <c r="R948" s="6"/>
      <c r="S948" s="6"/>
      <c r="T948" s="6"/>
      <c r="U948" s="5"/>
    </row>
    <row r="949" spans="1:21">
      <c r="A949" s="5"/>
      <c r="B949" s="5"/>
      <c r="C949" s="5"/>
      <c r="D949" s="5"/>
      <c r="L949" s="5"/>
      <c r="M949" s="6"/>
      <c r="N949" s="6"/>
      <c r="O949" s="6"/>
      <c r="P949" s="6"/>
      <c r="Q949" s="6"/>
      <c r="R949" s="6"/>
      <c r="S949" s="6"/>
      <c r="T949" s="6"/>
      <c r="U949" s="5"/>
    </row>
    <row r="950" spans="1:21">
      <c r="A950" s="5"/>
      <c r="B950" s="5"/>
      <c r="C950" s="5"/>
      <c r="D950" s="5"/>
      <c r="L950" s="5"/>
      <c r="M950" s="6"/>
      <c r="N950" s="6"/>
      <c r="O950" s="6"/>
      <c r="P950" s="6"/>
      <c r="Q950" s="6"/>
      <c r="R950" s="6"/>
      <c r="S950" s="6"/>
      <c r="T950" s="6"/>
      <c r="U950" s="5"/>
    </row>
    <row r="951" spans="1:21">
      <c r="A951" s="5"/>
      <c r="B951" s="5"/>
      <c r="C951" s="5"/>
      <c r="D951" s="5"/>
      <c r="L951" s="5"/>
      <c r="M951" s="6"/>
      <c r="N951" s="6"/>
      <c r="O951" s="6"/>
      <c r="P951" s="6"/>
      <c r="Q951" s="6"/>
      <c r="R951" s="6"/>
      <c r="S951" s="6"/>
      <c r="T951" s="6"/>
      <c r="U951" s="5"/>
    </row>
    <row r="952" spans="1:21">
      <c r="A952" s="5"/>
      <c r="B952" s="5"/>
      <c r="C952" s="5"/>
      <c r="D952" s="5"/>
      <c r="L952" s="5"/>
      <c r="M952" s="6"/>
      <c r="N952" s="6"/>
      <c r="O952" s="6"/>
      <c r="P952" s="6"/>
      <c r="Q952" s="6"/>
      <c r="R952" s="6"/>
      <c r="S952" s="6"/>
      <c r="T952" s="6"/>
      <c r="U952" s="5"/>
    </row>
    <row r="953" spans="1:21">
      <c r="A953" s="5"/>
      <c r="B953" s="5"/>
      <c r="C953" s="5"/>
      <c r="D953" s="5"/>
      <c r="L953" s="5"/>
      <c r="M953" s="6"/>
      <c r="N953" s="6"/>
      <c r="O953" s="6"/>
      <c r="P953" s="6"/>
      <c r="Q953" s="6"/>
      <c r="R953" s="6"/>
      <c r="S953" s="6"/>
      <c r="T953" s="6"/>
      <c r="U953" s="5"/>
    </row>
    <row r="954" spans="1:21">
      <c r="A954" s="5"/>
      <c r="B954" s="5"/>
      <c r="C954" s="5"/>
      <c r="D954" s="5"/>
      <c r="L954" s="5"/>
      <c r="M954" s="6"/>
      <c r="N954" s="6"/>
      <c r="O954" s="6"/>
      <c r="P954" s="6"/>
      <c r="Q954" s="6"/>
      <c r="R954" s="6"/>
      <c r="S954" s="6"/>
      <c r="T954" s="6"/>
      <c r="U954" s="5"/>
    </row>
    <row r="955" spans="1:21">
      <c r="A955" s="5"/>
      <c r="B955" s="5"/>
      <c r="C955" s="5"/>
      <c r="D955" s="5"/>
      <c r="L955" s="5"/>
      <c r="M955" s="6"/>
      <c r="N955" s="6"/>
      <c r="O955" s="6"/>
      <c r="P955" s="6"/>
      <c r="Q955" s="6"/>
      <c r="R955" s="6"/>
      <c r="S955" s="6"/>
      <c r="T955" s="6"/>
      <c r="U955" s="5"/>
    </row>
    <row r="956" spans="1:21">
      <c r="A956" s="5"/>
      <c r="B956" s="5"/>
      <c r="C956" s="5"/>
      <c r="D956" s="5"/>
      <c r="L956" s="5"/>
      <c r="M956" s="6"/>
      <c r="N956" s="6"/>
      <c r="O956" s="6"/>
      <c r="P956" s="6"/>
      <c r="Q956" s="6"/>
      <c r="R956" s="6"/>
      <c r="S956" s="6"/>
      <c r="T956" s="6"/>
      <c r="U956" s="5"/>
    </row>
    <row r="957" spans="1:21">
      <c r="A957" s="5"/>
      <c r="B957" s="5"/>
      <c r="C957" s="5"/>
      <c r="D957" s="5"/>
      <c r="L957" s="5"/>
      <c r="M957" s="6"/>
      <c r="N957" s="6"/>
      <c r="O957" s="6"/>
      <c r="P957" s="6"/>
      <c r="Q957" s="6"/>
      <c r="R957" s="6"/>
      <c r="S957" s="6"/>
      <c r="T957" s="6"/>
      <c r="U957" s="5"/>
    </row>
    <row r="958" spans="1:21">
      <c r="A958" s="5"/>
      <c r="B958" s="5"/>
      <c r="C958" s="5"/>
      <c r="D958" s="5"/>
      <c r="L958" s="5"/>
      <c r="M958" s="6"/>
      <c r="N958" s="6"/>
      <c r="O958" s="6"/>
      <c r="P958" s="6"/>
      <c r="Q958" s="6"/>
      <c r="R958" s="6"/>
      <c r="S958" s="6"/>
      <c r="T958" s="6"/>
      <c r="U958" s="5"/>
    </row>
    <row r="959" spans="1:21">
      <c r="A959" s="5"/>
      <c r="B959" s="5"/>
      <c r="C959" s="5"/>
      <c r="D959" s="5"/>
      <c r="L959" s="5"/>
      <c r="M959" s="6"/>
      <c r="N959" s="6"/>
      <c r="O959" s="6"/>
      <c r="P959" s="6"/>
      <c r="Q959" s="6"/>
      <c r="R959" s="6"/>
      <c r="S959" s="6"/>
      <c r="T959" s="6"/>
      <c r="U959" s="5"/>
    </row>
    <row r="960" spans="1:21">
      <c r="A960" s="5"/>
      <c r="B960" s="5"/>
      <c r="C960" s="5"/>
      <c r="D960" s="5"/>
      <c r="L960" s="5"/>
      <c r="M960" s="6"/>
      <c r="N960" s="6"/>
      <c r="O960" s="6"/>
      <c r="P960" s="6"/>
      <c r="Q960" s="6"/>
      <c r="R960" s="6"/>
      <c r="S960" s="6"/>
      <c r="T960" s="6"/>
      <c r="U960" s="5"/>
    </row>
    <row r="961" spans="1:21">
      <c r="A961" s="5"/>
      <c r="B961" s="5"/>
      <c r="C961" s="5"/>
      <c r="D961" s="5"/>
      <c r="L961" s="5"/>
      <c r="M961" s="6"/>
      <c r="N961" s="6"/>
      <c r="O961" s="6"/>
      <c r="P961" s="6"/>
      <c r="Q961" s="6"/>
      <c r="R961" s="6"/>
      <c r="S961" s="6"/>
      <c r="T961" s="6"/>
      <c r="U961" s="5"/>
    </row>
    <row r="962" spans="1:21">
      <c r="A962" s="5"/>
      <c r="B962" s="5"/>
      <c r="C962" s="5"/>
      <c r="D962" s="5"/>
      <c r="L962" s="5"/>
      <c r="M962" s="6"/>
      <c r="N962" s="6"/>
      <c r="O962" s="6"/>
      <c r="P962" s="6"/>
      <c r="Q962" s="6"/>
      <c r="R962" s="6"/>
      <c r="S962" s="6"/>
      <c r="T962" s="6"/>
      <c r="U962" s="5"/>
    </row>
    <row r="963" spans="1:21">
      <c r="A963" s="5"/>
      <c r="B963" s="5"/>
      <c r="C963" s="5"/>
      <c r="D963" s="5"/>
      <c r="L963" s="5"/>
      <c r="M963" s="6"/>
      <c r="N963" s="6"/>
      <c r="O963" s="6"/>
      <c r="P963" s="6"/>
      <c r="Q963" s="6"/>
      <c r="R963" s="6"/>
      <c r="S963" s="6"/>
      <c r="T963" s="6"/>
      <c r="U963" s="5"/>
    </row>
    <row r="964" spans="1:21">
      <c r="A964" s="5"/>
      <c r="B964" s="5"/>
      <c r="C964" s="5"/>
      <c r="D964" s="5"/>
      <c r="L964" s="5"/>
      <c r="M964" s="6"/>
      <c r="N964" s="6"/>
      <c r="O964" s="6"/>
      <c r="P964" s="6"/>
      <c r="Q964" s="6"/>
      <c r="R964" s="6"/>
      <c r="S964" s="6"/>
      <c r="T964" s="6"/>
      <c r="U964" s="5"/>
    </row>
    <row r="965" spans="1:21">
      <c r="A965" s="5"/>
      <c r="B965" s="5"/>
      <c r="C965" s="5"/>
      <c r="D965" s="5"/>
      <c r="L965" s="5"/>
      <c r="M965" s="6"/>
      <c r="N965" s="6"/>
      <c r="O965" s="6"/>
      <c r="P965" s="6"/>
      <c r="Q965" s="6"/>
      <c r="R965" s="6"/>
      <c r="S965" s="6"/>
      <c r="T965" s="6"/>
      <c r="U965" s="5"/>
    </row>
    <row r="966" spans="1:21">
      <c r="A966" s="5"/>
      <c r="B966" s="5"/>
      <c r="C966" s="5"/>
      <c r="D966" s="5"/>
      <c r="L966" s="5"/>
      <c r="M966" s="6"/>
      <c r="N966" s="6"/>
      <c r="O966" s="6"/>
      <c r="P966" s="6"/>
      <c r="Q966" s="6"/>
      <c r="R966" s="6"/>
      <c r="S966" s="6"/>
      <c r="T966" s="6"/>
      <c r="U966" s="5"/>
    </row>
    <row r="967" spans="1:21">
      <c r="A967" s="5"/>
      <c r="B967" s="5"/>
      <c r="C967" s="5"/>
      <c r="D967" s="5"/>
      <c r="L967" s="5"/>
      <c r="M967" s="6"/>
      <c r="N967" s="6"/>
      <c r="O967" s="6"/>
      <c r="P967" s="6"/>
      <c r="Q967" s="6"/>
      <c r="R967" s="6"/>
      <c r="S967" s="6"/>
      <c r="T967" s="6"/>
      <c r="U967" s="5"/>
    </row>
    <row r="968" spans="1:21">
      <c r="A968" s="5"/>
      <c r="B968" s="5"/>
      <c r="C968" s="5"/>
      <c r="D968" s="5"/>
      <c r="L968" s="5"/>
      <c r="M968" s="6"/>
      <c r="N968" s="6"/>
      <c r="O968" s="6"/>
      <c r="P968" s="6"/>
      <c r="Q968" s="6"/>
      <c r="R968" s="6"/>
      <c r="S968" s="6"/>
      <c r="T968" s="6"/>
      <c r="U968" s="5"/>
    </row>
    <row r="969" spans="1:21">
      <c r="A969" s="5"/>
      <c r="B969" s="5"/>
      <c r="C969" s="5"/>
      <c r="D969" s="5"/>
      <c r="L969" s="5"/>
      <c r="M969" s="6"/>
      <c r="N969" s="6"/>
      <c r="O969" s="6"/>
      <c r="P969" s="6"/>
      <c r="Q969" s="6"/>
      <c r="R969" s="6"/>
      <c r="S969" s="6"/>
      <c r="T969" s="6"/>
      <c r="U969" s="5"/>
    </row>
    <row r="970" spans="1:21">
      <c r="A970" s="5"/>
      <c r="B970" s="5"/>
      <c r="C970" s="5"/>
      <c r="D970" s="5"/>
      <c r="L970" s="5"/>
      <c r="M970" s="6"/>
      <c r="N970" s="6"/>
      <c r="O970" s="6"/>
      <c r="P970" s="6"/>
      <c r="Q970" s="6"/>
      <c r="R970" s="6"/>
      <c r="S970" s="6"/>
      <c r="T970" s="6"/>
      <c r="U970" s="5"/>
    </row>
    <row r="971" spans="1:21">
      <c r="A971" s="5"/>
      <c r="B971" s="5"/>
      <c r="C971" s="5"/>
      <c r="D971" s="5"/>
      <c r="L971" s="5"/>
      <c r="M971" s="6"/>
      <c r="N971" s="6"/>
      <c r="O971" s="6"/>
      <c r="P971" s="6"/>
      <c r="Q971" s="6"/>
      <c r="R971" s="6"/>
      <c r="S971" s="6"/>
      <c r="T971" s="6"/>
      <c r="U971" s="5"/>
    </row>
    <row r="972" spans="1:21">
      <c r="A972" s="5"/>
      <c r="B972" s="5"/>
      <c r="C972" s="5"/>
      <c r="D972" s="5"/>
      <c r="L972" s="5"/>
      <c r="M972" s="6"/>
      <c r="N972" s="6"/>
      <c r="O972" s="6"/>
      <c r="P972" s="6"/>
      <c r="Q972" s="6"/>
      <c r="R972" s="6"/>
      <c r="S972" s="6"/>
      <c r="T972" s="6"/>
      <c r="U972" s="5"/>
    </row>
    <row r="973" spans="1:21">
      <c r="A973" s="5"/>
      <c r="B973" s="5"/>
      <c r="C973" s="5"/>
      <c r="D973" s="5"/>
      <c r="L973" s="5"/>
      <c r="M973" s="6"/>
      <c r="N973" s="6"/>
      <c r="O973" s="6"/>
      <c r="P973" s="6"/>
      <c r="Q973" s="6"/>
      <c r="R973" s="6"/>
      <c r="S973" s="6"/>
      <c r="T973" s="6"/>
      <c r="U973" s="5"/>
    </row>
    <row r="974" spans="1:21">
      <c r="A974" s="5"/>
      <c r="B974" s="5"/>
      <c r="C974" s="5"/>
      <c r="D974" s="5"/>
      <c r="L974" s="5"/>
      <c r="M974" s="6"/>
      <c r="N974" s="6"/>
      <c r="O974" s="6"/>
      <c r="P974" s="6"/>
      <c r="Q974" s="6"/>
      <c r="R974" s="6"/>
      <c r="S974" s="6"/>
      <c r="T974" s="6"/>
      <c r="U974" s="5"/>
    </row>
    <row r="975" spans="1:21">
      <c r="A975" s="5"/>
      <c r="B975" s="5"/>
      <c r="C975" s="5"/>
      <c r="D975" s="5"/>
      <c r="L975" s="5"/>
      <c r="M975" s="6"/>
      <c r="N975" s="6"/>
      <c r="O975" s="6"/>
      <c r="P975" s="6"/>
      <c r="Q975" s="6"/>
      <c r="R975" s="6"/>
      <c r="S975" s="6"/>
      <c r="T975" s="6"/>
      <c r="U975" s="5"/>
    </row>
    <row r="976" spans="1:21">
      <c r="A976" s="5"/>
      <c r="B976" s="5"/>
      <c r="C976" s="5"/>
      <c r="D976" s="5"/>
      <c r="L976" s="5"/>
      <c r="M976" s="6"/>
      <c r="N976" s="6"/>
      <c r="O976" s="6"/>
      <c r="P976" s="6"/>
      <c r="Q976" s="6"/>
      <c r="R976" s="6"/>
      <c r="S976" s="6"/>
      <c r="T976" s="6"/>
      <c r="U976" s="5"/>
    </row>
    <row r="977" spans="1:21">
      <c r="A977" s="5"/>
      <c r="B977" s="5"/>
      <c r="C977" s="5"/>
      <c r="D977" s="5"/>
      <c r="L977" s="5"/>
      <c r="M977" s="6"/>
      <c r="N977" s="6"/>
      <c r="O977" s="6"/>
      <c r="P977" s="6"/>
      <c r="Q977" s="6"/>
      <c r="R977" s="6"/>
      <c r="S977" s="6"/>
      <c r="T977" s="6"/>
      <c r="U977" s="5"/>
    </row>
    <row r="978" spans="1:21">
      <c r="A978" s="5"/>
      <c r="B978" s="5"/>
      <c r="C978" s="5"/>
      <c r="D978" s="5"/>
      <c r="L978" s="5"/>
      <c r="M978" s="6"/>
      <c r="N978" s="6"/>
      <c r="O978" s="6"/>
      <c r="P978" s="6"/>
      <c r="Q978" s="6"/>
      <c r="R978" s="6"/>
      <c r="S978" s="6"/>
      <c r="T978" s="6"/>
      <c r="U978" s="5"/>
    </row>
    <row r="979" spans="1:21">
      <c r="A979" s="5"/>
      <c r="B979" s="5"/>
      <c r="C979" s="5"/>
      <c r="D979" s="5"/>
      <c r="L979" s="5"/>
      <c r="M979" s="6"/>
      <c r="N979" s="6"/>
      <c r="O979" s="6"/>
      <c r="P979" s="6"/>
      <c r="Q979" s="6"/>
      <c r="R979" s="6"/>
      <c r="S979" s="6"/>
      <c r="T979" s="6"/>
      <c r="U979" s="5"/>
    </row>
    <row r="980" spans="1:21">
      <c r="A980" s="5"/>
      <c r="B980" s="5"/>
      <c r="C980" s="5"/>
      <c r="D980" s="5"/>
      <c r="L980" s="5"/>
      <c r="M980" s="6"/>
      <c r="N980" s="6"/>
      <c r="O980" s="6"/>
      <c r="P980" s="6"/>
      <c r="Q980" s="6"/>
      <c r="R980" s="6"/>
      <c r="S980" s="6"/>
      <c r="T980" s="6"/>
      <c r="U980" s="5"/>
    </row>
    <row r="981" spans="1:21">
      <c r="A981" s="5"/>
      <c r="B981" s="5"/>
      <c r="C981" s="5"/>
      <c r="D981" s="5"/>
      <c r="L981" s="5"/>
      <c r="M981" s="6"/>
      <c r="N981" s="6"/>
      <c r="O981" s="6"/>
      <c r="P981" s="6"/>
      <c r="Q981" s="6"/>
      <c r="R981" s="6"/>
      <c r="S981" s="6"/>
      <c r="T981" s="6"/>
      <c r="U981" s="5"/>
    </row>
    <row r="982" spans="1:21">
      <c r="A982" s="5"/>
      <c r="B982" s="5"/>
      <c r="C982" s="5"/>
      <c r="D982" s="5"/>
      <c r="L982" s="5"/>
      <c r="M982" s="6"/>
      <c r="N982" s="6"/>
      <c r="O982" s="6"/>
      <c r="P982" s="6"/>
      <c r="Q982" s="6"/>
      <c r="R982" s="6"/>
      <c r="S982" s="6"/>
      <c r="T982" s="6"/>
      <c r="U982" s="5"/>
    </row>
    <row r="983" spans="1:21">
      <c r="A983" s="5"/>
      <c r="B983" s="5"/>
      <c r="C983" s="5"/>
      <c r="D983" s="5"/>
      <c r="L983" s="5"/>
      <c r="M983" s="6"/>
      <c r="N983" s="6"/>
      <c r="O983" s="6"/>
      <c r="P983" s="6"/>
      <c r="Q983" s="6"/>
      <c r="R983" s="6"/>
      <c r="S983" s="6"/>
      <c r="T983" s="6"/>
      <c r="U983" s="5"/>
    </row>
    <row r="984" spans="1:21">
      <c r="A984" s="5"/>
      <c r="B984" s="5"/>
      <c r="C984" s="5"/>
      <c r="D984" s="5"/>
      <c r="L984" s="5"/>
      <c r="M984" s="6"/>
      <c r="N984" s="6"/>
      <c r="O984" s="6"/>
      <c r="P984" s="6"/>
      <c r="Q984" s="6"/>
      <c r="R984" s="6"/>
      <c r="S984" s="6"/>
      <c r="T984" s="6"/>
      <c r="U984" s="5"/>
    </row>
    <row r="985" spans="1:21">
      <c r="A985" s="5"/>
      <c r="B985" s="5"/>
      <c r="C985" s="5"/>
      <c r="D985" s="5"/>
      <c r="L985" s="5"/>
      <c r="M985" s="6"/>
      <c r="N985" s="6"/>
      <c r="O985" s="6"/>
      <c r="P985" s="6"/>
      <c r="Q985" s="6"/>
      <c r="R985" s="6"/>
      <c r="S985" s="6"/>
      <c r="T985" s="6"/>
      <c r="U985" s="5"/>
    </row>
    <row r="986" spans="1:21">
      <c r="A986" s="5"/>
      <c r="B986" s="5"/>
      <c r="C986" s="5"/>
      <c r="D986" s="5"/>
      <c r="L986" s="5"/>
      <c r="M986" s="6"/>
      <c r="N986" s="6"/>
      <c r="O986" s="6"/>
      <c r="P986" s="6"/>
      <c r="Q986" s="6"/>
      <c r="R986" s="6"/>
      <c r="S986" s="6"/>
      <c r="T986" s="6"/>
      <c r="U986" s="5"/>
    </row>
    <row r="987" spans="1:21">
      <c r="A987" s="5"/>
      <c r="B987" s="5"/>
      <c r="C987" s="5"/>
      <c r="D987" s="5"/>
      <c r="L987" s="5"/>
      <c r="M987" s="6"/>
      <c r="N987" s="6"/>
      <c r="O987" s="6"/>
      <c r="P987" s="6"/>
      <c r="Q987" s="6"/>
      <c r="R987" s="6"/>
      <c r="S987" s="6"/>
      <c r="T987" s="6"/>
      <c r="U987" s="5"/>
    </row>
    <row r="988" spans="1:21">
      <c r="A988" s="5"/>
      <c r="B988" s="5"/>
      <c r="C988" s="5"/>
      <c r="D988" s="5"/>
      <c r="L988" s="5"/>
      <c r="M988" s="6"/>
      <c r="N988" s="6"/>
      <c r="O988" s="6"/>
      <c r="P988" s="6"/>
      <c r="Q988" s="6"/>
      <c r="R988" s="6"/>
      <c r="S988" s="6"/>
      <c r="T988" s="6"/>
      <c r="U988" s="5"/>
    </row>
    <row r="989" spans="1:21">
      <c r="A989" s="5"/>
      <c r="B989" s="5"/>
      <c r="C989" s="5"/>
      <c r="D989" s="5"/>
      <c r="L989" s="5"/>
      <c r="M989" s="6"/>
      <c r="N989" s="6"/>
      <c r="O989" s="6"/>
      <c r="P989" s="6"/>
      <c r="Q989" s="6"/>
      <c r="R989" s="6"/>
      <c r="S989" s="6"/>
      <c r="T989" s="6"/>
      <c r="U989" s="5"/>
    </row>
    <row r="990" spans="1:21">
      <c r="A990" s="5"/>
      <c r="B990" s="5"/>
      <c r="C990" s="5"/>
      <c r="D990" s="5"/>
      <c r="L990" s="5"/>
      <c r="M990" s="6"/>
      <c r="N990" s="6"/>
      <c r="O990" s="6"/>
      <c r="P990" s="6"/>
      <c r="Q990" s="6"/>
      <c r="R990" s="6"/>
      <c r="S990" s="6"/>
      <c r="T990" s="6"/>
      <c r="U990" s="5"/>
    </row>
    <row r="991" spans="1:21">
      <c r="A991" s="5"/>
      <c r="B991" s="5"/>
      <c r="C991" s="5"/>
      <c r="D991" s="5"/>
      <c r="L991" s="5"/>
      <c r="M991" s="6"/>
      <c r="N991" s="6"/>
      <c r="O991" s="6"/>
      <c r="P991" s="6"/>
      <c r="Q991" s="6"/>
      <c r="R991" s="6"/>
      <c r="S991" s="6"/>
      <c r="T991" s="6"/>
      <c r="U991" s="5"/>
    </row>
    <row r="992" spans="1:21">
      <c r="A992" s="5"/>
      <c r="B992" s="5"/>
      <c r="C992" s="5"/>
      <c r="D992" s="5"/>
      <c r="L992" s="5"/>
      <c r="M992" s="6"/>
      <c r="N992" s="6"/>
      <c r="O992" s="6"/>
      <c r="P992" s="6"/>
      <c r="Q992" s="6"/>
      <c r="R992" s="6"/>
      <c r="S992" s="6"/>
      <c r="T992" s="6"/>
      <c r="U992" s="5"/>
    </row>
    <row r="993" spans="1:21">
      <c r="A993" s="5"/>
      <c r="B993" s="5"/>
      <c r="C993" s="5"/>
      <c r="D993" s="5"/>
      <c r="L993" s="5"/>
      <c r="M993" s="6"/>
      <c r="N993" s="6"/>
      <c r="O993" s="6"/>
      <c r="P993" s="6"/>
      <c r="Q993" s="6"/>
      <c r="R993" s="6"/>
      <c r="S993" s="6"/>
      <c r="T993" s="6"/>
      <c r="U993" s="5"/>
    </row>
    <row r="994" spans="1:21">
      <c r="A994" s="5"/>
      <c r="B994" s="5"/>
      <c r="C994" s="5"/>
      <c r="D994" s="5"/>
      <c r="L994" s="5"/>
      <c r="M994" s="6"/>
      <c r="N994" s="6"/>
      <c r="O994" s="6"/>
      <c r="P994" s="6"/>
      <c r="Q994" s="6"/>
      <c r="R994" s="6"/>
      <c r="S994" s="6"/>
      <c r="T994" s="6"/>
      <c r="U994" s="5"/>
    </row>
    <row r="995" spans="1:21">
      <c r="A995" s="5"/>
      <c r="B995" s="5"/>
      <c r="C995" s="5"/>
      <c r="D995" s="5"/>
      <c r="L995" s="5"/>
      <c r="M995" s="6"/>
      <c r="N995" s="6"/>
      <c r="O995" s="6"/>
      <c r="P995" s="6"/>
      <c r="Q995" s="6"/>
      <c r="R995" s="6"/>
      <c r="S995" s="6"/>
      <c r="T995" s="6"/>
      <c r="U995" s="5"/>
    </row>
    <row r="996" spans="1:21">
      <c r="A996" s="5"/>
      <c r="B996" s="5"/>
      <c r="C996" s="5"/>
      <c r="D996" s="5"/>
      <c r="L996" s="5"/>
      <c r="M996" s="6"/>
      <c r="N996" s="6"/>
      <c r="O996" s="6"/>
      <c r="P996" s="6"/>
      <c r="Q996" s="6"/>
      <c r="R996" s="6"/>
      <c r="S996" s="6"/>
      <c r="T996" s="6"/>
      <c r="U996" s="5"/>
    </row>
    <row r="997" spans="1:21">
      <c r="A997" s="5"/>
      <c r="B997" s="5"/>
      <c r="C997" s="5"/>
      <c r="D997" s="5"/>
      <c r="L997" s="5"/>
      <c r="M997" s="6"/>
      <c r="N997" s="6"/>
      <c r="O997" s="6"/>
      <c r="P997" s="6"/>
      <c r="Q997" s="6"/>
      <c r="R997" s="6"/>
      <c r="S997" s="6"/>
      <c r="T997" s="6"/>
      <c r="U997" s="5"/>
    </row>
    <row r="998" spans="1:21">
      <c r="A998" s="5"/>
      <c r="B998" s="5"/>
      <c r="C998" s="5"/>
      <c r="D998" s="5"/>
      <c r="L998" s="5"/>
      <c r="M998" s="6"/>
      <c r="N998" s="6"/>
      <c r="O998" s="6"/>
      <c r="P998" s="6"/>
      <c r="Q998" s="6"/>
      <c r="R998" s="6"/>
      <c r="S998" s="6"/>
      <c r="T998" s="6"/>
      <c r="U998" s="5"/>
    </row>
    <row r="999" spans="1:21">
      <c r="A999" s="5"/>
      <c r="B999" s="5"/>
      <c r="C999" s="5"/>
      <c r="D999" s="5"/>
      <c r="L999" s="5"/>
      <c r="M999" s="6"/>
      <c r="N999" s="6"/>
      <c r="O999" s="6"/>
      <c r="P999" s="6"/>
      <c r="Q999" s="6"/>
      <c r="R999" s="6"/>
      <c r="S999" s="6"/>
      <c r="T999" s="6"/>
      <c r="U999" s="5"/>
    </row>
    <row r="1000" spans="1:21">
      <c r="A1000" s="5"/>
      <c r="B1000" s="5"/>
      <c r="C1000" s="5"/>
      <c r="D1000" s="5"/>
      <c r="L1000" s="5"/>
      <c r="M1000" s="6"/>
      <c r="N1000" s="6"/>
      <c r="O1000" s="6"/>
      <c r="P1000" s="6"/>
      <c r="Q1000" s="6"/>
      <c r="R1000" s="6"/>
      <c r="S1000" s="6"/>
      <c r="T1000" s="6"/>
      <c r="U1000" s="5"/>
    </row>
    <row r="1001" spans="1:21">
      <c r="A1001" s="5"/>
      <c r="B1001" s="5"/>
      <c r="C1001" s="5"/>
      <c r="D1001" s="5"/>
      <c r="L1001" s="5"/>
      <c r="M1001" s="6"/>
      <c r="N1001" s="6"/>
      <c r="O1001" s="6"/>
      <c r="P1001" s="6"/>
      <c r="Q1001" s="6"/>
      <c r="R1001" s="6"/>
      <c r="S1001" s="6"/>
      <c r="T1001" s="6"/>
      <c r="U1001" s="5"/>
    </row>
    <row r="1002" spans="1:21">
      <c r="A1002" s="5"/>
      <c r="B1002" s="5"/>
      <c r="C1002" s="5"/>
      <c r="D1002" s="5"/>
      <c r="L1002" s="5"/>
      <c r="M1002" s="6"/>
      <c r="N1002" s="6"/>
      <c r="O1002" s="6"/>
      <c r="P1002" s="6"/>
      <c r="Q1002" s="6"/>
      <c r="R1002" s="6"/>
      <c r="S1002" s="6"/>
      <c r="T1002" s="6"/>
      <c r="U1002" s="5"/>
    </row>
    <row r="1003" spans="1:21">
      <c r="A1003" s="5"/>
      <c r="B1003" s="5"/>
      <c r="C1003" s="5"/>
      <c r="D1003" s="5"/>
      <c r="L1003" s="5"/>
      <c r="M1003" s="6"/>
      <c r="N1003" s="6"/>
      <c r="O1003" s="6"/>
      <c r="P1003" s="6"/>
      <c r="Q1003" s="6"/>
      <c r="R1003" s="6"/>
      <c r="S1003" s="6"/>
      <c r="T1003" s="6"/>
      <c r="U1003" s="5"/>
    </row>
  </sheetData>
  <mergeCells count="2">
    <mergeCell ref="N5:P12"/>
    <mergeCell ref="A2:E2"/>
  </mergeCells>
  <hyperlinks>
    <hyperlink ref="N14" r:id="rId1" display="http://evstudio.com/construction-cost-per-square-foot-for-multifamily-apartments-2012/"/>
    <hyperlink ref="L24" r:id="rId2" display="http://www.seattle.gov/Documents/Departments/OSE/Cost-of-Green-AffordHousing.pdf"/>
  </hyperlinks>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dimension ref="D2:R121"/>
  <sheetViews>
    <sheetView tabSelected="1" workbookViewId="0">
      <selection activeCell="M2" sqref="M2"/>
    </sheetView>
  </sheetViews>
  <sheetFormatPr defaultColWidth="8.85546875" defaultRowHeight="11.25"/>
  <cols>
    <col min="1" max="3" width="1.7109375" style="369" customWidth="1"/>
    <col min="4" max="4" width="35.85546875" style="369" bestFit="1" customWidth="1"/>
    <col min="5" max="5" width="11.28515625" style="367" bestFit="1" customWidth="1"/>
    <col min="6" max="6" width="8.85546875" style="367"/>
    <col min="7" max="7" width="3.85546875" style="367" customWidth="1"/>
    <col min="8" max="8" width="22.85546875" style="369" customWidth="1"/>
    <col min="9" max="9" width="13.42578125" style="367" customWidth="1"/>
    <col min="10" max="10" width="10.42578125" style="367" customWidth="1"/>
    <col min="11" max="11" width="8.85546875" style="367"/>
    <col min="12" max="12" width="3.42578125" style="369" customWidth="1"/>
    <col min="13" max="13" width="15.28515625" style="369" customWidth="1"/>
    <col min="14" max="14" width="11.28515625" style="367" bestFit="1" customWidth="1"/>
    <col min="15" max="16384" width="8.85546875" style="369"/>
  </cols>
  <sheetData>
    <row r="2" spans="4:16">
      <c r="D2" s="365" t="s">
        <v>674</v>
      </c>
      <c r="E2" s="366"/>
      <c r="H2" s="365" t="s">
        <v>675</v>
      </c>
      <c r="I2" s="366"/>
      <c r="J2" s="368"/>
    </row>
    <row r="3" spans="4:16">
      <c r="D3" s="370" t="s">
        <v>509</v>
      </c>
      <c r="E3" s="371" t="s">
        <v>676</v>
      </c>
      <c r="H3" s="370" t="s">
        <v>677</v>
      </c>
      <c r="I3" s="372">
        <v>3.5000000000000003E-2</v>
      </c>
      <c r="J3" s="368"/>
    </row>
    <row r="4" spans="4:16">
      <c r="D4" s="370" t="s">
        <v>678</v>
      </c>
      <c r="E4" s="371" t="s">
        <v>676</v>
      </c>
      <c r="H4" s="370" t="s">
        <v>679</v>
      </c>
      <c r="I4" s="373">
        <v>360</v>
      </c>
      <c r="J4" s="368"/>
    </row>
    <row r="5" spans="4:16">
      <c r="D5" s="370" t="s">
        <v>680</v>
      </c>
      <c r="E5" s="371" t="s">
        <v>676</v>
      </c>
      <c r="H5" s="370" t="s">
        <v>681</v>
      </c>
      <c r="I5" s="373">
        <v>360</v>
      </c>
      <c r="J5" s="368"/>
    </row>
    <row r="6" spans="4:16">
      <c r="D6" s="374" t="s">
        <v>682</v>
      </c>
      <c r="E6" s="375" t="s">
        <v>676</v>
      </c>
      <c r="H6" s="370" t="s">
        <v>683</v>
      </c>
      <c r="I6" s="491">
        <v>1.2</v>
      </c>
      <c r="J6" s="368"/>
    </row>
    <row r="7" spans="4:16">
      <c r="H7" s="492" t="s">
        <v>752</v>
      </c>
      <c r="I7" s="493">
        <v>0.8</v>
      </c>
      <c r="J7" s="368"/>
    </row>
    <row r="8" spans="4:16">
      <c r="H8" s="370"/>
      <c r="I8" s="494"/>
    </row>
    <row r="9" spans="4:16">
      <c r="H9" s="370" t="s">
        <v>753</v>
      </c>
      <c r="I9" s="495">
        <f>-PV(I3/12,I4,E16/12)</f>
        <v>8241487.5000000009</v>
      </c>
    </row>
    <row r="10" spans="4:16">
      <c r="H10" s="370" t="s">
        <v>754</v>
      </c>
      <c r="I10" s="495">
        <f>J25*I7</f>
        <v>6593190</v>
      </c>
    </row>
    <row r="11" spans="4:16">
      <c r="H11" s="374" t="s">
        <v>685</v>
      </c>
      <c r="I11" s="496">
        <f>ROUNDDOWN(MIN(I9,I10),-3)</f>
        <v>6593000</v>
      </c>
    </row>
    <row r="12" spans="4:16">
      <c r="D12" s="381"/>
    </row>
    <row r="13" spans="4:16">
      <c r="D13" s="382" t="s">
        <v>687</v>
      </c>
      <c r="E13" s="383"/>
      <c r="F13" s="384"/>
      <c r="H13" s="382" t="s">
        <v>688</v>
      </c>
      <c r="I13" s="383"/>
      <c r="J13" s="383"/>
      <c r="K13" s="384"/>
      <c r="M13" s="382" t="s">
        <v>689</v>
      </c>
      <c r="N13" s="384"/>
    </row>
    <row r="14" spans="4:16">
      <c r="D14" s="370"/>
      <c r="E14" s="385" t="s">
        <v>690</v>
      </c>
      <c r="F14" s="379" t="s">
        <v>691</v>
      </c>
      <c r="H14" s="386"/>
      <c r="I14" s="385"/>
      <c r="J14" s="385"/>
      <c r="K14" s="379"/>
      <c r="M14" s="370" t="s">
        <v>692</v>
      </c>
      <c r="N14" s="373">
        <v>8000</v>
      </c>
      <c r="P14" s="387" t="s">
        <v>693</v>
      </c>
    </row>
    <row r="15" spans="4:16">
      <c r="D15" s="386" t="s">
        <v>694</v>
      </c>
      <c r="E15" s="385"/>
      <c r="F15" s="379"/>
      <c r="H15" s="388" t="s">
        <v>717</v>
      </c>
      <c r="I15" s="389"/>
      <c r="J15" s="389"/>
      <c r="K15" s="390"/>
      <c r="M15" s="370" t="s">
        <v>539</v>
      </c>
      <c r="N15" s="373">
        <v>5</v>
      </c>
    </row>
    <row r="16" spans="4:16">
      <c r="D16" s="391" t="s">
        <v>696</v>
      </c>
      <c r="E16" s="385">
        <f>-PMT(I3/12,I5,J25)*12</f>
        <v>444095.54178214003</v>
      </c>
      <c r="F16" s="379">
        <f>E16/$N$22</f>
        <v>12002.58221032811</v>
      </c>
      <c r="H16" s="386"/>
      <c r="I16" s="385"/>
      <c r="J16" s="385"/>
      <c r="K16" s="379"/>
      <c r="M16" s="370"/>
      <c r="N16" s="379"/>
    </row>
    <row r="17" spans="4:15">
      <c r="D17" s="370"/>
      <c r="E17" s="385"/>
      <c r="F17" s="379"/>
      <c r="H17" s="370"/>
      <c r="I17" s="385" t="s">
        <v>697</v>
      </c>
      <c r="J17" s="385" t="s">
        <v>690</v>
      </c>
      <c r="K17" s="379" t="s">
        <v>691</v>
      </c>
      <c r="M17" s="388" t="s">
        <v>698</v>
      </c>
      <c r="N17" s="390"/>
    </row>
    <row r="18" spans="4:15">
      <c r="D18" s="386" t="s">
        <v>699</v>
      </c>
      <c r="E18" s="385"/>
      <c r="F18" s="379"/>
      <c r="H18" s="391" t="s">
        <v>700</v>
      </c>
      <c r="I18" s="392">
        <v>80</v>
      </c>
      <c r="J18" s="385">
        <f>I18*N14</f>
        <v>640000</v>
      </c>
      <c r="K18" s="379">
        <f t="shared" ref="K18:K21" si="0">J18/$N$22</f>
        <v>17297.297297297297</v>
      </c>
      <c r="M18" s="391" t="s">
        <v>701</v>
      </c>
      <c r="N18" s="379">
        <f>N14*N15</f>
        <v>40000</v>
      </c>
    </row>
    <row r="19" spans="4:15">
      <c r="D19" s="391" t="s">
        <v>217</v>
      </c>
      <c r="E19" s="385">
        <f>$N$22*F19</f>
        <v>153476</v>
      </c>
      <c r="F19" s="497">
        <v>4148</v>
      </c>
      <c r="H19" s="391" t="s">
        <v>702</v>
      </c>
      <c r="I19" s="392">
        <v>175</v>
      </c>
      <c r="J19" s="385">
        <f>I19*N18</f>
        <v>7000000</v>
      </c>
      <c r="K19" s="379">
        <f t="shared" si="0"/>
        <v>189189.1891891892</v>
      </c>
      <c r="M19" s="393" t="s">
        <v>703</v>
      </c>
      <c r="N19" s="394">
        <v>1.08</v>
      </c>
    </row>
    <row r="20" spans="4:15">
      <c r="D20" s="391" t="s">
        <v>704</v>
      </c>
      <c r="E20" s="385"/>
      <c r="F20" s="498"/>
      <c r="H20" s="391" t="s">
        <v>705</v>
      </c>
      <c r="I20" s="392">
        <v>26500</v>
      </c>
      <c r="J20" s="385">
        <f>I20</f>
        <v>26500</v>
      </c>
      <c r="K20" s="379">
        <f t="shared" si="0"/>
        <v>716.21621621621625</v>
      </c>
      <c r="M20" s="391" t="s">
        <v>706</v>
      </c>
      <c r="N20" s="379">
        <f>N18*(1/N19)</f>
        <v>37037.037037037029</v>
      </c>
    </row>
    <row r="21" spans="4:15">
      <c r="D21" s="395" t="s">
        <v>707</v>
      </c>
      <c r="E21" s="385">
        <f>$N$22*F21</f>
        <v>17760</v>
      </c>
      <c r="F21" s="497">
        <v>480</v>
      </c>
      <c r="H21" s="386"/>
      <c r="I21" s="397"/>
      <c r="J21" s="398">
        <f>SUM(J18:J20)</f>
        <v>7666500</v>
      </c>
      <c r="K21" s="366">
        <f t="shared" si="0"/>
        <v>207202.70270270269</v>
      </c>
      <c r="M21" s="391" t="s">
        <v>96</v>
      </c>
      <c r="N21" s="497">
        <v>1000</v>
      </c>
    </row>
    <row r="22" spans="4:15">
      <c r="D22" s="395" t="s">
        <v>312</v>
      </c>
      <c r="E22" s="385">
        <f>$N$22*F22</f>
        <v>22200</v>
      </c>
      <c r="F22" s="497">
        <v>600</v>
      </c>
      <c r="H22" s="386"/>
      <c r="I22" s="392"/>
      <c r="J22" s="385"/>
      <c r="K22" s="379"/>
      <c r="M22" s="391" t="s">
        <v>708</v>
      </c>
      <c r="N22" s="379">
        <f>ROUNDDOWN(N20/N21,0)</f>
        <v>37</v>
      </c>
      <c r="O22" s="369" t="s">
        <v>709</v>
      </c>
    </row>
    <row r="23" spans="4:15">
      <c r="D23" s="395" t="s">
        <v>317</v>
      </c>
      <c r="E23" s="385">
        <f>$N$22*F23</f>
        <v>26640</v>
      </c>
      <c r="F23" s="497">
        <v>720</v>
      </c>
      <c r="H23" s="386" t="s">
        <v>710</v>
      </c>
      <c r="I23" s="392"/>
      <c r="J23" s="385"/>
      <c r="K23" s="379"/>
      <c r="M23" s="370" t="s">
        <v>711</v>
      </c>
      <c r="N23" s="499">
        <v>0.05</v>
      </c>
    </row>
    <row r="24" spans="4:15">
      <c r="D24" s="391" t="s">
        <v>712</v>
      </c>
      <c r="E24" s="385">
        <f>$N$22*F24</f>
        <v>37000</v>
      </c>
      <c r="F24" s="497">
        <v>1000</v>
      </c>
      <c r="H24" s="391" t="s">
        <v>713</v>
      </c>
      <c r="I24" s="400">
        <v>7.4999999999999997E-2</v>
      </c>
      <c r="J24" s="385">
        <f>J21*I24</f>
        <v>574987.5</v>
      </c>
      <c r="K24" s="379">
        <f t="shared" ref="K24:K25" si="1">J24/$N$22</f>
        <v>15540.202702702703</v>
      </c>
      <c r="M24" s="374"/>
      <c r="N24" s="404"/>
    </row>
    <row r="25" spans="4:15">
      <c r="D25" s="391" t="s">
        <v>714</v>
      </c>
      <c r="E25" s="385">
        <f>$N$22*F25</f>
        <v>11100</v>
      </c>
      <c r="F25" s="500">
        <v>300</v>
      </c>
      <c r="H25" s="386" t="s">
        <v>715</v>
      </c>
      <c r="I25" s="385"/>
      <c r="J25" s="402">
        <f>SUM(J21,J24)</f>
        <v>8241487.5</v>
      </c>
      <c r="K25" s="403">
        <f t="shared" si="1"/>
        <v>222742.90540540541</v>
      </c>
    </row>
    <row r="26" spans="4:15">
      <c r="D26" s="386" t="s">
        <v>716</v>
      </c>
      <c r="E26" s="398">
        <f>SUM(E19:E25)</f>
        <v>268176</v>
      </c>
      <c r="F26" s="366">
        <f>E26/$N$22</f>
        <v>7248</v>
      </c>
      <c r="H26" s="370"/>
      <c r="I26" s="385"/>
      <c r="J26" s="385"/>
      <c r="K26" s="379"/>
    </row>
    <row r="27" spans="4:15">
      <c r="D27" s="386"/>
      <c r="E27" s="385"/>
      <c r="F27" s="379"/>
      <c r="H27" s="388" t="s">
        <v>695</v>
      </c>
      <c r="I27" s="389"/>
      <c r="J27" s="389"/>
      <c r="K27" s="390"/>
    </row>
    <row r="28" spans="4:15">
      <c r="D28" s="386" t="s">
        <v>718</v>
      </c>
      <c r="E28" s="398">
        <f>SUM(E26,E16)</f>
        <v>712271.54178214003</v>
      </c>
      <c r="F28" s="366">
        <f>E28/$N$22</f>
        <v>19250.58221032811</v>
      </c>
      <c r="H28" s="391" t="s">
        <v>755</v>
      </c>
      <c r="I28" s="385"/>
      <c r="J28" s="385">
        <f>J25-J29</f>
        <v>1648297.5</v>
      </c>
      <c r="K28" s="379">
        <f t="shared" ref="K28:K29" si="2">J28/$N$22</f>
        <v>44548.58108108108</v>
      </c>
    </row>
    <row r="29" spans="4:15">
      <c r="D29" s="370"/>
      <c r="E29" s="385"/>
      <c r="F29" s="379"/>
      <c r="H29" s="391" t="s">
        <v>756</v>
      </c>
      <c r="I29" s="385"/>
      <c r="J29" s="405">
        <f>J25*I7</f>
        <v>6593190</v>
      </c>
      <c r="K29" s="406">
        <f t="shared" si="2"/>
        <v>178194.32432432432</v>
      </c>
    </row>
    <row r="30" spans="4:15">
      <c r="D30" s="386" t="str">
        <f>CONCATENATE("REQUIRED Effective Gross Income @ ",I6," DSCR")</f>
        <v>REQUIRED Effective Gross Income @ 1.2 DSCR</v>
      </c>
      <c r="E30" s="385">
        <f>E28*$I$6</f>
        <v>854725.85013856797</v>
      </c>
      <c r="F30" s="379">
        <f t="shared" ref="F30:F32" si="3">E30/$N$22</f>
        <v>23100.69865239373</v>
      </c>
      <c r="H30" s="407" t="s">
        <v>757</v>
      </c>
      <c r="I30" s="408"/>
      <c r="J30" s="409">
        <f>SUM(J28:J29)</f>
        <v>8241487.5</v>
      </c>
      <c r="K30" s="410">
        <f>J30/$N$22</f>
        <v>222742.90540540541</v>
      </c>
    </row>
    <row r="31" spans="4:15">
      <c r="D31" s="391" t="str">
        <f>CONCATENATE("Plus Vacancy Loss at ",N23*100,"%")</f>
        <v>Plus Vacancy Loss at 5%</v>
      </c>
      <c r="E31" s="501">
        <f>(E30/(1-$N$23))-E30</f>
        <v>44985.571059924667</v>
      </c>
      <c r="F31" s="404">
        <f t="shared" si="3"/>
        <v>1215.8262448628288</v>
      </c>
      <c r="H31" s="381"/>
      <c r="J31" s="411"/>
    </row>
    <row r="32" spans="4:15">
      <c r="D32" s="386" t="s">
        <v>720</v>
      </c>
      <c r="E32" s="402">
        <f>SUM(E30:E31)</f>
        <v>899711.42119849264</v>
      </c>
      <c r="F32" s="403">
        <f t="shared" si="3"/>
        <v>24316.524897256557</v>
      </c>
      <c r="H32" s="381"/>
      <c r="J32" s="411"/>
    </row>
    <row r="33" spans="4:9" ht="12" thickBot="1">
      <c r="D33" s="370"/>
      <c r="E33" s="385"/>
      <c r="F33" s="379"/>
    </row>
    <row r="34" spans="4:9" ht="12" thickBot="1">
      <c r="D34" s="407" t="s">
        <v>721</v>
      </c>
      <c r="E34" s="408">
        <f>E32/12</f>
        <v>74975.951766541053</v>
      </c>
      <c r="F34" s="502">
        <f>E34/N22</f>
        <v>2026.3770747713797</v>
      </c>
    </row>
    <row r="36" spans="4:9">
      <c r="D36" s="382" t="s">
        <v>722</v>
      </c>
      <c r="E36" s="383"/>
      <c r="F36" s="384"/>
    </row>
    <row r="37" spans="4:9">
      <c r="D37" s="412"/>
      <c r="E37" s="413" t="str">
        <f>E14</f>
        <v>Project</v>
      </c>
      <c r="F37" s="414" t="str">
        <f>F14</f>
        <v>per Unit</v>
      </c>
    </row>
    <row r="38" spans="4:9">
      <c r="D38" s="386" t="s">
        <v>723</v>
      </c>
      <c r="E38" s="385">
        <f>E32</f>
        <v>899711.42119849264</v>
      </c>
      <c r="F38" s="379">
        <f>F32</f>
        <v>24316.524897256557</v>
      </c>
      <c r="H38" s="503">
        <f>F38/12</f>
        <v>2026.3770747713797</v>
      </c>
      <c r="I38" s="367" t="s">
        <v>758</v>
      </c>
    </row>
    <row r="39" spans="4:9">
      <c r="D39" s="391" t="s">
        <v>724</v>
      </c>
      <c r="E39" s="385">
        <f>-E38*$N$23</f>
        <v>-44985.571059924638</v>
      </c>
      <c r="F39" s="379">
        <f>-F38*$N$23</f>
        <v>-1215.8262448628279</v>
      </c>
    </row>
    <row r="40" spans="4:9">
      <c r="D40" s="386" t="s">
        <v>725</v>
      </c>
      <c r="E40" s="402">
        <f>SUM(E38:E39)</f>
        <v>854725.85013856797</v>
      </c>
      <c r="F40" s="403">
        <f>SUM(F38:F39)</f>
        <v>23100.69865239373</v>
      </c>
      <c r="H40" s="503">
        <f>F40/12</f>
        <v>1925.0582210328109</v>
      </c>
      <c r="I40" s="367" t="s">
        <v>758</v>
      </c>
    </row>
    <row r="41" spans="4:9">
      <c r="D41" s="370"/>
      <c r="E41" s="385"/>
      <c r="F41" s="379"/>
    </row>
    <row r="42" spans="4:9">
      <c r="D42" s="386" t="s">
        <v>699</v>
      </c>
      <c r="E42" s="385"/>
      <c r="F42" s="379"/>
    </row>
    <row r="43" spans="4:9">
      <c r="D43" s="391" t="s">
        <v>217</v>
      </c>
      <c r="E43" s="385">
        <f>E19</f>
        <v>153476</v>
      </c>
      <c r="F43" s="379">
        <f>F19</f>
        <v>4148</v>
      </c>
    </row>
    <row r="44" spans="4:9">
      <c r="D44" s="391" t="s">
        <v>704</v>
      </c>
      <c r="E44" s="385">
        <f t="shared" ref="E44:F50" si="4">E20</f>
        <v>0</v>
      </c>
      <c r="F44" s="379">
        <f t="shared" si="4"/>
        <v>0</v>
      </c>
    </row>
    <row r="45" spans="4:9">
      <c r="D45" s="395" t="s">
        <v>707</v>
      </c>
      <c r="E45" s="385">
        <f t="shared" si="4"/>
        <v>17760</v>
      </c>
      <c r="F45" s="379">
        <f t="shared" si="4"/>
        <v>480</v>
      </c>
    </row>
    <row r="46" spans="4:9">
      <c r="D46" s="395" t="s">
        <v>312</v>
      </c>
      <c r="E46" s="385">
        <f t="shared" si="4"/>
        <v>22200</v>
      </c>
      <c r="F46" s="379">
        <f t="shared" si="4"/>
        <v>600</v>
      </c>
    </row>
    <row r="47" spans="4:9">
      <c r="D47" s="395" t="s">
        <v>317</v>
      </c>
      <c r="E47" s="385">
        <f t="shared" si="4"/>
        <v>26640</v>
      </c>
      <c r="F47" s="379">
        <f t="shared" si="4"/>
        <v>720</v>
      </c>
    </row>
    <row r="48" spans="4:9">
      <c r="D48" s="391" t="s">
        <v>712</v>
      </c>
      <c r="E48" s="385">
        <f t="shared" si="4"/>
        <v>37000</v>
      </c>
      <c r="F48" s="379">
        <f t="shared" si="4"/>
        <v>1000</v>
      </c>
    </row>
    <row r="49" spans="4:18">
      <c r="D49" s="391" t="s">
        <v>714</v>
      </c>
      <c r="E49" s="385">
        <f t="shared" si="4"/>
        <v>11100</v>
      </c>
      <c r="F49" s="379">
        <f t="shared" si="4"/>
        <v>300</v>
      </c>
    </row>
    <row r="50" spans="4:18">
      <c r="D50" s="386" t="s">
        <v>716</v>
      </c>
      <c r="E50" s="402">
        <f t="shared" si="4"/>
        <v>268176</v>
      </c>
      <c r="F50" s="403">
        <f t="shared" si="4"/>
        <v>7248</v>
      </c>
    </row>
    <row r="51" spans="4:18">
      <c r="D51" s="386"/>
      <c r="E51" s="385"/>
      <c r="F51" s="379"/>
    </row>
    <row r="52" spans="4:18">
      <c r="D52" s="386" t="s">
        <v>726</v>
      </c>
      <c r="E52" s="411">
        <f>E40-E50</f>
        <v>586549.85013856797</v>
      </c>
      <c r="F52" s="415">
        <f>F40-F50</f>
        <v>15852.69865239373</v>
      </c>
    </row>
    <row r="53" spans="4:18">
      <c r="D53" s="370"/>
      <c r="E53" s="385"/>
      <c r="F53" s="379"/>
    </row>
    <row r="54" spans="4:18">
      <c r="D54" s="370" t="str">
        <f>CONCATENATE("Less Debt Service at ",$I$6," DCR")</f>
        <v>Less Debt Service at 1.2 DCR</v>
      </c>
      <c r="E54" s="385">
        <f>-E16</f>
        <v>-444095.54178214003</v>
      </c>
      <c r="F54" s="404">
        <f>-F16</f>
        <v>-12002.58221032811</v>
      </c>
      <c r="M54" s="504"/>
      <c r="N54" s="504"/>
    </row>
    <row r="55" spans="4:18">
      <c r="D55" s="407" t="s">
        <v>727</v>
      </c>
      <c r="E55" s="409">
        <f>SUM(E52:E54)</f>
        <v>142454.30835642794</v>
      </c>
      <c r="F55" s="410">
        <f>SUM(F52:F54)</f>
        <v>3850.1164420656205</v>
      </c>
      <c r="O55" s="504"/>
      <c r="P55" s="504"/>
      <c r="Q55" s="504"/>
      <c r="R55" s="504"/>
    </row>
    <row r="57" spans="4:18">
      <c r="D57" s="369" t="s">
        <v>759</v>
      </c>
      <c r="E57" s="505">
        <f>J28/E55</f>
        <v>11.570710068493511</v>
      </c>
      <c r="F57" s="367" t="s">
        <v>760</v>
      </c>
    </row>
    <row r="59" spans="4:18">
      <c r="D59" s="369" t="s">
        <v>761</v>
      </c>
      <c r="E59" s="367">
        <f>-PMT(0.01/12,50*12,J28)*12</f>
        <v>41904.834865198834</v>
      </c>
      <c r="F59" s="367">
        <f>E59/$N$22</f>
        <v>1132.5631044648333</v>
      </c>
    </row>
    <row r="61" spans="4:18">
      <c r="D61" s="369" t="s">
        <v>762</v>
      </c>
      <c r="E61" s="367">
        <f>(E55-E59)*10</f>
        <v>1005494.7349122911</v>
      </c>
      <c r="F61" s="367">
        <f>E61/$N$22</f>
        <v>27175.533376007865</v>
      </c>
    </row>
    <row r="63" spans="4:18">
      <c r="D63" s="369" t="s">
        <v>763</v>
      </c>
      <c r="E63" s="367">
        <f>-FV(I3/12,120,E54/12,I11)</f>
        <v>4043002.5417589676</v>
      </c>
      <c r="F63" s="367">
        <f>E63/$N$22</f>
        <v>109270.33896645858</v>
      </c>
    </row>
    <row r="64" spans="4:18">
      <c r="D64" s="369" t="s">
        <v>764</v>
      </c>
      <c r="E64" s="367">
        <f>-E61</f>
        <v>-1005494.7349122911</v>
      </c>
      <c r="F64" s="367">
        <f>E64/$N$22</f>
        <v>-27175.533376007865</v>
      </c>
    </row>
    <row r="65" spans="4:9">
      <c r="D65" s="381" t="s">
        <v>765</v>
      </c>
      <c r="E65" s="506">
        <f>SUM(E63:E64)</f>
        <v>3037507.8068466764</v>
      </c>
      <c r="F65" s="367">
        <f>E65/$N$22</f>
        <v>82094.80559045072</v>
      </c>
    </row>
    <row r="67" spans="4:9">
      <c r="D67" s="365" t="s">
        <v>766</v>
      </c>
      <c r="E67" s="366"/>
    </row>
    <row r="68" spans="4:9">
      <c r="D68" s="370" t="s">
        <v>677</v>
      </c>
      <c r="E68" s="507">
        <v>0.06</v>
      </c>
    </row>
    <row r="69" spans="4:9">
      <c r="D69" s="370" t="s">
        <v>679</v>
      </c>
      <c r="E69" s="498">
        <v>360</v>
      </c>
    </row>
    <row r="70" spans="4:9">
      <c r="D70" s="370" t="s">
        <v>681</v>
      </c>
      <c r="E70" s="498">
        <v>360</v>
      </c>
    </row>
    <row r="71" spans="4:9">
      <c r="D71" s="370" t="s">
        <v>683</v>
      </c>
      <c r="E71" s="491">
        <v>1.2</v>
      </c>
    </row>
    <row r="72" spans="4:9">
      <c r="D72" s="370"/>
      <c r="E72" s="494"/>
    </row>
    <row r="73" spans="4:9">
      <c r="D73" s="407" t="s">
        <v>767</v>
      </c>
      <c r="E73" s="496">
        <f>ROUNDDOWN(-PMT(E68/12,E70,E65)*12,0)</f>
        <v>218536</v>
      </c>
    </row>
    <row r="74" spans="4:9">
      <c r="I74" s="369"/>
    </row>
    <row r="75" spans="4:9">
      <c r="D75" s="382" t="s">
        <v>768</v>
      </c>
      <c r="E75" s="383"/>
      <c r="F75" s="384"/>
      <c r="I75" s="369"/>
    </row>
    <row r="76" spans="4:9">
      <c r="D76" s="370"/>
      <c r="E76" s="385" t="s">
        <v>690</v>
      </c>
      <c r="F76" s="379" t="s">
        <v>691</v>
      </c>
    </row>
    <row r="77" spans="4:9">
      <c r="D77" s="386" t="s">
        <v>694</v>
      </c>
      <c r="E77" s="385"/>
      <c r="F77" s="379"/>
    </row>
    <row r="78" spans="4:9">
      <c r="D78" s="391" t="s">
        <v>696</v>
      </c>
      <c r="E78" s="385">
        <f>E73</f>
        <v>218536</v>
      </c>
      <c r="F78" s="379">
        <f>E78/$N$22</f>
        <v>5906.3783783783783</v>
      </c>
    </row>
    <row r="79" spans="4:9">
      <c r="D79" s="370"/>
      <c r="E79" s="385"/>
      <c r="F79" s="379"/>
    </row>
    <row r="80" spans="4:9">
      <c r="D80" s="386" t="s">
        <v>699</v>
      </c>
      <c r="E80" s="385"/>
      <c r="F80" s="379"/>
    </row>
    <row r="81" spans="4:9">
      <c r="D81" s="391" t="s">
        <v>217</v>
      </c>
      <c r="E81" s="385">
        <f>$N$22*F81</f>
        <v>206258.91023621842</v>
      </c>
      <c r="F81" s="497">
        <f>F19*((1+$I$81)^10)</f>
        <v>5574.565141519417</v>
      </c>
      <c r="H81" s="369" t="s">
        <v>769</v>
      </c>
      <c r="I81" s="508">
        <v>0.03</v>
      </c>
    </row>
    <row r="82" spans="4:9">
      <c r="D82" s="391" t="s">
        <v>704</v>
      </c>
      <c r="E82" s="385"/>
      <c r="F82" s="498"/>
    </row>
    <row r="83" spans="4:9">
      <c r="D83" s="395" t="s">
        <v>707</v>
      </c>
      <c r="E83" s="385">
        <f>$N$22*F83</f>
        <v>23867.954897151601</v>
      </c>
      <c r="F83" s="497">
        <f t="shared" ref="F83:F86" si="5">F21*((1+$I$81)^10)</f>
        <v>645.07986208517843</v>
      </c>
    </row>
    <row r="84" spans="4:9">
      <c r="D84" s="395" t="s">
        <v>312</v>
      </c>
      <c r="E84" s="385">
        <f>$N$22*F84</f>
        <v>29834.943621439503</v>
      </c>
      <c r="F84" s="497">
        <f t="shared" si="5"/>
        <v>806.34982760647301</v>
      </c>
    </row>
    <row r="85" spans="4:9">
      <c r="D85" s="395" t="s">
        <v>317</v>
      </c>
      <c r="E85" s="385">
        <f>$N$22*F85</f>
        <v>35801.932345727408</v>
      </c>
      <c r="F85" s="497">
        <f t="shared" si="5"/>
        <v>967.61979312776771</v>
      </c>
    </row>
    <row r="86" spans="4:9">
      <c r="D86" s="391" t="s">
        <v>712</v>
      </c>
      <c r="E86" s="385">
        <f>$N$22*F86</f>
        <v>49724.906035732507</v>
      </c>
      <c r="F86" s="497">
        <f t="shared" si="5"/>
        <v>1343.9163793441219</v>
      </c>
    </row>
    <row r="87" spans="4:9">
      <c r="D87" s="391" t="s">
        <v>714</v>
      </c>
      <c r="E87" s="385">
        <f>$N$22*F87</f>
        <v>11100</v>
      </c>
      <c r="F87" s="500">
        <v>300</v>
      </c>
    </row>
    <row r="88" spans="4:9">
      <c r="D88" s="386" t="s">
        <v>716</v>
      </c>
      <c r="E88" s="398">
        <f>SUM(E81:E87)</f>
        <v>356588.64713626949</v>
      </c>
      <c r="F88" s="366">
        <f>E88/$N$22</f>
        <v>9637.5310036829596</v>
      </c>
    </row>
    <row r="89" spans="4:9">
      <c r="D89" s="386"/>
      <c r="E89" s="385"/>
      <c r="F89" s="379"/>
    </row>
    <row r="90" spans="4:9">
      <c r="D90" s="386" t="s">
        <v>718</v>
      </c>
      <c r="E90" s="398">
        <f>SUM(E88,E78)</f>
        <v>575124.64713626949</v>
      </c>
      <c r="F90" s="366">
        <f>E90/$N$22</f>
        <v>15543.909382061338</v>
      </c>
    </row>
    <row r="91" spans="4:9">
      <c r="D91" s="370"/>
      <c r="E91" s="385"/>
      <c r="F91" s="379"/>
    </row>
    <row r="92" spans="4:9">
      <c r="D92" s="386" t="str">
        <f>CONCATENATE("REQUIRED Effective Gross Income @ ",I68," DSCR")</f>
        <v>REQUIRED Effective Gross Income @  DSCR</v>
      </c>
      <c r="E92" s="385">
        <f>E90*$I$6</f>
        <v>690149.57656352338</v>
      </c>
      <c r="F92" s="379">
        <f t="shared" ref="F92:F94" si="6">E92/$N$22</f>
        <v>18652.691258473606</v>
      </c>
    </row>
    <row r="93" spans="4:9">
      <c r="D93" s="391" t="str">
        <f>CONCATENATE("Plus Vacancy Loss at ",$N$23*100,"%")</f>
        <v>Plus Vacancy Loss at 5%</v>
      </c>
      <c r="E93" s="385">
        <f>(E92/(1-$N$23))-E92</f>
        <v>36323.661924396059</v>
      </c>
      <c r="F93" s="404">
        <f t="shared" si="6"/>
        <v>981.72059255124486</v>
      </c>
    </row>
    <row r="94" spans="4:9">
      <c r="D94" s="386" t="s">
        <v>720</v>
      </c>
      <c r="E94" s="402">
        <f>SUM(E92:E93)</f>
        <v>726473.23848791944</v>
      </c>
      <c r="F94" s="403">
        <f t="shared" si="6"/>
        <v>19634.411851024848</v>
      </c>
    </row>
    <row r="95" spans="4:9" ht="12" thickBot="1">
      <c r="D95" s="370"/>
      <c r="E95" s="385"/>
      <c r="F95" s="379"/>
    </row>
    <row r="96" spans="4:9" ht="12" thickBot="1">
      <c r="D96" s="407" t="s">
        <v>721</v>
      </c>
      <c r="E96" s="509">
        <f>E94/12</f>
        <v>60539.436540659954</v>
      </c>
      <c r="F96" s="502">
        <f>F94/12</f>
        <v>1636.2009875854039</v>
      </c>
    </row>
    <row r="98" spans="4:9">
      <c r="D98" s="382" t="s">
        <v>722</v>
      </c>
      <c r="E98" s="383"/>
      <c r="F98" s="384"/>
    </row>
    <row r="99" spans="4:9">
      <c r="D99" s="412"/>
      <c r="E99" s="413" t="str">
        <f>E76</f>
        <v>Project</v>
      </c>
      <c r="F99" s="414" t="str">
        <f>F76</f>
        <v>per Unit</v>
      </c>
    </row>
    <row r="100" spans="4:9">
      <c r="D100" s="386" t="s">
        <v>723</v>
      </c>
      <c r="E100" s="385">
        <f>E94</f>
        <v>726473.23848791944</v>
      </c>
      <c r="F100" s="379">
        <f>E100/$N$22</f>
        <v>19634.411851024848</v>
      </c>
      <c r="H100" s="503">
        <f>F100/12</f>
        <v>1636.2009875854039</v>
      </c>
      <c r="I100" s="367" t="s">
        <v>758</v>
      </c>
    </row>
    <row r="101" spans="4:9">
      <c r="D101" s="391" t="s">
        <v>724</v>
      </c>
      <c r="E101" s="385">
        <f>-E100*$N$23</f>
        <v>-36323.661924395972</v>
      </c>
      <c r="F101" s="379">
        <f t="shared" ref="F101:F102" si="7">E101/$N$22</f>
        <v>-981.72059255124248</v>
      </c>
    </row>
    <row r="102" spans="4:9">
      <c r="D102" s="386" t="s">
        <v>725</v>
      </c>
      <c r="E102" s="402">
        <f>SUM(E100:E101)</f>
        <v>690149.5765635235</v>
      </c>
      <c r="F102" s="403">
        <f t="shared" si="7"/>
        <v>18652.691258473609</v>
      </c>
      <c r="H102" s="503">
        <f>F102/12</f>
        <v>1554.390938206134</v>
      </c>
      <c r="I102" s="367" t="s">
        <v>758</v>
      </c>
    </row>
    <row r="103" spans="4:9">
      <c r="D103" s="370"/>
      <c r="E103" s="385"/>
      <c r="F103" s="379"/>
    </row>
    <row r="104" spans="4:9">
      <c r="D104" s="386" t="s">
        <v>699</v>
      </c>
      <c r="E104" s="385"/>
      <c r="F104" s="379"/>
    </row>
    <row r="105" spans="4:9">
      <c r="D105" s="391" t="s">
        <v>217</v>
      </c>
      <c r="E105" s="385">
        <f>E81</f>
        <v>206258.91023621842</v>
      </c>
      <c r="F105" s="379">
        <f t="shared" ref="F105:F112" si="8">E105/$N$22</f>
        <v>5574.565141519417</v>
      </c>
    </row>
    <row r="106" spans="4:9">
      <c r="D106" s="391" t="s">
        <v>704</v>
      </c>
      <c r="E106" s="385">
        <f t="shared" ref="E106:E112" si="9">E82</f>
        <v>0</v>
      </c>
      <c r="F106" s="379">
        <f t="shared" si="8"/>
        <v>0</v>
      </c>
    </row>
    <row r="107" spans="4:9">
      <c r="D107" s="395" t="s">
        <v>707</v>
      </c>
      <c r="E107" s="385">
        <f t="shared" si="9"/>
        <v>23867.954897151601</v>
      </c>
      <c r="F107" s="379">
        <f t="shared" si="8"/>
        <v>645.07986208517843</v>
      </c>
    </row>
    <row r="108" spans="4:9">
      <c r="D108" s="395" t="s">
        <v>312</v>
      </c>
      <c r="E108" s="385">
        <f t="shared" si="9"/>
        <v>29834.943621439503</v>
      </c>
      <c r="F108" s="379">
        <f t="shared" si="8"/>
        <v>806.34982760647301</v>
      </c>
    </row>
    <row r="109" spans="4:9">
      <c r="D109" s="395" t="s">
        <v>317</v>
      </c>
      <c r="E109" s="385">
        <f t="shared" si="9"/>
        <v>35801.932345727408</v>
      </c>
      <c r="F109" s="379">
        <f t="shared" si="8"/>
        <v>967.61979312776782</v>
      </c>
    </row>
    <row r="110" spans="4:9">
      <c r="D110" s="391" t="s">
        <v>712</v>
      </c>
      <c r="E110" s="385">
        <f t="shared" si="9"/>
        <v>49724.906035732507</v>
      </c>
      <c r="F110" s="379">
        <f t="shared" si="8"/>
        <v>1343.9163793441219</v>
      </c>
    </row>
    <row r="111" spans="4:9">
      <c r="D111" s="391" t="s">
        <v>714</v>
      </c>
      <c r="E111" s="385">
        <f t="shared" si="9"/>
        <v>11100</v>
      </c>
      <c r="F111" s="379">
        <f t="shared" si="8"/>
        <v>300</v>
      </c>
    </row>
    <row r="112" spans="4:9">
      <c r="D112" s="386" t="s">
        <v>716</v>
      </c>
      <c r="E112" s="402">
        <f t="shared" si="9"/>
        <v>356588.64713626949</v>
      </c>
      <c r="F112" s="403">
        <f t="shared" si="8"/>
        <v>9637.5310036829596</v>
      </c>
    </row>
    <row r="113" spans="4:8">
      <c r="D113" s="386"/>
      <c r="E113" s="385"/>
      <c r="F113" s="379"/>
    </row>
    <row r="114" spans="4:8">
      <c r="D114" s="386" t="s">
        <v>726</v>
      </c>
      <c r="E114" s="411">
        <f>E102-E112</f>
        <v>333560.92942725401</v>
      </c>
      <c r="F114" s="415">
        <f>E114/$N$22</f>
        <v>9015.1602547906496</v>
      </c>
    </row>
    <row r="115" spans="4:8">
      <c r="D115" s="370"/>
      <c r="E115" s="385"/>
      <c r="F115" s="379"/>
    </row>
    <row r="116" spans="4:8">
      <c r="D116" s="370" t="str">
        <f>CONCATENATE("Less Debt Service at ",$I$6," DCR")</f>
        <v>Less Debt Service at 1.2 DCR</v>
      </c>
      <c r="E116" s="385">
        <f>-E78</f>
        <v>-218536</v>
      </c>
      <c r="F116" s="404">
        <f t="shared" ref="F116:F117" si="10">E116/$N$22</f>
        <v>-5906.3783783783783</v>
      </c>
    </row>
    <row r="117" spans="4:8">
      <c r="D117" s="407" t="s">
        <v>727</v>
      </c>
      <c r="E117" s="409">
        <f>SUM(E114:E116)</f>
        <v>115024.92942725401</v>
      </c>
      <c r="F117" s="410">
        <f t="shared" si="10"/>
        <v>3108.7818764122708</v>
      </c>
      <c r="H117" s="503"/>
    </row>
    <row r="118" spans="4:8" ht="12" thickBot="1"/>
    <row r="119" spans="4:8" ht="12" thickBot="1">
      <c r="D119" s="510" t="s">
        <v>770</v>
      </c>
      <c r="E119" s="511"/>
      <c r="F119" s="512">
        <f>F117/12</f>
        <v>259.06515636768921</v>
      </c>
    </row>
    <row r="120" spans="4:8" ht="12" thickBot="1"/>
    <row r="121" spans="4:8" ht="12" thickBot="1">
      <c r="D121" s="510" t="s">
        <v>771</v>
      </c>
      <c r="E121" s="513"/>
      <c r="F121" s="502">
        <f>(F100/12)-F119</f>
        <v>1377.1358312177147</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dimension ref="A1:E1002"/>
  <sheetViews>
    <sheetView workbookViewId="0"/>
  </sheetViews>
  <sheetFormatPr defaultColWidth="15.140625" defaultRowHeight="15" customHeight="1"/>
  <cols>
    <col min="1" max="1" width="32.42578125" customWidth="1"/>
    <col min="2" max="26" width="7.5703125" customWidth="1"/>
  </cols>
  <sheetData>
    <row r="1" spans="1:5">
      <c r="A1" s="4" t="s">
        <v>1</v>
      </c>
    </row>
    <row r="2" spans="1:5">
      <c r="A2" s="447" t="s">
        <v>2</v>
      </c>
      <c r="B2" s="440"/>
      <c r="C2" s="440"/>
      <c r="D2" s="440"/>
      <c r="E2" s="440"/>
    </row>
    <row r="3" spans="1:5">
      <c r="A3" s="5" t="s">
        <v>4</v>
      </c>
    </row>
    <row r="4" spans="1:5" ht="57.75" customHeight="1">
      <c r="A4" s="8" t="s">
        <v>5</v>
      </c>
    </row>
    <row r="5" spans="1:5">
      <c r="A5" s="5" t="s">
        <v>6</v>
      </c>
    </row>
    <row r="6" spans="1:5" ht="187.5" customHeight="1">
      <c r="A6" s="9" t="s">
        <v>7</v>
      </c>
      <c r="B6" s="5" t="s">
        <v>8</v>
      </c>
    </row>
    <row r="7" spans="1:5" ht="247.5" customHeight="1">
      <c r="A7" s="9" t="s">
        <v>9</v>
      </c>
    </row>
    <row r="8" spans="1:5">
      <c r="A8" s="5"/>
    </row>
    <row r="9" spans="1:5">
      <c r="A9" s="5"/>
    </row>
    <row r="10" spans="1:5">
      <c r="A10" s="5"/>
    </row>
    <row r="11" spans="1:5">
      <c r="A11" s="5"/>
    </row>
    <row r="12" spans="1:5">
      <c r="A12" s="5"/>
    </row>
    <row r="13" spans="1:5">
      <c r="A13" s="5"/>
    </row>
    <row r="14" spans="1:5">
      <c r="A14" s="5"/>
    </row>
    <row r="15" spans="1:5">
      <c r="A15" s="5"/>
    </row>
    <row r="16" spans="1:5">
      <c r="A16" s="5"/>
    </row>
    <row r="17" spans="1:1">
      <c r="A17" s="5"/>
    </row>
    <row r="18" spans="1:1">
      <c r="A18" s="5"/>
    </row>
    <row r="19" spans="1:1">
      <c r="A19" s="5"/>
    </row>
    <row r="20" spans="1:1">
      <c r="A20" s="5"/>
    </row>
    <row r="21" spans="1:1">
      <c r="A21" s="5"/>
    </row>
    <row r="22" spans="1:1">
      <c r="A22" s="5"/>
    </row>
    <row r="23" spans="1:1">
      <c r="A23" s="5"/>
    </row>
    <row r="24" spans="1:1">
      <c r="A24" s="5"/>
    </row>
    <row r="25" spans="1:1">
      <c r="A25" s="5"/>
    </row>
    <row r="26" spans="1:1">
      <c r="A26" s="5"/>
    </row>
    <row r="27" spans="1:1">
      <c r="A27" s="5"/>
    </row>
    <row r="28" spans="1:1">
      <c r="A28" s="5"/>
    </row>
    <row r="29" spans="1:1">
      <c r="A29" s="5"/>
    </row>
    <row r="30" spans="1:1">
      <c r="A30" s="5"/>
    </row>
    <row r="31" spans="1:1">
      <c r="A31" s="5"/>
    </row>
    <row r="32" spans="1:1">
      <c r="A32" s="5"/>
    </row>
    <row r="33" spans="1:1">
      <c r="A33" s="5"/>
    </row>
    <row r="34" spans="1:1">
      <c r="A34" s="5"/>
    </row>
    <row r="35" spans="1:1">
      <c r="A35" s="5"/>
    </row>
    <row r="36" spans="1:1">
      <c r="A36" s="5"/>
    </row>
    <row r="37" spans="1:1">
      <c r="A37" s="5"/>
    </row>
    <row r="38" spans="1:1">
      <c r="A38" s="5"/>
    </row>
    <row r="39" spans="1:1">
      <c r="A39" s="5"/>
    </row>
    <row r="40" spans="1:1">
      <c r="A40" s="5"/>
    </row>
    <row r="41" spans="1:1">
      <c r="A41" s="5"/>
    </row>
    <row r="42" spans="1:1">
      <c r="A42" s="5"/>
    </row>
    <row r="43" spans="1:1">
      <c r="A43" s="5"/>
    </row>
    <row r="44" spans="1:1">
      <c r="A44" s="5"/>
    </row>
    <row r="45" spans="1:1">
      <c r="A45" s="5"/>
    </row>
    <row r="46" spans="1:1">
      <c r="A46" s="5"/>
    </row>
    <row r="47" spans="1:1">
      <c r="A47" s="5"/>
    </row>
    <row r="48" spans="1:1">
      <c r="A48" s="5"/>
    </row>
    <row r="49" spans="1:1">
      <c r="A49" s="5"/>
    </row>
    <row r="50" spans="1:1">
      <c r="A50" s="5"/>
    </row>
    <row r="51" spans="1:1">
      <c r="A51" s="5"/>
    </row>
    <row r="52" spans="1:1">
      <c r="A52" s="5"/>
    </row>
    <row r="53" spans="1:1">
      <c r="A53" s="5"/>
    </row>
    <row r="54" spans="1:1">
      <c r="A54" s="5"/>
    </row>
    <row r="55" spans="1:1">
      <c r="A55" s="5"/>
    </row>
    <row r="56" spans="1:1">
      <c r="A56" s="5"/>
    </row>
    <row r="57" spans="1:1">
      <c r="A57" s="5"/>
    </row>
    <row r="58" spans="1:1">
      <c r="A58" s="5"/>
    </row>
    <row r="59" spans="1:1">
      <c r="A59" s="5"/>
    </row>
    <row r="60" spans="1:1">
      <c r="A60" s="5"/>
    </row>
    <row r="61" spans="1:1">
      <c r="A61" s="5"/>
    </row>
    <row r="62" spans="1:1">
      <c r="A62" s="5"/>
    </row>
    <row r="63" spans="1:1">
      <c r="A63" s="5"/>
    </row>
    <row r="64" spans="1:1">
      <c r="A64" s="5"/>
    </row>
    <row r="65" spans="1:1">
      <c r="A65" s="5"/>
    </row>
    <row r="66" spans="1:1">
      <c r="A66" s="5"/>
    </row>
    <row r="67" spans="1:1">
      <c r="A67" s="5"/>
    </row>
    <row r="68" spans="1:1">
      <c r="A68" s="5"/>
    </row>
    <row r="69" spans="1:1">
      <c r="A69" s="5"/>
    </row>
    <row r="70" spans="1:1">
      <c r="A70" s="5"/>
    </row>
    <row r="71" spans="1:1">
      <c r="A71" s="5"/>
    </row>
    <row r="72" spans="1:1">
      <c r="A72" s="5"/>
    </row>
    <row r="73" spans="1:1">
      <c r="A73" s="5"/>
    </row>
    <row r="74" spans="1:1">
      <c r="A74" s="5"/>
    </row>
    <row r="75" spans="1:1">
      <c r="A75" s="5"/>
    </row>
    <row r="76" spans="1:1">
      <c r="A76" s="5"/>
    </row>
    <row r="77" spans="1:1">
      <c r="A77" s="5"/>
    </row>
    <row r="78" spans="1:1">
      <c r="A78" s="5"/>
    </row>
    <row r="79" spans="1:1">
      <c r="A79" s="5"/>
    </row>
    <row r="80" spans="1:1">
      <c r="A80" s="5"/>
    </row>
    <row r="81" spans="1:1">
      <c r="A81" s="5"/>
    </row>
    <row r="82" spans="1:1">
      <c r="A82" s="5"/>
    </row>
    <row r="83" spans="1:1">
      <c r="A83" s="5"/>
    </row>
    <row r="84" spans="1:1">
      <c r="A84" s="5"/>
    </row>
    <row r="85" spans="1:1">
      <c r="A85" s="5"/>
    </row>
    <row r="86" spans="1:1">
      <c r="A86" s="5"/>
    </row>
    <row r="87" spans="1:1">
      <c r="A87" s="5"/>
    </row>
    <row r="88" spans="1:1">
      <c r="A88" s="5"/>
    </row>
    <row r="89" spans="1:1">
      <c r="A89" s="5"/>
    </row>
    <row r="90" spans="1:1">
      <c r="A90" s="5"/>
    </row>
    <row r="91" spans="1:1">
      <c r="A91" s="5"/>
    </row>
    <row r="92" spans="1:1">
      <c r="A92" s="5"/>
    </row>
    <row r="93" spans="1:1">
      <c r="A93" s="5"/>
    </row>
    <row r="94" spans="1:1">
      <c r="A94" s="5"/>
    </row>
    <row r="95" spans="1:1">
      <c r="A95" s="5"/>
    </row>
    <row r="96" spans="1:1">
      <c r="A96" s="5"/>
    </row>
    <row r="97" spans="1:1">
      <c r="A97" s="5"/>
    </row>
    <row r="98" spans="1:1">
      <c r="A98" s="5"/>
    </row>
    <row r="99" spans="1:1">
      <c r="A99" s="5"/>
    </row>
    <row r="100" spans="1:1">
      <c r="A100" s="5"/>
    </row>
    <row r="101" spans="1:1">
      <c r="A101" s="5"/>
    </row>
    <row r="102" spans="1:1">
      <c r="A102" s="5"/>
    </row>
    <row r="103" spans="1:1">
      <c r="A103" s="5"/>
    </row>
    <row r="104" spans="1:1">
      <c r="A104" s="5"/>
    </row>
    <row r="105" spans="1:1">
      <c r="A105" s="5"/>
    </row>
    <row r="106" spans="1:1">
      <c r="A106" s="5"/>
    </row>
    <row r="107" spans="1:1">
      <c r="A107" s="5"/>
    </row>
    <row r="108" spans="1:1">
      <c r="A108" s="5"/>
    </row>
    <row r="109" spans="1:1">
      <c r="A109" s="5"/>
    </row>
    <row r="110" spans="1:1">
      <c r="A110" s="5"/>
    </row>
    <row r="111" spans="1:1">
      <c r="A111" s="5"/>
    </row>
    <row r="112" spans="1:1">
      <c r="A112" s="5"/>
    </row>
    <row r="113" spans="1:1">
      <c r="A113" s="5"/>
    </row>
    <row r="114" spans="1:1">
      <c r="A114" s="5"/>
    </row>
    <row r="115" spans="1:1">
      <c r="A115" s="5"/>
    </row>
    <row r="116" spans="1:1">
      <c r="A116" s="5"/>
    </row>
    <row r="117" spans="1:1">
      <c r="A117" s="5"/>
    </row>
    <row r="118" spans="1:1">
      <c r="A118" s="5"/>
    </row>
    <row r="119" spans="1:1">
      <c r="A119" s="5"/>
    </row>
    <row r="120" spans="1:1">
      <c r="A120" s="5"/>
    </row>
    <row r="121" spans="1:1">
      <c r="A121" s="5"/>
    </row>
    <row r="122" spans="1:1">
      <c r="A122" s="5"/>
    </row>
    <row r="123" spans="1:1">
      <c r="A123" s="5"/>
    </row>
    <row r="124" spans="1:1">
      <c r="A124" s="5"/>
    </row>
    <row r="125" spans="1:1">
      <c r="A125" s="5"/>
    </row>
    <row r="126" spans="1:1">
      <c r="A126" s="5"/>
    </row>
    <row r="127" spans="1:1">
      <c r="A127" s="5"/>
    </row>
    <row r="128" spans="1:1">
      <c r="A128" s="5"/>
    </row>
    <row r="129" spans="1:1">
      <c r="A129" s="5"/>
    </row>
    <row r="130" spans="1:1">
      <c r="A130" s="5"/>
    </row>
    <row r="131" spans="1:1">
      <c r="A131" s="5"/>
    </row>
    <row r="132" spans="1:1">
      <c r="A132" s="5"/>
    </row>
    <row r="133" spans="1:1">
      <c r="A133" s="5"/>
    </row>
    <row r="134" spans="1:1">
      <c r="A134" s="5"/>
    </row>
    <row r="135" spans="1:1">
      <c r="A135" s="5"/>
    </row>
    <row r="136" spans="1:1">
      <c r="A136" s="5"/>
    </row>
    <row r="137" spans="1:1">
      <c r="A137" s="5"/>
    </row>
    <row r="138" spans="1:1">
      <c r="A138" s="5"/>
    </row>
    <row r="139" spans="1:1">
      <c r="A139" s="5"/>
    </row>
    <row r="140" spans="1:1">
      <c r="A140" s="5"/>
    </row>
    <row r="141" spans="1:1">
      <c r="A141" s="5"/>
    </row>
    <row r="142" spans="1:1">
      <c r="A142" s="5"/>
    </row>
    <row r="143" spans="1:1">
      <c r="A143" s="5"/>
    </row>
    <row r="144" spans="1:1">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5"/>
    </row>
    <row r="177" spans="1:1">
      <c r="A177" s="5"/>
    </row>
    <row r="178" spans="1:1">
      <c r="A178" s="5"/>
    </row>
    <row r="179" spans="1:1">
      <c r="A179" s="5"/>
    </row>
    <row r="180" spans="1:1">
      <c r="A180" s="5"/>
    </row>
    <row r="181" spans="1:1">
      <c r="A181" s="5"/>
    </row>
    <row r="182" spans="1:1">
      <c r="A182" s="5"/>
    </row>
    <row r="183" spans="1:1">
      <c r="A183" s="5"/>
    </row>
    <row r="184" spans="1:1">
      <c r="A184" s="5"/>
    </row>
    <row r="185" spans="1:1">
      <c r="A185" s="5"/>
    </row>
    <row r="186" spans="1:1">
      <c r="A186" s="5"/>
    </row>
    <row r="187" spans="1:1">
      <c r="A187" s="5"/>
    </row>
    <row r="188" spans="1:1">
      <c r="A188" s="5"/>
    </row>
    <row r="189" spans="1:1">
      <c r="A189" s="5"/>
    </row>
    <row r="190" spans="1:1">
      <c r="A190" s="5"/>
    </row>
    <row r="191" spans="1:1">
      <c r="A191" s="5"/>
    </row>
    <row r="192" spans="1:1">
      <c r="A192" s="5"/>
    </row>
    <row r="193" spans="1:1">
      <c r="A193" s="5"/>
    </row>
    <row r="194" spans="1:1">
      <c r="A194" s="5"/>
    </row>
    <row r="195" spans="1:1">
      <c r="A195" s="5"/>
    </row>
    <row r="196" spans="1:1">
      <c r="A196" s="5"/>
    </row>
    <row r="197" spans="1:1">
      <c r="A197" s="5"/>
    </row>
    <row r="198" spans="1:1">
      <c r="A198" s="5"/>
    </row>
    <row r="199" spans="1:1">
      <c r="A199" s="5"/>
    </row>
    <row r="200" spans="1:1">
      <c r="A200" s="5"/>
    </row>
    <row r="201" spans="1:1">
      <c r="A201" s="5"/>
    </row>
    <row r="202" spans="1:1">
      <c r="A202" s="5"/>
    </row>
    <row r="203" spans="1:1">
      <c r="A203" s="5"/>
    </row>
    <row r="204" spans="1:1">
      <c r="A204" s="5"/>
    </row>
    <row r="205" spans="1:1">
      <c r="A205" s="5"/>
    </row>
    <row r="206" spans="1:1">
      <c r="A206" s="5"/>
    </row>
    <row r="207" spans="1:1">
      <c r="A207" s="5"/>
    </row>
    <row r="208" spans="1:1">
      <c r="A208" s="5"/>
    </row>
    <row r="209" spans="1:1">
      <c r="A209" s="5"/>
    </row>
    <row r="210" spans="1:1">
      <c r="A210" s="5"/>
    </row>
    <row r="211" spans="1:1">
      <c r="A211" s="5"/>
    </row>
    <row r="212" spans="1:1">
      <c r="A212" s="5"/>
    </row>
    <row r="213" spans="1:1">
      <c r="A213" s="5"/>
    </row>
    <row r="214" spans="1:1">
      <c r="A214" s="5"/>
    </row>
    <row r="215" spans="1:1">
      <c r="A215" s="5"/>
    </row>
    <row r="216" spans="1:1">
      <c r="A216" s="5"/>
    </row>
    <row r="217" spans="1:1">
      <c r="A217" s="5"/>
    </row>
    <row r="218" spans="1:1">
      <c r="A218" s="5"/>
    </row>
    <row r="219" spans="1:1">
      <c r="A219" s="5"/>
    </row>
    <row r="220" spans="1:1">
      <c r="A220" s="5"/>
    </row>
    <row r="221" spans="1:1">
      <c r="A221" s="5"/>
    </row>
    <row r="222" spans="1:1">
      <c r="A222" s="5"/>
    </row>
    <row r="223" spans="1:1">
      <c r="A223" s="5"/>
    </row>
    <row r="224" spans="1:1">
      <c r="A224" s="5"/>
    </row>
    <row r="225" spans="1:1">
      <c r="A225" s="5"/>
    </row>
    <row r="226" spans="1:1">
      <c r="A226" s="5"/>
    </row>
    <row r="227" spans="1:1">
      <c r="A227" s="5"/>
    </row>
    <row r="228" spans="1:1">
      <c r="A228" s="5"/>
    </row>
    <row r="229" spans="1:1">
      <c r="A229" s="5"/>
    </row>
    <row r="230" spans="1:1">
      <c r="A230" s="5"/>
    </row>
    <row r="231" spans="1:1">
      <c r="A231" s="5"/>
    </row>
    <row r="232" spans="1:1">
      <c r="A232" s="5"/>
    </row>
    <row r="233" spans="1:1">
      <c r="A233" s="5"/>
    </row>
    <row r="234" spans="1:1">
      <c r="A234" s="5"/>
    </row>
    <row r="235" spans="1:1">
      <c r="A235" s="5"/>
    </row>
    <row r="236" spans="1:1">
      <c r="A236" s="5"/>
    </row>
    <row r="237" spans="1:1">
      <c r="A237" s="5"/>
    </row>
    <row r="238" spans="1:1">
      <c r="A238" s="5"/>
    </row>
    <row r="239" spans="1:1">
      <c r="A239" s="5"/>
    </row>
    <row r="240" spans="1:1">
      <c r="A240" s="5"/>
    </row>
    <row r="241" spans="1:1">
      <c r="A241" s="5"/>
    </row>
    <row r="242" spans="1:1">
      <c r="A242" s="5"/>
    </row>
    <row r="243" spans="1:1">
      <c r="A243" s="5"/>
    </row>
    <row r="244" spans="1:1">
      <c r="A244" s="5"/>
    </row>
    <row r="245" spans="1:1">
      <c r="A245" s="5"/>
    </row>
    <row r="246" spans="1:1">
      <c r="A246" s="5"/>
    </row>
    <row r="247" spans="1:1">
      <c r="A247" s="5"/>
    </row>
    <row r="248" spans="1:1">
      <c r="A248" s="5"/>
    </row>
    <row r="249" spans="1:1">
      <c r="A249" s="5"/>
    </row>
    <row r="250" spans="1:1">
      <c r="A250" s="5"/>
    </row>
    <row r="251" spans="1:1">
      <c r="A251" s="5"/>
    </row>
    <row r="252" spans="1:1">
      <c r="A252" s="5"/>
    </row>
    <row r="253" spans="1:1">
      <c r="A253" s="5"/>
    </row>
    <row r="254" spans="1:1">
      <c r="A254" s="5"/>
    </row>
    <row r="255" spans="1:1">
      <c r="A255" s="5"/>
    </row>
    <row r="256" spans="1:1">
      <c r="A256" s="5"/>
    </row>
    <row r="257" spans="1:1">
      <c r="A257" s="5"/>
    </row>
    <row r="258" spans="1:1">
      <c r="A258" s="5"/>
    </row>
    <row r="259" spans="1:1">
      <c r="A259" s="5"/>
    </row>
    <row r="260" spans="1:1">
      <c r="A260" s="5"/>
    </row>
    <row r="261" spans="1:1">
      <c r="A261" s="5"/>
    </row>
    <row r="262" spans="1:1">
      <c r="A262" s="5"/>
    </row>
    <row r="263" spans="1:1">
      <c r="A263" s="5"/>
    </row>
    <row r="264" spans="1:1">
      <c r="A264" s="5"/>
    </row>
    <row r="265" spans="1:1">
      <c r="A265" s="5"/>
    </row>
    <row r="266" spans="1:1">
      <c r="A266" s="5"/>
    </row>
    <row r="267" spans="1:1">
      <c r="A267" s="5"/>
    </row>
    <row r="268" spans="1:1">
      <c r="A268" s="5"/>
    </row>
    <row r="269" spans="1:1">
      <c r="A269" s="5"/>
    </row>
    <row r="270" spans="1:1">
      <c r="A270" s="5"/>
    </row>
    <row r="271" spans="1:1">
      <c r="A271" s="5"/>
    </row>
    <row r="272" spans="1:1">
      <c r="A272" s="5"/>
    </row>
    <row r="273" spans="1:1">
      <c r="A273" s="5"/>
    </row>
    <row r="274" spans="1:1">
      <c r="A274" s="5"/>
    </row>
    <row r="275" spans="1:1">
      <c r="A275" s="5"/>
    </row>
    <row r="276" spans="1:1">
      <c r="A276" s="5"/>
    </row>
    <row r="277" spans="1:1">
      <c r="A277" s="5"/>
    </row>
    <row r="278" spans="1:1">
      <c r="A278" s="5"/>
    </row>
    <row r="279" spans="1:1">
      <c r="A279" s="5"/>
    </row>
    <row r="280" spans="1:1">
      <c r="A280" s="5"/>
    </row>
    <row r="281" spans="1:1">
      <c r="A281" s="5"/>
    </row>
    <row r="282" spans="1:1">
      <c r="A282" s="5"/>
    </row>
    <row r="283" spans="1:1">
      <c r="A283" s="5"/>
    </row>
    <row r="284" spans="1:1">
      <c r="A284" s="5"/>
    </row>
    <row r="285" spans="1:1">
      <c r="A285" s="5"/>
    </row>
    <row r="286" spans="1:1">
      <c r="A286" s="5"/>
    </row>
    <row r="287" spans="1:1">
      <c r="A287" s="5"/>
    </row>
    <row r="288" spans="1:1">
      <c r="A288" s="5"/>
    </row>
    <row r="289" spans="1:1">
      <c r="A289" s="5"/>
    </row>
    <row r="290" spans="1:1">
      <c r="A290" s="5"/>
    </row>
    <row r="291" spans="1:1">
      <c r="A291" s="5"/>
    </row>
    <row r="292" spans="1:1">
      <c r="A292" s="5"/>
    </row>
    <row r="293" spans="1:1">
      <c r="A293" s="5"/>
    </row>
    <row r="294" spans="1:1">
      <c r="A294" s="5"/>
    </row>
    <row r="295" spans="1:1">
      <c r="A295" s="5"/>
    </row>
    <row r="296" spans="1:1">
      <c r="A296" s="5"/>
    </row>
    <row r="297" spans="1:1">
      <c r="A297" s="5"/>
    </row>
    <row r="298" spans="1:1">
      <c r="A298" s="5"/>
    </row>
    <row r="299" spans="1:1">
      <c r="A299" s="5"/>
    </row>
    <row r="300" spans="1:1">
      <c r="A300" s="5"/>
    </row>
    <row r="301" spans="1:1">
      <c r="A301" s="5"/>
    </row>
    <row r="302" spans="1:1">
      <c r="A302" s="5"/>
    </row>
    <row r="303" spans="1:1">
      <c r="A303" s="5"/>
    </row>
    <row r="304" spans="1:1">
      <c r="A304" s="5"/>
    </row>
    <row r="305" spans="1:1">
      <c r="A305" s="5"/>
    </row>
    <row r="306" spans="1:1">
      <c r="A306" s="5"/>
    </row>
    <row r="307" spans="1:1">
      <c r="A307" s="5"/>
    </row>
    <row r="308" spans="1:1">
      <c r="A308" s="5"/>
    </row>
    <row r="309" spans="1:1">
      <c r="A309" s="5"/>
    </row>
    <row r="310" spans="1:1">
      <c r="A310" s="5"/>
    </row>
    <row r="311" spans="1:1">
      <c r="A311" s="5"/>
    </row>
    <row r="312" spans="1:1">
      <c r="A312" s="5"/>
    </row>
    <row r="313" spans="1:1">
      <c r="A313" s="5"/>
    </row>
    <row r="314" spans="1:1">
      <c r="A314" s="5"/>
    </row>
    <row r="315" spans="1:1">
      <c r="A315" s="5"/>
    </row>
    <row r="316" spans="1:1">
      <c r="A316" s="5"/>
    </row>
    <row r="317" spans="1:1">
      <c r="A317" s="5"/>
    </row>
    <row r="318" spans="1:1">
      <c r="A318" s="5"/>
    </row>
    <row r="319" spans="1:1">
      <c r="A319" s="5"/>
    </row>
    <row r="320" spans="1:1">
      <c r="A320" s="5"/>
    </row>
    <row r="321" spans="1:1">
      <c r="A321" s="5"/>
    </row>
    <row r="322" spans="1:1">
      <c r="A322" s="5"/>
    </row>
    <row r="323" spans="1:1">
      <c r="A323" s="5"/>
    </row>
    <row r="324" spans="1:1">
      <c r="A324" s="5"/>
    </row>
    <row r="325" spans="1:1">
      <c r="A325" s="5"/>
    </row>
    <row r="326" spans="1:1">
      <c r="A326" s="5"/>
    </row>
    <row r="327" spans="1:1">
      <c r="A327" s="5"/>
    </row>
    <row r="328" spans="1:1">
      <c r="A328" s="5"/>
    </row>
    <row r="329" spans="1:1">
      <c r="A329" s="5"/>
    </row>
    <row r="330" spans="1:1">
      <c r="A330" s="5"/>
    </row>
    <row r="331" spans="1:1">
      <c r="A331" s="5"/>
    </row>
    <row r="332" spans="1:1">
      <c r="A332" s="5"/>
    </row>
    <row r="333" spans="1:1">
      <c r="A333" s="5"/>
    </row>
    <row r="334" spans="1:1">
      <c r="A334" s="5"/>
    </row>
    <row r="335" spans="1:1">
      <c r="A335" s="5"/>
    </row>
    <row r="336" spans="1:1">
      <c r="A336" s="5"/>
    </row>
    <row r="337" spans="1:1">
      <c r="A337" s="5"/>
    </row>
    <row r="338" spans="1:1">
      <c r="A338" s="5"/>
    </row>
    <row r="339" spans="1:1">
      <c r="A339" s="5"/>
    </row>
    <row r="340" spans="1:1">
      <c r="A340" s="5"/>
    </row>
    <row r="341" spans="1:1">
      <c r="A341" s="5"/>
    </row>
    <row r="342" spans="1:1">
      <c r="A342" s="5"/>
    </row>
    <row r="343" spans="1:1">
      <c r="A343" s="5"/>
    </row>
    <row r="344" spans="1:1">
      <c r="A344" s="5"/>
    </row>
    <row r="345" spans="1:1">
      <c r="A345" s="5"/>
    </row>
    <row r="346" spans="1:1">
      <c r="A346" s="5"/>
    </row>
    <row r="347" spans="1:1">
      <c r="A347" s="5"/>
    </row>
    <row r="348" spans="1:1">
      <c r="A348" s="5"/>
    </row>
    <row r="349" spans="1:1">
      <c r="A349" s="5"/>
    </row>
    <row r="350" spans="1:1">
      <c r="A350" s="5"/>
    </row>
    <row r="351" spans="1:1">
      <c r="A351" s="5"/>
    </row>
    <row r="352" spans="1:1">
      <c r="A352" s="5"/>
    </row>
    <row r="353" spans="1:1">
      <c r="A353" s="5"/>
    </row>
    <row r="354" spans="1:1">
      <c r="A354" s="5"/>
    </row>
    <row r="355" spans="1:1">
      <c r="A355" s="5"/>
    </row>
    <row r="356" spans="1:1">
      <c r="A356" s="5"/>
    </row>
    <row r="357" spans="1:1">
      <c r="A357" s="5"/>
    </row>
    <row r="358" spans="1:1">
      <c r="A358" s="5"/>
    </row>
    <row r="359" spans="1:1">
      <c r="A359" s="5"/>
    </row>
    <row r="360" spans="1:1">
      <c r="A360" s="5"/>
    </row>
    <row r="361" spans="1:1">
      <c r="A361" s="5"/>
    </row>
    <row r="362" spans="1:1">
      <c r="A362" s="5"/>
    </row>
    <row r="363" spans="1:1">
      <c r="A363" s="5"/>
    </row>
    <row r="364" spans="1:1">
      <c r="A364" s="5"/>
    </row>
    <row r="365" spans="1:1">
      <c r="A365" s="5"/>
    </row>
    <row r="366" spans="1:1">
      <c r="A366" s="5"/>
    </row>
    <row r="367" spans="1:1">
      <c r="A367" s="5"/>
    </row>
    <row r="368" spans="1:1">
      <c r="A368" s="5"/>
    </row>
    <row r="369" spans="1:1">
      <c r="A369" s="5"/>
    </row>
    <row r="370" spans="1:1">
      <c r="A370" s="5"/>
    </row>
    <row r="371" spans="1:1">
      <c r="A371" s="5"/>
    </row>
    <row r="372" spans="1:1">
      <c r="A372" s="5"/>
    </row>
    <row r="373" spans="1:1">
      <c r="A373" s="5"/>
    </row>
    <row r="374" spans="1:1">
      <c r="A374" s="5"/>
    </row>
    <row r="375" spans="1:1">
      <c r="A375" s="5"/>
    </row>
    <row r="376" spans="1:1">
      <c r="A376" s="5"/>
    </row>
    <row r="377" spans="1:1">
      <c r="A377" s="5"/>
    </row>
    <row r="378" spans="1:1">
      <c r="A378" s="5"/>
    </row>
    <row r="379" spans="1:1">
      <c r="A379" s="5"/>
    </row>
    <row r="380" spans="1:1">
      <c r="A380" s="5"/>
    </row>
    <row r="381" spans="1:1">
      <c r="A381" s="5"/>
    </row>
    <row r="382" spans="1:1">
      <c r="A382" s="5"/>
    </row>
    <row r="383" spans="1:1">
      <c r="A383" s="5"/>
    </row>
    <row r="384" spans="1:1">
      <c r="A384" s="5"/>
    </row>
    <row r="385" spans="1:1">
      <c r="A385" s="5"/>
    </row>
    <row r="386" spans="1:1">
      <c r="A386" s="5"/>
    </row>
    <row r="387" spans="1:1">
      <c r="A387" s="5"/>
    </row>
    <row r="388" spans="1:1">
      <c r="A388" s="5"/>
    </row>
    <row r="389" spans="1:1">
      <c r="A389" s="5"/>
    </row>
    <row r="390" spans="1:1">
      <c r="A390" s="5"/>
    </row>
    <row r="391" spans="1:1">
      <c r="A391" s="5"/>
    </row>
    <row r="392" spans="1:1">
      <c r="A392" s="5"/>
    </row>
    <row r="393" spans="1:1">
      <c r="A393" s="5"/>
    </row>
    <row r="394" spans="1:1">
      <c r="A394" s="5"/>
    </row>
    <row r="395" spans="1:1">
      <c r="A395" s="5"/>
    </row>
    <row r="396" spans="1:1">
      <c r="A396" s="5"/>
    </row>
    <row r="397" spans="1:1">
      <c r="A397" s="5"/>
    </row>
    <row r="398" spans="1:1">
      <c r="A398" s="5"/>
    </row>
    <row r="399" spans="1:1">
      <c r="A399" s="5"/>
    </row>
    <row r="400" spans="1:1">
      <c r="A400" s="5"/>
    </row>
    <row r="401" spans="1:1">
      <c r="A401" s="5"/>
    </row>
    <row r="402" spans="1:1">
      <c r="A402" s="5"/>
    </row>
    <row r="403" spans="1:1">
      <c r="A403" s="5"/>
    </row>
    <row r="404" spans="1:1">
      <c r="A404" s="5"/>
    </row>
    <row r="405" spans="1:1">
      <c r="A405" s="5"/>
    </row>
    <row r="406" spans="1:1">
      <c r="A406" s="5"/>
    </row>
    <row r="407" spans="1:1">
      <c r="A407" s="5"/>
    </row>
    <row r="408" spans="1:1">
      <c r="A408" s="5"/>
    </row>
    <row r="409" spans="1:1">
      <c r="A409" s="5"/>
    </row>
    <row r="410" spans="1:1">
      <c r="A410" s="5"/>
    </row>
    <row r="411" spans="1:1">
      <c r="A411" s="5"/>
    </row>
    <row r="412" spans="1:1">
      <c r="A412" s="5"/>
    </row>
    <row r="413" spans="1:1">
      <c r="A413" s="5"/>
    </row>
    <row r="414" spans="1:1">
      <c r="A414" s="5"/>
    </row>
    <row r="415" spans="1:1">
      <c r="A415" s="5"/>
    </row>
    <row r="416" spans="1:1">
      <c r="A416" s="5"/>
    </row>
    <row r="417" spans="1:1">
      <c r="A417" s="5"/>
    </row>
    <row r="418" spans="1:1">
      <c r="A418" s="5"/>
    </row>
    <row r="419" spans="1:1">
      <c r="A419" s="5"/>
    </row>
    <row r="420" spans="1:1">
      <c r="A420" s="5"/>
    </row>
    <row r="421" spans="1:1">
      <c r="A421" s="5"/>
    </row>
    <row r="422" spans="1:1">
      <c r="A422" s="5"/>
    </row>
    <row r="423" spans="1:1">
      <c r="A423" s="5"/>
    </row>
    <row r="424" spans="1:1">
      <c r="A424" s="5"/>
    </row>
    <row r="425" spans="1:1">
      <c r="A425" s="5"/>
    </row>
    <row r="426" spans="1:1">
      <c r="A426" s="5"/>
    </row>
    <row r="427" spans="1:1">
      <c r="A427" s="5"/>
    </row>
    <row r="428" spans="1:1">
      <c r="A428" s="5"/>
    </row>
    <row r="429" spans="1:1">
      <c r="A429" s="5"/>
    </row>
    <row r="430" spans="1:1">
      <c r="A430" s="5"/>
    </row>
    <row r="431" spans="1:1">
      <c r="A431" s="5"/>
    </row>
    <row r="432" spans="1:1">
      <c r="A432" s="5"/>
    </row>
    <row r="433" spans="1:1">
      <c r="A433" s="5"/>
    </row>
    <row r="434" spans="1:1">
      <c r="A434" s="5"/>
    </row>
    <row r="435" spans="1:1">
      <c r="A435" s="5"/>
    </row>
    <row r="436" spans="1:1">
      <c r="A436" s="5"/>
    </row>
    <row r="437" spans="1:1">
      <c r="A437" s="5"/>
    </row>
    <row r="438" spans="1:1">
      <c r="A438" s="5"/>
    </row>
    <row r="439" spans="1:1">
      <c r="A439" s="5"/>
    </row>
    <row r="440" spans="1:1">
      <c r="A440" s="5"/>
    </row>
    <row r="441" spans="1:1">
      <c r="A441" s="5"/>
    </row>
    <row r="442" spans="1:1">
      <c r="A442" s="5"/>
    </row>
    <row r="443" spans="1:1">
      <c r="A443" s="5"/>
    </row>
    <row r="444" spans="1:1">
      <c r="A444" s="5"/>
    </row>
    <row r="445" spans="1:1">
      <c r="A445" s="5"/>
    </row>
    <row r="446" spans="1:1">
      <c r="A446" s="5"/>
    </row>
    <row r="447" spans="1:1">
      <c r="A447" s="5"/>
    </row>
    <row r="448" spans="1:1">
      <c r="A448" s="5"/>
    </row>
    <row r="449" spans="1:1">
      <c r="A449" s="5"/>
    </row>
    <row r="450" spans="1:1">
      <c r="A450" s="5"/>
    </row>
    <row r="451" spans="1:1">
      <c r="A451" s="5"/>
    </row>
    <row r="452" spans="1:1">
      <c r="A452" s="5"/>
    </row>
    <row r="453" spans="1:1">
      <c r="A453" s="5"/>
    </row>
    <row r="454" spans="1:1">
      <c r="A454" s="5"/>
    </row>
    <row r="455" spans="1:1">
      <c r="A455" s="5"/>
    </row>
    <row r="456" spans="1:1">
      <c r="A456" s="5"/>
    </row>
    <row r="457" spans="1:1">
      <c r="A457" s="5"/>
    </row>
    <row r="458" spans="1:1">
      <c r="A458" s="5"/>
    </row>
    <row r="459" spans="1:1">
      <c r="A459" s="5"/>
    </row>
    <row r="460" spans="1:1">
      <c r="A460" s="5"/>
    </row>
    <row r="461" spans="1:1">
      <c r="A461" s="5"/>
    </row>
    <row r="462" spans="1:1">
      <c r="A462" s="5"/>
    </row>
    <row r="463" spans="1:1">
      <c r="A463" s="5"/>
    </row>
    <row r="464" spans="1:1">
      <c r="A464" s="5"/>
    </row>
    <row r="465" spans="1:1">
      <c r="A465" s="5"/>
    </row>
    <row r="466" spans="1:1">
      <c r="A466" s="5"/>
    </row>
    <row r="467" spans="1:1">
      <c r="A467" s="5"/>
    </row>
    <row r="468" spans="1:1">
      <c r="A468" s="5"/>
    </row>
    <row r="469" spans="1:1">
      <c r="A469" s="5"/>
    </row>
    <row r="470" spans="1:1">
      <c r="A470" s="5"/>
    </row>
    <row r="471" spans="1:1">
      <c r="A471" s="5"/>
    </row>
    <row r="472" spans="1:1">
      <c r="A472" s="5"/>
    </row>
    <row r="473" spans="1:1">
      <c r="A473" s="5"/>
    </row>
    <row r="474" spans="1:1">
      <c r="A474" s="5"/>
    </row>
    <row r="475" spans="1:1">
      <c r="A475" s="5"/>
    </row>
    <row r="476" spans="1:1">
      <c r="A476" s="5"/>
    </row>
    <row r="477" spans="1:1">
      <c r="A477" s="5"/>
    </row>
    <row r="478" spans="1:1">
      <c r="A478" s="5"/>
    </row>
    <row r="479" spans="1:1">
      <c r="A479" s="5"/>
    </row>
    <row r="480" spans="1:1">
      <c r="A480" s="5"/>
    </row>
    <row r="481" spans="1:1">
      <c r="A481" s="5"/>
    </row>
    <row r="482" spans="1:1">
      <c r="A482" s="5"/>
    </row>
    <row r="483" spans="1:1">
      <c r="A483" s="5"/>
    </row>
    <row r="484" spans="1:1">
      <c r="A484" s="5"/>
    </row>
    <row r="485" spans="1:1">
      <c r="A485" s="5"/>
    </row>
    <row r="486" spans="1:1">
      <c r="A486" s="5"/>
    </row>
    <row r="487" spans="1:1">
      <c r="A487" s="5"/>
    </row>
    <row r="488" spans="1:1">
      <c r="A488" s="5"/>
    </row>
    <row r="489" spans="1:1">
      <c r="A489" s="5"/>
    </row>
    <row r="490" spans="1:1">
      <c r="A490" s="5"/>
    </row>
    <row r="491" spans="1:1">
      <c r="A491" s="5"/>
    </row>
    <row r="492" spans="1:1">
      <c r="A492" s="5"/>
    </row>
    <row r="493" spans="1:1">
      <c r="A493" s="5"/>
    </row>
    <row r="494" spans="1:1">
      <c r="A494" s="5"/>
    </row>
    <row r="495" spans="1:1">
      <c r="A495" s="5"/>
    </row>
    <row r="496" spans="1:1">
      <c r="A496" s="5"/>
    </row>
    <row r="497" spans="1:1">
      <c r="A497" s="5"/>
    </row>
    <row r="498" spans="1:1">
      <c r="A498" s="5"/>
    </row>
    <row r="499" spans="1:1">
      <c r="A499" s="5"/>
    </row>
    <row r="500" spans="1:1">
      <c r="A500" s="5"/>
    </row>
    <row r="501" spans="1:1">
      <c r="A501" s="5"/>
    </row>
    <row r="502" spans="1:1">
      <c r="A502" s="5"/>
    </row>
    <row r="503" spans="1:1">
      <c r="A503" s="5"/>
    </row>
    <row r="504" spans="1:1">
      <c r="A504" s="5"/>
    </row>
    <row r="505" spans="1:1">
      <c r="A505" s="5"/>
    </row>
    <row r="506" spans="1:1">
      <c r="A506" s="5"/>
    </row>
    <row r="507" spans="1:1">
      <c r="A507" s="5"/>
    </row>
    <row r="508" spans="1:1">
      <c r="A508" s="5"/>
    </row>
    <row r="509" spans="1:1">
      <c r="A509" s="5"/>
    </row>
    <row r="510" spans="1:1">
      <c r="A510" s="5"/>
    </row>
    <row r="511" spans="1:1">
      <c r="A511" s="5"/>
    </row>
    <row r="512" spans="1:1">
      <c r="A512" s="5"/>
    </row>
    <row r="513" spans="1:1">
      <c r="A513" s="5"/>
    </row>
    <row r="514" spans="1:1">
      <c r="A514" s="5"/>
    </row>
    <row r="515" spans="1:1">
      <c r="A515" s="5"/>
    </row>
    <row r="516" spans="1:1">
      <c r="A516" s="5"/>
    </row>
    <row r="517" spans="1:1">
      <c r="A517" s="5"/>
    </row>
    <row r="518" spans="1:1">
      <c r="A518" s="5"/>
    </row>
    <row r="519" spans="1:1">
      <c r="A519" s="5"/>
    </row>
    <row r="520" spans="1:1">
      <c r="A520" s="5"/>
    </row>
    <row r="521" spans="1:1">
      <c r="A521" s="5"/>
    </row>
    <row r="522" spans="1:1">
      <c r="A522" s="5"/>
    </row>
    <row r="523" spans="1:1">
      <c r="A523" s="5"/>
    </row>
    <row r="524" spans="1:1">
      <c r="A524" s="5"/>
    </row>
    <row r="525" spans="1:1">
      <c r="A525" s="5"/>
    </row>
    <row r="526" spans="1:1">
      <c r="A526" s="5"/>
    </row>
    <row r="527" spans="1:1">
      <c r="A527" s="5"/>
    </row>
    <row r="528" spans="1:1">
      <c r="A528" s="5"/>
    </row>
    <row r="529" spans="1:1">
      <c r="A529" s="5"/>
    </row>
    <row r="530" spans="1:1">
      <c r="A530" s="5"/>
    </row>
    <row r="531" spans="1:1">
      <c r="A531" s="5"/>
    </row>
    <row r="532" spans="1:1">
      <c r="A532" s="5"/>
    </row>
    <row r="533" spans="1:1">
      <c r="A533" s="5"/>
    </row>
    <row r="534" spans="1:1">
      <c r="A534" s="5"/>
    </row>
    <row r="535" spans="1:1">
      <c r="A535" s="5"/>
    </row>
    <row r="536" spans="1:1">
      <c r="A536" s="5"/>
    </row>
    <row r="537" spans="1:1">
      <c r="A537" s="5"/>
    </row>
    <row r="538" spans="1:1">
      <c r="A538" s="5"/>
    </row>
    <row r="539" spans="1:1">
      <c r="A539" s="5"/>
    </row>
    <row r="540" spans="1:1">
      <c r="A540" s="5"/>
    </row>
    <row r="541" spans="1:1">
      <c r="A541" s="5"/>
    </row>
    <row r="542" spans="1:1">
      <c r="A542" s="5"/>
    </row>
    <row r="543" spans="1:1">
      <c r="A543" s="5"/>
    </row>
    <row r="544" spans="1:1">
      <c r="A544" s="5"/>
    </row>
    <row r="545" spans="1:1">
      <c r="A545" s="5"/>
    </row>
    <row r="546" spans="1:1">
      <c r="A546" s="5"/>
    </row>
    <row r="547" spans="1:1">
      <c r="A547" s="5"/>
    </row>
    <row r="548" spans="1:1">
      <c r="A548" s="5"/>
    </row>
    <row r="549" spans="1:1">
      <c r="A549" s="5"/>
    </row>
    <row r="550" spans="1:1">
      <c r="A550" s="5"/>
    </row>
    <row r="551" spans="1:1">
      <c r="A551" s="5"/>
    </row>
    <row r="552" spans="1:1">
      <c r="A552" s="5"/>
    </row>
    <row r="553" spans="1:1">
      <c r="A553" s="5"/>
    </row>
    <row r="554" spans="1:1">
      <c r="A554" s="5"/>
    </row>
    <row r="555" spans="1:1">
      <c r="A555" s="5"/>
    </row>
    <row r="556" spans="1:1">
      <c r="A556" s="5"/>
    </row>
    <row r="557" spans="1:1">
      <c r="A557" s="5"/>
    </row>
    <row r="558" spans="1:1">
      <c r="A558" s="5"/>
    </row>
    <row r="559" spans="1:1">
      <c r="A559" s="5"/>
    </row>
    <row r="560" spans="1:1">
      <c r="A560" s="5"/>
    </row>
    <row r="561" spans="1:1">
      <c r="A561" s="5"/>
    </row>
    <row r="562" spans="1:1">
      <c r="A562" s="5"/>
    </row>
    <row r="563" spans="1:1">
      <c r="A563" s="5"/>
    </row>
    <row r="564" spans="1:1">
      <c r="A564" s="5"/>
    </row>
    <row r="565" spans="1:1">
      <c r="A565" s="5"/>
    </row>
    <row r="566" spans="1:1">
      <c r="A566" s="5"/>
    </row>
    <row r="567" spans="1:1">
      <c r="A567" s="5"/>
    </row>
    <row r="568" spans="1:1">
      <c r="A568" s="5"/>
    </row>
    <row r="569" spans="1:1">
      <c r="A569" s="5"/>
    </row>
    <row r="570" spans="1:1">
      <c r="A570" s="5"/>
    </row>
    <row r="571" spans="1:1">
      <c r="A571" s="5"/>
    </row>
    <row r="572" spans="1:1">
      <c r="A572" s="5"/>
    </row>
    <row r="573" spans="1:1">
      <c r="A573" s="5"/>
    </row>
    <row r="574" spans="1:1">
      <c r="A574" s="5"/>
    </row>
    <row r="575" spans="1:1">
      <c r="A575" s="5"/>
    </row>
    <row r="576" spans="1:1">
      <c r="A576" s="5"/>
    </row>
    <row r="577" spans="1:1">
      <c r="A577" s="5"/>
    </row>
    <row r="578" spans="1:1">
      <c r="A578" s="5"/>
    </row>
    <row r="579" spans="1:1">
      <c r="A579" s="5"/>
    </row>
    <row r="580" spans="1:1">
      <c r="A580" s="5"/>
    </row>
    <row r="581" spans="1:1">
      <c r="A581" s="5"/>
    </row>
    <row r="582" spans="1:1">
      <c r="A582" s="5"/>
    </row>
    <row r="583" spans="1:1">
      <c r="A583" s="5"/>
    </row>
    <row r="584" spans="1:1">
      <c r="A584" s="5"/>
    </row>
    <row r="585" spans="1:1">
      <c r="A585" s="5"/>
    </row>
    <row r="586" spans="1:1">
      <c r="A586" s="5"/>
    </row>
    <row r="587" spans="1:1">
      <c r="A587" s="5"/>
    </row>
    <row r="588" spans="1:1">
      <c r="A588" s="5"/>
    </row>
    <row r="589" spans="1:1">
      <c r="A589" s="5"/>
    </row>
    <row r="590" spans="1:1">
      <c r="A590" s="5"/>
    </row>
    <row r="591" spans="1:1">
      <c r="A591" s="5"/>
    </row>
    <row r="592" spans="1:1">
      <c r="A592" s="5"/>
    </row>
    <row r="593" spans="1:1">
      <c r="A593" s="5"/>
    </row>
    <row r="594" spans="1:1">
      <c r="A594" s="5"/>
    </row>
    <row r="595" spans="1:1">
      <c r="A595" s="5"/>
    </row>
    <row r="596" spans="1:1">
      <c r="A596" s="5"/>
    </row>
    <row r="597" spans="1:1">
      <c r="A597" s="5"/>
    </row>
    <row r="598" spans="1:1">
      <c r="A598" s="5"/>
    </row>
    <row r="599" spans="1:1">
      <c r="A599" s="5"/>
    </row>
    <row r="600" spans="1:1">
      <c r="A600" s="5"/>
    </row>
    <row r="601" spans="1:1">
      <c r="A601" s="5"/>
    </row>
    <row r="602" spans="1:1">
      <c r="A602" s="5"/>
    </row>
    <row r="603" spans="1:1">
      <c r="A603" s="5"/>
    </row>
    <row r="604" spans="1:1">
      <c r="A604" s="5"/>
    </row>
    <row r="605" spans="1:1">
      <c r="A605" s="5"/>
    </row>
    <row r="606" spans="1:1">
      <c r="A606" s="5"/>
    </row>
    <row r="607" spans="1:1">
      <c r="A607" s="5"/>
    </row>
    <row r="608" spans="1:1">
      <c r="A608" s="5"/>
    </row>
    <row r="609" spans="1:1">
      <c r="A609" s="5"/>
    </row>
    <row r="610" spans="1:1">
      <c r="A610" s="5"/>
    </row>
    <row r="611" spans="1:1">
      <c r="A611" s="5"/>
    </row>
    <row r="612" spans="1:1">
      <c r="A612" s="5"/>
    </row>
    <row r="613" spans="1:1">
      <c r="A613" s="5"/>
    </row>
    <row r="614" spans="1:1">
      <c r="A614" s="5"/>
    </row>
    <row r="615" spans="1:1">
      <c r="A615" s="5"/>
    </row>
    <row r="616" spans="1:1">
      <c r="A616" s="5"/>
    </row>
    <row r="617" spans="1:1">
      <c r="A617" s="5"/>
    </row>
    <row r="618" spans="1:1">
      <c r="A618" s="5"/>
    </row>
    <row r="619" spans="1:1">
      <c r="A619" s="5"/>
    </row>
    <row r="620" spans="1:1">
      <c r="A620" s="5"/>
    </row>
    <row r="621" spans="1:1">
      <c r="A621" s="5"/>
    </row>
    <row r="622" spans="1:1">
      <c r="A622" s="5"/>
    </row>
    <row r="623" spans="1:1">
      <c r="A623" s="5"/>
    </row>
    <row r="624" spans="1:1">
      <c r="A624" s="5"/>
    </row>
    <row r="625" spans="1:1">
      <c r="A625" s="5"/>
    </row>
    <row r="626" spans="1:1">
      <c r="A626" s="5"/>
    </row>
    <row r="627" spans="1:1">
      <c r="A627" s="5"/>
    </row>
    <row r="628" spans="1:1">
      <c r="A628" s="5"/>
    </row>
    <row r="629" spans="1:1">
      <c r="A629" s="5"/>
    </row>
    <row r="630" spans="1:1">
      <c r="A630" s="5"/>
    </row>
    <row r="631" spans="1:1">
      <c r="A631" s="5"/>
    </row>
    <row r="632" spans="1:1">
      <c r="A632" s="5"/>
    </row>
    <row r="633" spans="1:1">
      <c r="A633" s="5"/>
    </row>
    <row r="634" spans="1:1">
      <c r="A634" s="5"/>
    </row>
    <row r="635" spans="1:1">
      <c r="A635" s="5"/>
    </row>
    <row r="636" spans="1:1">
      <c r="A636" s="5"/>
    </row>
    <row r="637" spans="1:1">
      <c r="A637" s="5"/>
    </row>
    <row r="638" spans="1:1">
      <c r="A638" s="5"/>
    </row>
    <row r="639" spans="1:1">
      <c r="A639" s="5"/>
    </row>
    <row r="640" spans="1:1">
      <c r="A640" s="5"/>
    </row>
    <row r="641" spans="1:1">
      <c r="A641" s="5"/>
    </row>
    <row r="642" spans="1:1">
      <c r="A642" s="5"/>
    </row>
    <row r="643" spans="1:1">
      <c r="A643" s="5"/>
    </row>
    <row r="644" spans="1:1">
      <c r="A644" s="5"/>
    </row>
    <row r="645" spans="1:1">
      <c r="A645" s="5"/>
    </row>
    <row r="646" spans="1:1">
      <c r="A646" s="5"/>
    </row>
    <row r="647" spans="1:1">
      <c r="A647" s="5"/>
    </row>
    <row r="648" spans="1:1">
      <c r="A648" s="5"/>
    </row>
    <row r="649" spans="1:1">
      <c r="A649" s="5"/>
    </row>
    <row r="650" spans="1:1">
      <c r="A650" s="5"/>
    </row>
    <row r="651" spans="1:1">
      <c r="A651" s="5"/>
    </row>
    <row r="652" spans="1:1">
      <c r="A652" s="5"/>
    </row>
    <row r="653" spans="1:1">
      <c r="A653" s="5"/>
    </row>
    <row r="654" spans="1:1">
      <c r="A654" s="5"/>
    </row>
    <row r="655" spans="1:1">
      <c r="A655" s="5"/>
    </row>
    <row r="656" spans="1:1">
      <c r="A656" s="5"/>
    </row>
    <row r="657" spans="1:1">
      <c r="A657" s="5"/>
    </row>
    <row r="658" spans="1:1">
      <c r="A658" s="5"/>
    </row>
    <row r="659" spans="1:1">
      <c r="A659" s="5"/>
    </row>
    <row r="660" spans="1:1">
      <c r="A660" s="5"/>
    </row>
    <row r="661" spans="1:1">
      <c r="A661" s="5"/>
    </row>
    <row r="662" spans="1:1">
      <c r="A662" s="5"/>
    </row>
    <row r="663" spans="1:1">
      <c r="A663" s="5"/>
    </row>
    <row r="664" spans="1:1">
      <c r="A664" s="5"/>
    </row>
    <row r="665" spans="1:1">
      <c r="A665" s="5"/>
    </row>
    <row r="666" spans="1:1">
      <c r="A666" s="5"/>
    </row>
    <row r="667" spans="1:1">
      <c r="A667" s="5"/>
    </row>
    <row r="668" spans="1:1">
      <c r="A668" s="5"/>
    </row>
    <row r="669" spans="1:1">
      <c r="A669" s="5"/>
    </row>
    <row r="670" spans="1:1">
      <c r="A670" s="5"/>
    </row>
    <row r="671" spans="1:1">
      <c r="A671" s="5"/>
    </row>
    <row r="672" spans="1:1">
      <c r="A672" s="5"/>
    </row>
    <row r="673" spans="1:1">
      <c r="A673" s="5"/>
    </row>
    <row r="674" spans="1:1">
      <c r="A674" s="5"/>
    </row>
    <row r="675" spans="1:1">
      <c r="A675" s="5"/>
    </row>
    <row r="676" spans="1:1">
      <c r="A676" s="5"/>
    </row>
    <row r="677" spans="1:1">
      <c r="A677" s="5"/>
    </row>
    <row r="678" spans="1:1">
      <c r="A678" s="5"/>
    </row>
    <row r="679" spans="1:1">
      <c r="A679" s="5"/>
    </row>
    <row r="680" spans="1:1">
      <c r="A680" s="5"/>
    </row>
    <row r="681" spans="1:1">
      <c r="A681" s="5"/>
    </row>
    <row r="682" spans="1:1">
      <c r="A682" s="5"/>
    </row>
    <row r="683" spans="1:1">
      <c r="A683" s="5"/>
    </row>
    <row r="684" spans="1:1">
      <c r="A684" s="5"/>
    </row>
    <row r="685" spans="1:1">
      <c r="A685" s="5"/>
    </row>
    <row r="686" spans="1:1">
      <c r="A686" s="5"/>
    </row>
    <row r="687" spans="1:1">
      <c r="A687" s="5"/>
    </row>
    <row r="688" spans="1:1">
      <c r="A688" s="5"/>
    </row>
    <row r="689" spans="1:1">
      <c r="A689" s="5"/>
    </row>
    <row r="690" spans="1:1">
      <c r="A690" s="5"/>
    </row>
    <row r="691" spans="1:1">
      <c r="A691" s="5"/>
    </row>
    <row r="692" spans="1:1">
      <c r="A692" s="5"/>
    </row>
    <row r="693" spans="1:1">
      <c r="A693" s="5"/>
    </row>
    <row r="694" spans="1:1">
      <c r="A694" s="5"/>
    </row>
    <row r="695" spans="1:1">
      <c r="A695" s="5"/>
    </row>
    <row r="696" spans="1:1">
      <c r="A696" s="5"/>
    </row>
    <row r="697" spans="1:1">
      <c r="A697" s="5"/>
    </row>
    <row r="698" spans="1:1">
      <c r="A698" s="5"/>
    </row>
    <row r="699" spans="1:1">
      <c r="A699" s="5"/>
    </row>
    <row r="700" spans="1:1">
      <c r="A700" s="5"/>
    </row>
    <row r="701" spans="1:1">
      <c r="A701" s="5"/>
    </row>
    <row r="702" spans="1:1">
      <c r="A702" s="5"/>
    </row>
    <row r="703" spans="1:1">
      <c r="A703" s="5"/>
    </row>
    <row r="704" spans="1:1">
      <c r="A704" s="5"/>
    </row>
    <row r="705" spans="1:1">
      <c r="A705" s="5"/>
    </row>
    <row r="706" spans="1:1">
      <c r="A706" s="5"/>
    </row>
    <row r="707" spans="1:1">
      <c r="A707" s="5"/>
    </row>
    <row r="708" spans="1:1">
      <c r="A708" s="5"/>
    </row>
    <row r="709" spans="1:1">
      <c r="A709" s="5"/>
    </row>
    <row r="710" spans="1:1">
      <c r="A710" s="5"/>
    </row>
    <row r="711" spans="1:1">
      <c r="A711" s="5"/>
    </row>
    <row r="712" spans="1:1">
      <c r="A712" s="5"/>
    </row>
    <row r="713" spans="1:1">
      <c r="A713" s="5"/>
    </row>
    <row r="714" spans="1:1">
      <c r="A714" s="5"/>
    </row>
    <row r="715" spans="1:1">
      <c r="A715" s="5"/>
    </row>
    <row r="716" spans="1:1">
      <c r="A716" s="5"/>
    </row>
    <row r="717" spans="1:1">
      <c r="A717" s="5"/>
    </row>
    <row r="718" spans="1:1">
      <c r="A718" s="5"/>
    </row>
    <row r="719" spans="1:1">
      <c r="A719" s="5"/>
    </row>
    <row r="720" spans="1:1">
      <c r="A720" s="5"/>
    </row>
    <row r="721" spans="1:1">
      <c r="A721" s="5"/>
    </row>
    <row r="722" spans="1:1">
      <c r="A722" s="5"/>
    </row>
    <row r="723" spans="1:1">
      <c r="A723" s="5"/>
    </row>
    <row r="724" spans="1:1">
      <c r="A724" s="5"/>
    </row>
    <row r="725" spans="1:1">
      <c r="A725" s="5"/>
    </row>
    <row r="726" spans="1:1">
      <c r="A726" s="5"/>
    </row>
    <row r="727" spans="1:1">
      <c r="A727" s="5"/>
    </row>
    <row r="728" spans="1:1">
      <c r="A728" s="5"/>
    </row>
    <row r="729" spans="1:1">
      <c r="A729" s="5"/>
    </row>
    <row r="730" spans="1:1">
      <c r="A730" s="5"/>
    </row>
    <row r="731" spans="1:1">
      <c r="A731" s="5"/>
    </row>
    <row r="732" spans="1:1">
      <c r="A732" s="5"/>
    </row>
    <row r="733" spans="1:1">
      <c r="A733" s="5"/>
    </row>
    <row r="734" spans="1:1">
      <c r="A734" s="5"/>
    </row>
    <row r="735" spans="1:1">
      <c r="A735" s="5"/>
    </row>
    <row r="736" spans="1:1">
      <c r="A736" s="5"/>
    </row>
    <row r="737" spans="1:1">
      <c r="A737" s="5"/>
    </row>
    <row r="738" spans="1:1">
      <c r="A738" s="5"/>
    </row>
    <row r="739" spans="1:1">
      <c r="A739" s="5"/>
    </row>
    <row r="740" spans="1:1">
      <c r="A740" s="5"/>
    </row>
    <row r="741" spans="1:1">
      <c r="A741" s="5"/>
    </row>
    <row r="742" spans="1:1">
      <c r="A742" s="5"/>
    </row>
    <row r="743" spans="1:1">
      <c r="A743" s="5"/>
    </row>
    <row r="744" spans="1:1">
      <c r="A744" s="5"/>
    </row>
    <row r="745" spans="1:1">
      <c r="A745" s="5"/>
    </row>
    <row r="746" spans="1:1">
      <c r="A746" s="5"/>
    </row>
    <row r="747" spans="1:1">
      <c r="A747" s="5"/>
    </row>
    <row r="748" spans="1:1">
      <c r="A748" s="5"/>
    </row>
    <row r="749" spans="1:1">
      <c r="A749" s="5"/>
    </row>
    <row r="750" spans="1:1">
      <c r="A750" s="5"/>
    </row>
    <row r="751" spans="1:1">
      <c r="A751" s="5"/>
    </row>
    <row r="752" spans="1:1">
      <c r="A752" s="5"/>
    </row>
    <row r="753" spans="1:1">
      <c r="A753" s="5"/>
    </row>
    <row r="754" spans="1:1">
      <c r="A754" s="5"/>
    </row>
    <row r="755" spans="1:1">
      <c r="A755" s="5"/>
    </row>
    <row r="756" spans="1:1">
      <c r="A756" s="5"/>
    </row>
    <row r="757" spans="1:1">
      <c r="A757" s="5"/>
    </row>
    <row r="758" spans="1:1">
      <c r="A758" s="5"/>
    </row>
    <row r="759" spans="1:1">
      <c r="A759" s="5"/>
    </row>
    <row r="760" spans="1:1">
      <c r="A760" s="5"/>
    </row>
    <row r="761" spans="1:1">
      <c r="A761" s="5"/>
    </row>
    <row r="762" spans="1:1">
      <c r="A762" s="5"/>
    </row>
    <row r="763" spans="1:1">
      <c r="A763" s="5"/>
    </row>
    <row r="764" spans="1:1">
      <c r="A764" s="5"/>
    </row>
    <row r="765" spans="1:1">
      <c r="A765" s="5"/>
    </row>
    <row r="766" spans="1:1">
      <c r="A766" s="5"/>
    </row>
    <row r="767" spans="1:1">
      <c r="A767" s="5"/>
    </row>
    <row r="768" spans="1:1">
      <c r="A768" s="5"/>
    </row>
    <row r="769" spans="1:1">
      <c r="A769" s="5"/>
    </row>
    <row r="770" spans="1:1">
      <c r="A770" s="5"/>
    </row>
    <row r="771" spans="1:1">
      <c r="A771" s="5"/>
    </row>
    <row r="772" spans="1:1">
      <c r="A772" s="5"/>
    </row>
    <row r="773" spans="1:1">
      <c r="A773" s="5"/>
    </row>
    <row r="774" spans="1:1">
      <c r="A774" s="5"/>
    </row>
    <row r="775" spans="1:1">
      <c r="A775" s="5"/>
    </row>
    <row r="776" spans="1:1">
      <c r="A776" s="5"/>
    </row>
    <row r="777" spans="1:1">
      <c r="A777" s="5"/>
    </row>
    <row r="778" spans="1:1">
      <c r="A778" s="5"/>
    </row>
    <row r="779" spans="1:1">
      <c r="A779" s="5"/>
    </row>
    <row r="780" spans="1:1">
      <c r="A780" s="5"/>
    </row>
    <row r="781" spans="1:1">
      <c r="A781" s="5"/>
    </row>
    <row r="782" spans="1:1">
      <c r="A782" s="5"/>
    </row>
    <row r="783" spans="1:1">
      <c r="A783" s="5"/>
    </row>
    <row r="784" spans="1:1">
      <c r="A784" s="5"/>
    </row>
    <row r="785" spans="1:1">
      <c r="A785" s="5"/>
    </row>
    <row r="786" spans="1:1">
      <c r="A786" s="5"/>
    </row>
    <row r="787" spans="1:1">
      <c r="A787" s="5"/>
    </row>
    <row r="788" spans="1:1">
      <c r="A788" s="5"/>
    </row>
    <row r="789" spans="1:1">
      <c r="A789" s="5"/>
    </row>
    <row r="790" spans="1:1">
      <c r="A790" s="5"/>
    </row>
    <row r="791" spans="1:1">
      <c r="A791" s="5"/>
    </row>
    <row r="792" spans="1:1">
      <c r="A792" s="5"/>
    </row>
    <row r="793" spans="1:1">
      <c r="A793" s="5"/>
    </row>
    <row r="794" spans="1:1">
      <c r="A794" s="5"/>
    </row>
    <row r="795" spans="1:1">
      <c r="A795" s="5"/>
    </row>
    <row r="796" spans="1:1">
      <c r="A796" s="5"/>
    </row>
    <row r="797" spans="1:1">
      <c r="A797" s="5"/>
    </row>
    <row r="798" spans="1:1">
      <c r="A798" s="5"/>
    </row>
    <row r="799" spans="1:1">
      <c r="A799" s="5"/>
    </row>
    <row r="800" spans="1:1">
      <c r="A800" s="5"/>
    </row>
    <row r="801" spans="1:1">
      <c r="A801" s="5"/>
    </row>
    <row r="802" spans="1:1">
      <c r="A802" s="5"/>
    </row>
    <row r="803" spans="1:1">
      <c r="A803" s="5"/>
    </row>
    <row r="804" spans="1:1">
      <c r="A804" s="5"/>
    </row>
    <row r="805" spans="1:1">
      <c r="A805" s="5"/>
    </row>
    <row r="806" spans="1:1">
      <c r="A806" s="5"/>
    </row>
    <row r="807" spans="1:1">
      <c r="A807" s="5"/>
    </row>
    <row r="808" spans="1:1">
      <c r="A808" s="5"/>
    </row>
    <row r="809" spans="1:1">
      <c r="A809" s="5"/>
    </row>
    <row r="810" spans="1:1">
      <c r="A810" s="5"/>
    </row>
    <row r="811" spans="1:1">
      <c r="A811" s="5"/>
    </row>
    <row r="812" spans="1:1">
      <c r="A812" s="5"/>
    </row>
    <row r="813" spans="1:1">
      <c r="A813" s="5"/>
    </row>
    <row r="814" spans="1:1">
      <c r="A814" s="5"/>
    </row>
    <row r="815" spans="1:1">
      <c r="A815" s="5"/>
    </row>
    <row r="816" spans="1:1">
      <c r="A816" s="5"/>
    </row>
    <row r="817" spans="1:1">
      <c r="A817" s="5"/>
    </row>
    <row r="818" spans="1:1">
      <c r="A818" s="5"/>
    </row>
    <row r="819" spans="1:1">
      <c r="A819" s="5"/>
    </row>
    <row r="820" spans="1:1">
      <c r="A820" s="5"/>
    </row>
    <row r="821" spans="1:1">
      <c r="A821" s="5"/>
    </row>
    <row r="822" spans="1:1">
      <c r="A822" s="5"/>
    </row>
    <row r="823" spans="1:1">
      <c r="A823" s="5"/>
    </row>
    <row r="824" spans="1:1">
      <c r="A824" s="5"/>
    </row>
    <row r="825" spans="1:1">
      <c r="A825" s="5"/>
    </row>
    <row r="826" spans="1:1">
      <c r="A826" s="5"/>
    </row>
    <row r="827" spans="1:1">
      <c r="A827" s="5"/>
    </row>
    <row r="828" spans="1:1">
      <c r="A828" s="5"/>
    </row>
    <row r="829" spans="1:1">
      <c r="A829" s="5"/>
    </row>
    <row r="830" spans="1:1">
      <c r="A830" s="5"/>
    </row>
    <row r="831" spans="1:1">
      <c r="A831" s="5"/>
    </row>
    <row r="832" spans="1:1">
      <c r="A832" s="5"/>
    </row>
    <row r="833" spans="1:1">
      <c r="A833" s="5"/>
    </row>
    <row r="834" spans="1:1">
      <c r="A834" s="5"/>
    </row>
    <row r="835" spans="1:1">
      <c r="A835" s="5"/>
    </row>
    <row r="836" spans="1:1">
      <c r="A836" s="5"/>
    </row>
    <row r="837" spans="1:1">
      <c r="A837" s="5"/>
    </row>
    <row r="838" spans="1:1">
      <c r="A838" s="5"/>
    </row>
    <row r="839" spans="1:1">
      <c r="A839" s="5"/>
    </row>
    <row r="840" spans="1:1">
      <c r="A840" s="5"/>
    </row>
    <row r="841" spans="1:1">
      <c r="A841" s="5"/>
    </row>
    <row r="842" spans="1:1">
      <c r="A842" s="5"/>
    </row>
    <row r="843" spans="1:1">
      <c r="A843" s="5"/>
    </row>
    <row r="844" spans="1:1">
      <c r="A844" s="5"/>
    </row>
    <row r="845" spans="1:1">
      <c r="A845" s="5"/>
    </row>
    <row r="846" spans="1:1">
      <c r="A846" s="5"/>
    </row>
    <row r="847" spans="1:1">
      <c r="A847" s="5"/>
    </row>
    <row r="848" spans="1:1">
      <c r="A848" s="5"/>
    </row>
    <row r="849" spans="1:1">
      <c r="A849" s="5"/>
    </row>
    <row r="850" spans="1:1">
      <c r="A850" s="5"/>
    </row>
    <row r="851" spans="1:1">
      <c r="A851" s="5"/>
    </row>
    <row r="852" spans="1:1">
      <c r="A852" s="5"/>
    </row>
    <row r="853" spans="1:1">
      <c r="A853" s="5"/>
    </row>
    <row r="854" spans="1:1">
      <c r="A854" s="5"/>
    </row>
    <row r="855" spans="1:1">
      <c r="A855" s="5"/>
    </row>
    <row r="856" spans="1:1">
      <c r="A856" s="5"/>
    </row>
    <row r="857" spans="1:1">
      <c r="A857" s="5"/>
    </row>
    <row r="858" spans="1:1">
      <c r="A858" s="5"/>
    </row>
    <row r="859" spans="1:1">
      <c r="A859" s="5"/>
    </row>
    <row r="860" spans="1:1">
      <c r="A860" s="5"/>
    </row>
    <row r="861" spans="1:1">
      <c r="A861" s="5"/>
    </row>
    <row r="862" spans="1:1">
      <c r="A862" s="5"/>
    </row>
    <row r="863" spans="1:1">
      <c r="A863" s="5"/>
    </row>
    <row r="864" spans="1:1">
      <c r="A864" s="5"/>
    </row>
    <row r="865" spans="1:1">
      <c r="A865" s="5"/>
    </row>
    <row r="866" spans="1:1">
      <c r="A866" s="5"/>
    </row>
    <row r="867" spans="1:1">
      <c r="A867" s="5"/>
    </row>
    <row r="868" spans="1:1">
      <c r="A868" s="5"/>
    </row>
    <row r="869" spans="1:1">
      <c r="A869" s="5"/>
    </row>
    <row r="870" spans="1:1">
      <c r="A870" s="5"/>
    </row>
    <row r="871" spans="1:1">
      <c r="A871" s="5"/>
    </row>
    <row r="872" spans="1:1">
      <c r="A872" s="5"/>
    </row>
    <row r="873" spans="1:1">
      <c r="A873" s="5"/>
    </row>
    <row r="874" spans="1:1">
      <c r="A874" s="5"/>
    </row>
    <row r="875" spans="1:1">
      <c r="A875" s="5"/>
    </row>
    <row r="876" spans="1:1">
      <c r="A876" s="5"/>
    </row>
    <row r="877" spans="1:1">
      <c r="A877" s="5"/>
    </row>
    <row r="878" spans="1:1">
      <c r="A878" s="5"/>
    </row>
    <row r="879" spans="1:1">
      <c r="A879" s="5"/>
    </row>
    <row r="880" spans="1:1">
      <c r="A880" s="5"/>
    </row>
    <row r="881" spans="1:1">
      <c r="A881" s="5"/>
    </row>
    <row r="882" spans="1:1">
      <c r="A882" s="5"/>
    </row>
    <row r="883" spans="1:1">
      <c r="A883" s="5"/>
    </row>
    <row r="884" spans="1:1">
      <c r="A884" s="5"/>
    </row>
    <row r="885" spans="1:1">
      <c r="A885" s="5"/>
    </row>
    <row r="886" spans="1:1">
      <c r="A886" s="5"/>
    </row>
    <row r="887" spans="1:1">
      <c r="A887" s="5"/>
    </row>
    <row r="888" spans="1:1">
      <c r="A888" s="5"/>
    </row>
    <row r="889" spans="1:1">
      <c r="A889" s="5"/>
    </row>
    <row r="890" spans="1:1">
      <c r="A890" s="5"/>
    </row>
    <row r="891" spans="1:1">
      <c r="A891" s="5"/>
    </row>
    <row r="892" spans="1:1">
      <c r="A892" s="5"/>
    </row>
    <row r="893" spans="1:1">
      <c r="A893" s="5"/>
    </row>
    <row r="894" spans="1:1">
      <c r="A894" s="5"/>
    </row>
    <row r="895" spans="1:1">
      <c r="A895" s="5"/>
    </row>
    <row r="896" spans="1:1">
      <c r="A896" s="5"/>
    </row>
    <row r="897" spans="1:1">
      <c r="A897" s="5"/>
    </row>
    <row r="898" spans="1:1">
      <c r="A898" s="5"/>
    </row>
    <row r="899" spans="1:1">
      <c r="A899" s="5"/>
    </row>
    <row r="900" spans="1:1">
      <c r="A900" s="5"/>
    </row>
    <row r="901" spans="1:1">
      <c r="A901" s="5"/>
    </row>
    <row r="902" spans="1:1">
      <c r="A902" s="5"/>
    </row>
    <row r="903" spans="1:1">
      <c r="A903" s="5"/>
    </row>
    <row r="904" spans="1:1">
      <c r="A904" s="5"/>
    </row>
    <row r="905" spans="1:1">
      <c r="A905" s="5"/>
    </row>
    <row r="906" spans="1:1">
      <c r="A906" s="5"/>
    </row>
    <row r="907" spans="1:1">
      <c r="A907" s="5"/>
    </row>
    <row r="908" spans="1:1">
      <c r="A908" s="5"/>
    </row>
    <row r="909" spans="1:1">
      <c r="A909" s="5"/>
    </row>
    <row r="910" spans="1:1">
      <c r="A910" s="5"/>
    </row>
    <row r="911" spans="1:1">
      <c r="A911" s="5"/>
    </row>
    <row r="912" spans="1:1">
      <c r="A912" s="5"/>
    </row>
    <row r="913" spans="1:1">
      <c r="A913" s="5"/>
    </row>
    <row r="914" spans="1:1">
      <c r="A914" s="5"/>
    </row>
    <row r="915" spans="1:1">
      <c r="A915" s="5"/>
    </row>
    <row r="916" spans="1:1">
      <c r="A916" s="5"/>
    </row>
    <row r="917" spans="1:1">
      <c r="A917" s="5"/>
    </row>
    <row r="918" spans="1:1">
      <c r="A918" s="5"/>
    </row>
    <row r="919" spans="1:1">
      <c r="A919" s="5"/>
    </row>
    <row r="920" spans="1:1">
      <c r="A920" s="5"/>
    </row>
    <row r="921" spans="1:1">
      <c r="A921" s="5"/>
    </row>
    <row r="922" spans="1:1">
      <c r="A922" s="5"/>
    </row>
    <row r="923" spans="1:1">
      <c r="A923" s="5"/>
    </row>
    <row r="924" spans="1:1">
      <c r="A924" s="5"/>
    </row>
    <row r="925" spans="1:1">
      <c r="A925" s="5"/>
    </row>
    <row r="926" spans="1:1">
      <c r="A926" s="5"/>
    </row>
    <row r="927" spans="1:1">
      <c r="A927" s="5"/>
    </row>
    <row r="928" spans="1:1">
      <c r="A928" s="5"/>
    </row>
    <row r="929" spans="1:1">
      <c r="A929" s="5"/>
    </row>
    <row r="930" spans="1:1">
      <c r="A930" s="5"/>
    </row>
    <row r="931" spans="1:1">
      <c r="A931" s="5"/>
    </row>
    <row r="932" spans="1:1">
      <c r="A932" s="5"/>
    </row>
    <row r="933" spans="1:1">
      <c r="A933" s="5"/>
    </row>
    <row r="934" spans="1:1">
      <c r="A934" s="5"/>
    </row>
    <row r="935" spans="1:1">
      <c r="A935" s="5"/>
    </row>
    <row r="936" spans="1:1">
      <c r="A936" s="5"/>
    </row>
    <row r="937" spans="1:1">
      <c r="A937" s="5"/>
    </row>
    <row r="938" spans="1:1">
      <c r="A938" s="5"/>
    </row>
    <row r="939" spans="1:1">
      <c r="A939" s="5"/>
    </row>
    <row r="940" spans="1:1">
      <c r="A940" s="5"/>
    </row>
    <row r="941" spans="1:1">
      <c r="A941" s="5"/>
    </row>
    <row r="942" spans="1:1">
      <c r="A942" s="5"/>
    </row>
    <row r="943" spans="1:1">
      <c r="A943" s="5"/>
    </row>
    <row r="944" spans="1:1">
      <c r="A944" s="5"/>
    </row>
    <row r="945" spans="1:1">
      <c r="A945" s="5"/>
    </row>
    <row r="946" spans="1:1">
      <c r="A946" s="5"/>
    </row>
    <row r="947" spans="1:1">
      <c r="A947" s="5"/>
    </row>
    <row r="948" spans="1:1">
      <c r="A948" s="5"/>
    </row>
    <row r="949" spans="1:1">
      <c r="A949" s="5"/>
    </row>
    <row r="950" spans="1:1">
      <c r="A950" s="5"/>
    </row>
    <row r="951" spans="1:1">
      <c r="A951" s="5"/>
    </row>
    <row r="952" spans="1:1">
      <c r="A952" s="5"/>
    </row>
    <row r="953" spans="1:1">
      <c r="A953" s="5"/>
    </row>
    <row r="954" spans="1:1">
      <c r="A954" s="5"/>
    </row>
    <row r="955" spans="1:1">
      <c r="A955" s="5"/>
    </row>
    <row r="956" spans="1:1">
      <c r="A956" s="5"/>
    </row>
    <row r="957" spans="1:1">
      <c r="A957" s="5"/>
    </row>
    <row r="958" spans="1:1">
      <c r="A958" s="5"/>
    </row>
    <row r="959" spans="1:1">
      <c r="A959" s="5"/>
    </row>
    <row r="960" spans="1:1">
      <c r="A960" s="5"/>
    </row>
    <row r="961" spans="1:1">
      <c r="A961" s="5"/>
    </row>
    <row r="962" spans="1:1">
      <c r="A962" s="5"/>
    </row>
    <row r="963" spans="1:1">
      <c r="A963" s="5"/>
    </row>
    <row r="964" spans="1:1">
      <c r="A964" s="5"/>
    </row>
    <row r="965" spans="1:1">
      <c r="A965" s="5"/>
    </row>
    <row r="966" spans="1:1">
      <c r="A966" s="5"/>
    </row>
    <row r="967" spans="1:1">
      <c r="A967" s="5"/>
    </row>
    <row r="968" spans="1:1">
      <c r="A968" s="5"/>
    </row>
    <row r="969" spans="1:1">
      <c r="A969" s="5"/>
    </row>
    <row r="970" spans="1:1">
      <c r="A970" s="5"/>
    </row>
    <row r="971" spans="1:1">
      <c r="A971" s="5"/>
    </row>
    <row r="972" spans="1:1">
      <c r="A972" s="5"/>
    </row>
    <row r="973" spans="1:1">
      <c r="A973" s="5"/>
    </row>
    <row r="974" spans="1:1">
      <c r="A974" s="5"/>
    </row>
    <row r="975" spans="1:1">
      <c r="A975" s="5"/>
    </row>
    <row r="976" spans="1:1">
      <c r="A976" s="5"/>
    </row>
    <row r="977" spans="1:1">
      <c r="A977" s="5"/>
    </row>
    <row r="978" spans="1:1">
      <c r="A978" s="5"/>
    </row>
    <row r="979" spans="1:1">
      <c r="A979" s="5"/>
    </row>
    <row r="980" spans="1:1">
      <c r="A980" s="5"/>
    </row>
    <row r="981" spans="1:1">
      <c r="A981" s="5"/>
    </row>
    <row r="982" spans="1:1">
      <c r="A982" s="5"/>
    </row>
    <row r="983" spans="1:1">
      <c r="A983" s="5"/>
    </row>
    <row r="984" spans="1:1">
      <c r="A984" s="5"/>
    </row>
    <row r="985" spans="1:1">
      <c r="A985" s="5"/>
    </row>
    <row r="986" spans="1:1">
      <c r="A986" s="5"/>
    </row>
    <row r="987" spans="1:1">
      <c r="A987" s="5"/>
    </row>
    <row r="988" spans="1:1">
      <c r="A988" s="5"/>
    </row>
    <row r="989" spans="1:1">
      <c r="A989" s="5"/>
    </row>
    <row r="990" spans="1:1">
      <c r="A990" s="5"/>
    </row>
    <row r="991" spans="1:1">
      <c r="A991" s="5"/>
    </row>
    <row r="992" spans="1:1">
      <c r="A992" s="5"/>
    </row>
    <row r="993" spans="1:1">
      <c r="A993" s="5"/>
    </row>
    <row r="994" spans="1:1">
      <c r="A994" s="5"/>
    </row>
    <row r="995" spans="1:1">
      <c r="A995" s="5"/>
    </row>
    <row r="996" spans="1:1">
      <c r="A996" s="5"/>
    </row>
    <row r="997" spans="1:1">
      <c r="A997" s="5"/>
    </row>
    <row r="998" spans="1:1">
      <c r="A998" s="5"/>
    </row>
    <row r="999" spans="1:1">
      <c r="A999" s="5"/>
    </row>
    <row r="1000" spans="1:1">
      <c r="A1000" s="5"/>
    </row>
    <row r="1001" spans="1:1">
      <c r="A1001" s="5"/>
    </row>
    <row r="1002" spans="1:1">
      <c r="A1002" s="5"/>
    </row>
  </sheetData>
  <mergeCells count="1">
    <mergeCell ref="A2:E2"/>
  </mergeCells>
  <pageMargins left="0.7" right="0.7" top="0.75" bottom="0.75" header="0.3" footer="0.3"/>
</worksheet>
</file>

<file path=xl/worksheets/sheet8.xml><?xml version="1.0" encoding="utf-8"?>
<worksheet xmlns="http://schemas.openxmlformats.org/spreadsheetml/2006/main" xmlns:r="http://schemas.openxmlformats.org/officeDocument/2006/relationships">
  <sheetPr>
    <tabColor rgb="FF7F7F7F"/>
  </sheetPr>
  <dimension ref="A1:Z1002"/>
  <sheetViews>
    <sheetView topLeftCell="A9" workbookViewId="0">
      <selection activeCell="E24" sqref="E24"/>
    </sheetView>
  </sheetViews>
  <sheetFormatPr defaultColWidth="15.140625" defaultRowHeight="15" customHeight="1"/>
  <cols>
    <col min="1" max="1" width="33.42578125" customWidth="1"/>
    <col min="2" max="2" width="14.28515625" customWidth="1"/>
    <col min="3" max="3" width="14.85546875" customWidth="1"/>
    <col min="4" max="4" width="13.140625" customWidth="1"/>
    <col min="5" max="5" width="32.42578125" customWidth="1"/>
    <col min="6" max="6" width="17" customWidth="1"/>
    <col min="7" max="7" width="13.28515625" customWidth="1"/>
    <col min="8" max="8" width="13.42578125" customWidth="1"/>
    <col min="9" max="10" width="7.5703125" customWidth="1"/>
    <col min="11" max="11" width="10" customWidth="1"/>
    <col min="12" max="12" width="12.42578125" customWidth="1"/>
    <col min="13" max="13" width="15.85546875" customWidth="1"/>
    <col min="14" max="26" width="7.5703125" customWidth="1"/>
  </cols>
  <sheetData>
    <row r="1" spans="1:26">
      <c r="A1" s="4" t="s">
        <v>1</v>
      </c>
      <c r="B1" s="5"/>
      <c r="C1" s="5"/>
      <c r="D1" s="5"/>
      <c r="E1" s="5"/>
      <c r="F1" s="5"/>
      <c r="G1" s="5"/>
      <c r="H1" s="5"/>
      <c r="K1" s="5"/>
      <c r="L1" s="5"/>
      <c r="M1" s="5"/>
    </row>
    <row r="2" spans="1:26">
      <c r="A2" s="447" t="s">
        <v>13</v>
      </c>
      <c r="B2" s="440"/>
      <c r="C2" s="440"/>
      <c r="D2" s="440"/>
      <c r="E2" s="440"/>
      <c r="F2" s="5"/>
      <c r="G2" s="5"/>
      <c r="H2" s="5"/>
      <c r="K2" s="5"/>
      <c r="L2" s="5"/>
      <c r="M2" s="5"/>
    </row>
    <row r="3" spans="1:26">
      <c r="A3" s="5" t="s">
        <v>16</v>
      </c>
      <c r="B3" s="5"/>
      <c r="C3" s="5"/>
      <c r="D3" s="5"/>
      <c r="E3" s="5"/>
      <c r="F3" s="5"/>
      <c r="G3" s="5"/>
      <c r="H3" s="5"/>
      <c r="K3" s="5"/>
      <c r="L3" s="5"/>
      <c r="M3" s="5"/>
    </row>
    <row r="4" spans="1:26">
      <c r="A4" s="5"/>
      <c r="B4" s="5"/>
      <c r="C4" s="5"/>
      <c r="D4" s="5"/>
      <c r="E4" s="5"/>
      <c r="F4" s="5"/>
      <c r="G4" s="5"/>
      <c r="H4" s="5"/>
      <c r="K4" s="5"/>
      <c r="L4" s="5"/>
      <c r="M4" s="5"/>
    </row>
    <row r="5" spans="1:26">
      <c r="A5" s="5"/>
      <c r="B5" s="5"/>
      <c r="C5" s="5"/>
      <c r="D5" s="5"/>
      <c r="E5" s="5"/>
      <c r="F5" s="5"/>
      <c r="G5" s="5"/>
      <c r="H5" s="5"/>
      <c r="K5" s="5"/>
      <c r="L5" s="5"/>
      <c r="M5" s="5"/>
    </row>
    <row r="6" spans="1:26">
      <c r="A6" s="5"/>
      <c r="B6" s="5"/>
      <c r="C6" s="5"/>
      <c r="D6" s="5"/>
      <c r="K6" s="5"/>
      <c r="L6" s="5"/>
      <c r="M6" s="5"/>
    </row>
    <row r="7" spans="1:26" ht="89.25" customHeight="1">
      <c r="A7" s="13"/>
      <c r="B7" s="13"/>
      <c r="C7" s="13"/>
      <c r="D7" s="13"/>
      <c r="F7" s="5" t="s">
        <v>18</v>
      </c>
      <c r="G7" s="5"/>
      <c r="H7" s="5"/>
      <c r="I7" s="5"/>
      <c r="J7" s="13"/>
      <c r="K7" s="13"/>
      <c r="L7" s="13"/>
      <c r="M7" s="13"/>
      <c r="N7" s="13"/>
      <c r="O7" s="13"/>
      <c r="P7" s="13"/>
      <c r="Q7" s="13"/>
      <c r="R7" s="13"/>
      <c r="S7" s="13"/>
      <c r="T7" s="13"/>
      <c r="U7" s="13"/>
      <c r="V7" s="13"/>
      <c r="W7" s="13"/>
      <c r="X7" s="13"/>
      <c r="Y7" s="13"/>
      <c r="Z7" s="13"/>
    </row>
    <row r="8" spans="1:26" ht="150">
      <c r="A8" s="5"/>
      <c r="B8" s="5"/>
      <c r="C8" s="5"/>
      <c r="D8" s="5"/>
      <c r="F8" s="14" t="s">
        <v>20</v>
      </c>
      <c r="G8" s="14" t="s">
        <v>21</v>
      </c>
      <c r="H8" s="14" t="s">
        <v>22</v>
      </c>
      <c r="I8" s="13"/>
      <c r="K8" s="5"/>
      <c r="L8" s="5"/>
      <c r="M8" s="5"/>
    </row>
    <row r="9" spans="1:26">
      <c r="A9" s="5"/>
      <c r="B9" s="5"/>
      <c r="C9" s="5"/>
      <c r="D9" s="5"/>
      <c r="F9" s="15">
        <f>79*1.42</f>
        <v>112.17999999999999</v>
      </c>
      <c r="G9" s="15">
        <f>(243-(51+34+7))*1.42</f>
        <v>214.42</v>
      </c>
      <c r="H9" s="15">
        <f>(252-36)*1.42</f>
        <v>306.71999999999997</v>
      </c>
      <c r="I9" s="5"/>
      <c r="K9" s="5"/>
      <c r="L9" s="5"/>
      <c r="M9" s="5"/>
    </row>
    <row r="10" spans="1:26">
      <c r="A10" s="5"/>
      <c r="B10" s="5"/>
      <c r="C10" s="5"/>
      <c r="D10" s="5"/>
      <c r="E10" s="355"/>
      <c r="F10" s="62"/>
      <c r="G10" s="5"/>
      <c r="H10" s="62"/>
      <c r="I10" s="5"/>
      <c r="K10" s="5"/>
      <c r="L10" s="5"/>
      <c r="M10" s="5"/>
    </row>
    <row r="11" spans="1:26">
      <c r="A11" s="5"/>
      <c r="B11" s="5"/>
      <c r="C11" s="5"/>
      <c r="D11" s="5"/>
      <c r="F11" s="5" t="s">
        <v>23</v>
      </c>
      <c r="G11" s="5" t="s">
        <v>24</v>
      </c>
      <c r="H11" s="5"/>
      <c r="I11" s="5"/>
      <c r="K11" s="5"/>
      <c r="L11" s="5"/>
      <c r="M11" s="5"/>
    </row>
    <row r="12" spans="1:26">
      <c r="A12" s="5"/>
      <c r="B12" s="5"/>
      <c r="C12" s="5"/>
      <c r="D12" s="5"/>
      <c r="F12" s="5" t="s">
        <v>25</v>
      </c>
      <c r="G12" s="17">
        <v>16282</v>
      </c>
      <c r="H12" s="5"/>
      <c r="I12" s="5"/>
      <c r="K12" s="5"/>
      <c r="L12" s="5"/>
      <c r="M12" s="5"/>
    </row>
    <row r="13" spans="1:26">
      <c r="A13" s="5"/>
      <c r="B13" s="5"/>
      <c r="C13" s="5"/>
      <c r="D13" s="5"/>
      <c r="F13" s="5" t="s">
        <v>26</v>
      </c>
      <c r="G13" s="17">
        <v>29000</v>
      </c>
      <c r="H13" s="5"/>
      <c r="I13" s="5"/>
      <c r="K13" s="5"/>
      <c r="L13" s="5"/>
      <c r="M13" s="5"/>
    </row>
    <row r="14" spans="1:26">
      <c r="A14" s="5"/>
      <c r="B14" s="5"/>
      <c r="C14" s="5"/>
      <c r="D14" s="5"/>
      <c r="F14" s="5" t="s">
        <v>27</v>
      </c>
      <c r="G14" s="20">
        <v>0.98</v>
      </c>
      <c r="H14" s="5"/>
      <c r="I14" s="5"/>
      <c r="K14" s="5"/>
      <c r="L14" s="5"/>
      <c r="M14" s="5"/>
    </row>
    <row r="15" spans="1:26" ht="30" customHeight="1">
      <c r="A15" s="5"/>
      <c r="B15" s="5"/>
      <c r="C15" s="5"/>
      <c r="D15" s="5"/>
      <c r="F15" s="5" t="s">
        <v>28</v>
      </c>
      <c r="G15" s="17">
        <v>9434</v>
      </c>
      <c r="H15" s="5"/>
      <c r="I15" s="5"/>
      <c r="K15" s="5"/>
      <c r="L15" s="5"/>
      <c r="M15" s="5"/>
    </row>
    <row r="16" spans="1:26" ht="60">
      <c r="A16" s="5"/>
      <c r="B16" s="5"/>
      <c r="C16" s="5"/>
      <c r="D16" s="5"/>
      <c r="F16" s="13"/>
      <c r="G16" s="13"/>
      <c r="H16" s="13" t="s">
        <v>29</v>
      </c>
      <c r="I16" s="13" t="s">
        <v>30</v>
      </c>
      <c r="K16" s="5"/>
      <c r="L16" s="5"/>
      <c r="M16" s="5"/>
    </row>
    <row r="17" spans="1:26">
      <c r="A17" s="5"/>
      <c r="B17" s="5"/>
      <c r="C17" s="5"/>
      <c r="D17" s="5"/>
      <c r="F17" s="5" t="s">
        <v>31</v>
      </c>
      <c r="G17" s="17">
        <v>39654837</v>
      </c>
      <c r="H17" s="15">
        <f>G17/G$12</f>
        <v>2435.501596855423</v>
      </c>
      <c r="I17" s="15">
        <f t="shared" ref="I17:I19" si="0">H17/12</f>
        <v>202.95846640461858</v>
      </c>
      <c r="K17" s="5"/>
      <c r="L17" s="5"/>
      <c r="M17" s="5"/>
    </row>
    <row r="18" spans="1:26">
      <c r="A18" s="5"/>
      <c r="B18" s="5"/>
      <c r="C18" s="5"/>
      <c r="D18" s="5"/>
      <c r="F18" s="5" t="s">
        <v>36</v>
      </c>
      <c r="G18" s="17">
        <v>3542648</v>
      </c>
      <c r="H18" s="15">
        <f>G18/G$12</f>
        <v>217.58064119886993</v>
      </c>
      <c r="I18" s="15">
        <f t="shared" si="0"/>
        <v>18.131720099905827</v>
      </c>
      <c r="K18" s="5"/>
      <c r="L18" s="5"/>
      <c r="M18" s="5"/>
    </row>
    <row r="19" spans="1:26">
      <c r="A19" s="5"/>
      <c r="B19" s="5"/>
      <c r="C19" s="5"/>
      <c r="D19" s="5"/>
      <c r="E19" s="5"/>
      <c r="F19" s="5" t="s">
        <v>38</v>
      </c>
      <c r="G19" s="17">
        <v>5951355</v>
      </c>
      <c r="H19" s="15">
        <f>G19/G$12</f>
        <v>365.51744257462229</v>
      </c>
      <c r="I19" s="15">
        <f t="shared" si="0"/>
        <v>30.459786881218523</v>
      </c>
      <c r="K19" s="5"/>
      <c r="L19" s="5"/>
      <c r="M19" s="5"/>
    </row>
    <row r="20" spans="1:26">
      <c r="A20" s="5"/>
      <c r="B20" s="5"/>
      <c r="C20" s="5"/>
      <c r="D20" s="5"/>
      <c r="E20" s="5"/>
      <c r="F20" s="5"/>
      <c r="G20" s="5"/>
      <c r="H20" s="5"/>
      <c r="K20" s="5"/>
      <c r="L20" s="5"/>
      <c r="M20" s="5"/>
    </row>
    <row r="21" spans="1:26">
      <c r="A21" s="5"/>
      <c r="B21" s="5"/>
      <c r="C21" s="5"/>
      <c r="D21" s="5"/>
      <c r="E21" s="5"/>
      <c r="F21" s="5"/>
      <c r="G21" s="5"/>
      <c r="H21" s="5"/>
      <c r="K21" s="5"/>
      <c r="L21" s="5"/>
      <c r="M21" s="5"/>
    </row>
    <row r="22" spans="1:26">
      <c r="A22" s="5"/>
      <c r="B22" s="5"/>
      <c r="C22" s="5"/>
      <c r="D22" s="5"/>
      <c r="E22" s="5"/>
      <c r="F22" s="5"/>
      <c r="G22" s="5"/>
      <c r="H22" s="5"/>
      <c r="K22" s="5"/>
      <c r="L22" s="5"/>
      <c r="M22" s="5"/>
    </row>
    <row r="23" spans="1:26">
      <c r="A23" s="5"/>
      <c r="B23" s="5"/>
      <c r="C23" s="5"/>
      <c r="D23" s="5"/>
      <c r="E23" s="5"/>
      <c r="F23" s="5"/>
      <c r="G23" s="5"/>
      <c r="H23" s="5"/>
      <c r="K23" s="5"/>
      <c r="L23" s="5"/>
      <c r="M23" s="5"/>
    </row>
    <row r="24" spans="1:26">
      <c r="A24" s="5"/>
      <c r="B24" s="5"/>
      <c r="C24" s="5"/>
      <c r="D24" s="5"/>
      <c r="E24" s="5"/>
      <c r="F24" s="5"/>
      <c r="G24" s="5"/>
      <c r="H24" s="5"/>
      <c r="K24" s="5"/>
      <c r="L24" s="5"/>
      <c r="M24" s="5"/>
    </row>
    <row r="25" spans="1:26">
      <c r="A25" s="5"/>
      <c r="B25" s="5"/>
      <c r="C25" s="5"/>
      <c r="D25" s="5"/>
      <c r="E25" s="5"/>
      <c r="F25" s="5"/>
      <c r="G25" s="5"/>
      <c r="H25" s="5"/>
      <c r="K25" s="5"/>
      <c r="L25" s="5"/>
      <c r="M25" s="5"/>
    </row>
    <row r="26" spans="1:26">
      <c r="A26" s="5"/>
      <c r="B26" s="5"/>
      <c r="C26" s="5"/>
      <c r="D26" s="5"/>
      <c r="E26" s="5"/>
      <c r="F26" s="5"/>
      <c r="G26" s="5"/>
      <c r="H26" s="5"/>
      <c r="K26" s="5"/>
      <c r="L26" s="5"/>
      <c r="M26" s="5"/>
    </row>
    <row r="27" spans="1:26">
      <c r="A27" s="5"/>
      <c r="B27" s="5"/>
      <c r="C27" s="5"/>
      <c r="D27" s="5"/>
      <c r="E27" s="5"/>
      <c r="F27" s="5"/>
      <c r="G27" s="5"/>
      <c r="H27" s="5"/>
      <c r="K27" s="5"/>
      <c r="L27" s="5"/>
      <c r="M27" s="5"/>
    </row>
    <row r="28" spans="1:26">
      <c r="A28" s="5"/>
      <c r="B28" s="5"/>
      <c r="C28" s="5"/>
      <c r="D28" s="5"/>
      <c r="E28" s="5"/>
      <c r="F28" s="5"/>
      <c r="G28" s="5"/>
      <c r="H28" s="5"/>
      <c r="K28" s="5"/>
      <c r="L28" s="5"/>
      <c r="M28" s="5"/>
    </row>
    <row r="29" spans="1:26">
      <c r="A29" s="5"/>
      <c r="B29" s="5"/>
      <c r="C29" s="5"/>
      <c r="D29" s="5"/>
      <c r="E29" s="5"/>
      <c r="F29" s="5"/>
      <c r="G29" s="5"/>
      <c r="H29" s="5"/>
      <c r="K29" s="5"/>
      <c r="L29" s="5"/>
      <c r="M29" s="5"/>
    </row>
    <row r="30" spans="1:26" ht="36"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c r="A31" s="5"/>
      <c r="B31" s="5"/>
      <c r="C31" s="5"/>
      <c r="D31" s="5"/>
      <c r="E31" s="5"/>
      <c r="F31" s="5"/>
      <c r="G31" s="5"/>
      <c r="H31" s="5"/>
      <c r="K31" s="5"/>
      <c r="L31" s="5"/>
      <c r="M31" s="5"/>
    </row>
    <row r="32" spans="1:26">
      <c r="A32" s="5"/>
      <c r="B32" s="5"/>
      <c r="C32" s="5"/>
      <c r="D32" s="5"/>
      <c r="E32" s="5"/>
      <c r="F32" s="5"/>
      <c r="G32" s="5"/>
      <c r="H32" s="5"/>
      <c r="K32" s="5"/>
      <c r="L32" s="5"/>
      <c r="M32" s="5"/>
    </row>
    <row r="33" spans="1:13">
      <c r="A33" s="5"/>
      <c r="B33" s="5"/>
      <c r="C33" s="5"/>
      <c r="D33" s="5"/>
      <c r="E33" s="5"/>
      <c r="F33" s="5"/>
      <c r="G33" s="5"/>
      <c r="H33" s="5"/>
      <c r="K33" s="5"/>
      <c r="L33" s="5"/>
      <c r="M33" s="5"/>
    </row>
    <row r="34" spans="1:13">
      <c r="A34" s="5"/>
      <c r="B34" s="5"/>
      <c r="C34" s="5"/>
      <c r="D34" s="5"/>
      <c r="E34" s="5"/>
      <c r="F34" s="5"/>
      <c r="G34" s="5"/>
      <c r="H34" s="5"/>
      <c r="K34" s="5"/>
      <c r="L34" s="5"/>
      <c r="M34" s="5"/>
    </row>
    <row r="35" spans="1:13">
      <c r="A35" s="5"/>
      <c r="B35" s="5"/>
      <c r="C35" s="5"/>
      <c r="D35" s="5"/>
      <c r="E35" s="5"/>
      <c r="F35" s="5"/>
      <c r="G35" s="5"/>
      <c r="H35" s="5"/>
      <c r="K35" s="5"/>
      <c r="L35" s="5"/>
      <c r="M35" s="5"/>
    </row>
    <row r="36" spans="1:13">
      <c r="A36" s="5"/>
      <c r="B36" s="5"/>
      <c r="C36" s="5"/>
      <c r="D36" s="5"/>
      <c r="E36" s="5"/>
      <c r="F36" s="5"/>
      <c r="G36" s="5"/>
      <c r="H36" s="5"/>
      <c r="K36" s="5"/>
      <c r="L36" s="5"/>
      <c r="M36" s="5"/>
    </row>
    <row r="37" spans="1:13">
      <c r="A37" s="5"/>
      <c r="B37" s="5"/>
      <c r="C37" s="5"/>
      <c r="D37" s="5"/>
      <c r="E37" s="5"/>
      <c r="F37" s="5"/>
      <c r="G37" s="5"/>
      <c r="H37" s="5"/>
      <c r="K37" s="5"/>
      <c r="L37" s="5"/>
      <c r="M37" s="5"/>
    </row>
    <row r="38" spans="1:13">
      <c r="A38" s="5"/>
      <c r="B38" s="5"/>
      <c r="C38" s="5"/>
      <c r="D38" s="5"/>
      <c r="E38" s="5"/>
      <c r="F38" s="5"/>
      <c r="G38" s="5"/>
      <c r="H38" s="5"/>
      <c r="K38" s="5"/>
      <c r="L38" s="5"/>
      <c r="M38" s="5"/>
    </row>
    <row r="39" spans="1:13">
      <c r="A39" s="5"/>
      <c r="B39" s="5"/>
      <c r="C39" s="5"/>
      <c r="D39" s="5"/>
      <c r="E39" s="5"/>
      <c r="F39" s="5"/>
      <c r="G39" s="5"/>
      <c r="H39" s="5"/>
      <c r="K39" s="5"/>
      <c r="L39" s="5"/>
      <c r="M39" s="5"/>
    </row>
    <row r="40" spans="1:13">
      <c r="A40" s="5"/>
      <c r="B40" s="5"/>
      <c r="C40" s="5"/>
      <c r="D40" s="5"/>
      <c r="E40" s="5"/>
      <c r="F40" s="5"/>
      <c r="G40" s="5"/>
      <c r="H40" s="5"/>
      <c r="K40" s="5"/>
      <c r="L40" s="5"/>
      <c r="M40" s="5"/>
    </row>
    <row r="41" spans="1:13">
      <c r="A41" s="5"/>
      <c r="B41" s="5"/>
      <c r="C41" s="5"/>
      <c r="D41" s="5"/>
      <c r="E41" s="5"/>
      <c r="F41" s="5"/>
      <c r="G41" s="5"/>
      <c r="H41" s="5"/>
      <c r="K41" s="5"/>
      <c r="L41" s="5"/>
      <c r="M41" s="5"/>
    </row>
    <row r="42" spans="1:13">
      <c r="A42" s="5"/>
      <c r="B42" s="5"/>
      <c r="C42" s="5"/>
      <c r="D42" s="5"/>
      <c r="E42" s="5"/>
      <c r="F42" s="5"/>
      <c r="G42" s="5"/>
      <c r="H42" s="5"/>
      <c r="K42" s="5"/>
      <c r="L42" s="5"/>
      <c r="M42" s="5"/>
    </row>
    <row r="43" spans="1:13">
      <c r="A43" s="5"/>
      <c r="B43" s="5"/>
      <c r="C43" s="5"/>
      <c r="D43" s="5"/>
      <c r="E43" s="5"/>
      <c r="F43" s="5"/>
      <c r="G43" s="5"/>
      <c r="H43" s="5"/>
      <c r="K43" s="5"/>
      <c r="L43" s="5"/>
      <c r="M43" s="5"/>
    </row>
    <row r="44" spans="1:13">
      <c r="A44" s="5"/>
      <c r="B44" s="5"/>
      <c r="C44" s="5"/>
      <c r="D44" s="5"/>
      <c r="E44" s="5"/>
      <c r="F44" s="5"/>
      <c r="G44" s="5"/>
      <c r="H44" s="5"/>
      <c r="K44" s="5"/>
      <c r="L44" s="5"/>
      <c r="M44" s="5"/>
    </row>
    <row r="45" spans="1:13">
      <c r="A45" s="5"/>
      <c r="B45" s="5"/>
      <c r="C45" s="5"/>
      <c r="D45" s="5"/>
      <c r="E45" s="5"/>
      <c r="F45" s="5"/>
      <c r="G45" s="5"/>
      <c r="H45" s="5"/>
      <c r="K45" s="5"/>
      <c r="L45" s="5"/>
      <c r="M45" s="5"/>
    </row>
    <row r="46" spans="1:13">
      <c r="A46" s="5"/>
      <c r="B46" s="5"/>
      <c r="C46" s="5"/>
      <c r="D46" s="5"/>
      <c r="E46" s="5"/>
      <c r="F46" s="5"/>
      <c r="G46" s="5"/>
      <c r="H46" s="5"/>
      <c r="K46" s="5"/>
      <c r="L46" s="5"/>
      <c r="M46" s="5"/>
    </row>
    <row r="47" spans="1:13">
      <c r="A47" s="5"/>
      <c r="B47" s="5"/>
      <c r="C47" s="5"/>
      <c r="D47" s="5"/>
      <c r="E47" s="5"/>
      <c r="F47" s="5"/>
      <c r="G47" s="5"/>
      <c r="H47" s="5"/>
      <c r="K47" s="5"/>
      <c r="L47" s="5"/>
      <c r="M47" s="5"/>
    </row>
    <row r="48" spans="1:13">
      <c r="A48" s="5"/>
      <c r="B48" s="5"/>
      <c r="C48" s="5"/>
      <c r="D48" s="5"/>
      <c r="E48" s="5"/>
      <c r="F48" s="5"/>
      <c r="G48" s="5"/>
      <c r="H48" s="5"/>
      <c r="K48" s="5"/>
      <c r="L48" s="5"/>
      <c r="M48" s="5"/>
    </row>
    <row r="49" spans="1:13">
      <c r="A49" s="5"/>
      <c r="B49" s="5"/>
      <c r="C49" s="5"/>
      <c r="D49" s="5"/>
      <c r="E49" s="5"/>
      <c r="F49" s="5"/>
      <c r="G49" s="5"/>
      <c r="H49" s="5"/>
      <c r="K49" s="5"/>
      <c r="L49" s="5"/>
      <c r="M49" s="5"/>
    </row>
    <row r="50" spans="1:13">
      <c r="A50" s="5"/>
      <c r="B50" s="5"/>
      <c r="C50" s="5"/>
      <c r="D50" s="5"/>
      <c r="E50" s="5"/>
      <c r="F50" s="5"/>
      <c r="G50" s="5"/>
      <c r="H50" s="5"/>
      <c r="K50" s="5"/>
      <c r="L50" s="5"/>
      <c r="M50" s="5"/>
    </row>
    <row r="51" spans="1:13">
      <c r="A51" s="5"/>
      <c r="B51" s="5"/>
      <c r="C51" s="5"/>
      <c r="D51" s="5"/>
      <c r="E51" s="5"/>
      <c r="F51" s="5"/>
      <c r="G51" s="5"/>
      <c r="H51" s="5"/>
      <c r="K51" s="5"/>
      <c r="L51" s="5"/>
      <c r="M51" s="5"/>
    </row>
    <row r="52" spans="1:13">
      <c r="A52" s="5"/>
      <c r="B52" s="5"/>
      <c r="C52" s="5"/>
      <c r="D52" s="5"/>
      <c r="E52" s="5"/>
      <c r="F52" s="5"/>
      <c r="G52" s="5"/>
      <c r="H52" s="5"/>
      <c r="K52" s="5"/>
      <c r="L52" s="5"/>
      <c r="M52" s="5"/>
    </row>
    <row r="53" spans="1:13">
      <c r="A53" s="5"/>
      <c r="B53" s="5"/>
      <c r="C53" s="5"/>
      <c r="D53" s="5"/>
      <c r="E53" s="5"/>
      <c r="F53" s="5"/>
      <c r="G53" s="5"/>
      <c r="H53" s="5"/>
      <c r="K53" s="5"/>
      <c r="L53" s="5"/>
      <c r="M53" s="5"/>
    </row>
    <row r="54" spans="1:13">
      <c r="A54" s="5"/>
      <c r="B54" s="5"/>
      <c r="C54" s="5"/>
      <c r="D54" s="5"/>
      <c r="E54" s="5"/>
      <c r="F54" s="5"/>
      <c r="G54" s="5"/>
      <c r="H54" s="5"/>
      <c r="K54" s="5"/>
      <c r="L54" s="5"/>
      <c r="M54" s="5"/>
    </row>
    <row r="55" spans="1:13">
      <c r="A55" s="5"/>
      <c r="B55" s="5"/>
      <c r="C55" s="5"/>
      <c r="D55" s="5"/>
      <c r="E55" s="5"/>
      <c r="F55" s="5"/>
      <c r="G55" s="5"/>
      <c r="H55" s="5"/>
      <c r="K55" s="5"/>
      <c r="L55" s="5"/>
      <c r="M55" s="5"/>
    </row>
    <row r="56" spans="1:13">
      <c r="A56" s="5"/>
      <c r="B56" s="5"/>
      <c r="C56" s="5"/>
      <c r="D56" s="5"/>
      <c r="E56" s="5"/>
      <c r="F56" s="5"/>
      <c r="G56" s="5"/>
      <c r="H56" s="5"/>
      <c r="K56" s="5"/>
      <c r="L56" s="5"/>
      <c r="M56" s="5"/>
    </row>
    <row r="57" spans="1:13">
      <c r="A57" s="5"/>
      <c r="B57" s="5"/>
      <c r="C57" s="5"/>
      <c r="D57" s="5"/>
      <c r="E57" s="5"/>
      <c r="F57" s="5"/>
      <c r="G57" s="5"/>
      <c r="H57" s="5"/>
      <c r="K57" s="5"/>
      <c r="L57" s="5"/>
      <c r="M57" s="5"/>
    </row>
    <row r="58" spans="1:13">
      <c r="A58" s="5"/>
      <c r="B58" s="5"/>
      <c r="C58" s="5"/>
      <c r="D58" s="5"/>
      <c r="E58" s="5"/>
      <c r="F58" s="5"/>
      <c r="G58" s="5"/>
      <c r="H58" s="5"/>
      <c r="K58" s="5"/>
      <c r="L58" s="5"/>
      <c r="M58" s="5"/>
    </row>
    <row r="59" spans="1:13">
      <c r="A59" s="5"/>
      <c r="B59" s="5"/>
      <c r="C59" s="5"/>
      <c r="D59" s="5"/>
      <c r="E59" s="5"/>
      <c r="F59" s="5"/>
      <c r="G59" s="5"/>
      <c r="H59" s="5"/>
      <c r="K59" s="5"/>
      <c r="L59" s="5"/>
      <c r="M59" s="5"/>
    </row>
    <row r="60" spans="1:13">
      <c r="A60" s="5"/>
      <c r="B60" s="5"/>
      <c r="C60" s="5"/>
      <c r="D60" s="5"/>
      <c r="E60" s="5"/>
      <c r="F60" s="5"/>
      <c r="G60" s="5"/>
      <c r="H60" s="5"/>
      <c r="K60" s="5"/>
      <c r="L60" s="5"/>
      <c r="M60" s="5"/>
    </row>
    <row r="61" spans="1:13">
      <c r="A61" s="5"/>
      <c r="B61" s="5"/>
      <c r="C61" s="5"/>
      <c r="D61" s="5"/>
      <c r="E61" s="5"/>
      <c r="F61" s="5"/>
      <c r="G61" s="5"/>
      <c r="H61" s="5"/>
      <c r="K61" s="5"/>
      <c r="L61" s="5"/>
      <c r="M61" s="5"/>
    </row>
    <row r="62" spans="1:13">
      <c r="A62" s="5"/>
      <c r="B62" s="5"/>
      <c r="C62" s="5"/>
      <c r="D62" s="5"/>
      <c r="E62" s="5"/>
      <c r="F62" s="5"/>
      <c r="G62" s="5"/>
      <c r="H62" s="5"/>
      <c r="K62" s="5"/>
      <c r="L62" s="5"/>
      <c r="M62" s="5"/>
    </row>
    <row r="63" spans="1:13">
      <c r="A63" s="5"/>
      <c r="B63" s="5"/>
      <c r="C63" s="5"/>
      <c r="D63" s="5"/>
      <c r="E63" s="5"/>
      <c r="F63" s="5"/>
      <c r="G63" s="5"/>
      <c r="H63" s="5"/>
      <c r="K63" s="5"/>
      <c r="L63" s="5"/>
      <c r="M63" s="5"/>
    </row>
    <row r="64" spans="1:13">
      <c r="A64" s="5"/>
      <c r="B64" s="5"/>
      <c r="C64" s="5"/>
      <c r="D64" s="5"/>
      <c r="E64" s="5"/>
      <c r="F64" s="5"/>
      <c r="G64" s="5"/>
      <c r="H64" s="5"/>
      <c r="K64" s="5"/>
      <c r="L64" s="5"/>
      <c r="M64" s="5"/>
    </row>
    <row r="65" spans="1:13">
      <c r="A65" s="5"/>
      <c r="B65" s="5"/>
      <c r="C65" s="5"/>
      <c r="D65" s="5"/>
      <c r="E65" s="5"/>
      <c r="F65" s="5"/>
      <c r="G65" s="5"/>
      <c r="H65" s="5"/>
      <c r="K65" s="5"/>
      <c r="L65" s="5"/>
      <c r="M65" s="5"/>
    </row>
    <row r="66" spans="1:13">
      <c r="A66" s="5"/>
      <c r="B66" s="5"/>
      <c r="C66" s="5"/>
      <c r="D66" s="5"/>
      <c r="E66" s="5"/>
      <c r="F66" s="5"/>
      <c r="G66" s="5"/>
      <c r="H66" s="5"/>
      <c r="K66" s="5"/>
      <c r="L66" s="5"/>
      <c r="M66" s="5"/>
    </row>
    <row r="67" spans="1:13">
      <c r="A67" s="5"/>
      <c r="B67" s="5"/>
      <c r="C67" s="5"/>
      <c r="D67" s="5"/>
      <c r="E67" s="5"/>
      <c r="F67" s="5"/>
      <c r="G67" s="5"/>
      <c r="H67" s="5"/>
      <c r="K67" s="5"/>
      <c r="L67" s="5"/>
      <c r="M67" s="5"/>
    </row>
    <row r="68" spans="1:13">
      <c r="A68" s="5"/>
      <c r="B68" s="5"/>
      <c r="C68" s="5"/>
      <c r="D68" s="5"/>
      <c r="E68" s="5"/>
      <c r="F68" s="5"/>
      <c r="G68" s="5"/>
      <c r="H68" s="5"/>
      <c r="K68" s="5"/>
      <c r="L68" s="5"/>
      <c r="M68" s="5"/>
    </row>
    <row r="69" spans="1:13">
      <c r="A69" s="5"/>
      <c r="B69" s="5"/>
      <c r="C69" s="5"/>
      <c r="D69" s="5"/>
      <c r="E69" s="5"/>
      <c r="F69" s="5"/>
      <c r="G69" s="5"/>
      <c r="H69" s="5"/>
      <c r="K69" s="5"/>
      <c r="L69" s="5"/>
      <c r="M69" s="5"/>
    </row>
    <row r="70" spans="1:13">
      <c r="A70" s="5"/>
      <c r="B70" s="5"/>
      <c r="C70" s="5"/>
      <c r="D70" s="5"/>
      <c r="E70" s="5"/>
      <c r="F70" s="5"/>
      <c r="G70" s="5"/>
      <c r="H70" s="5"/>
      <c r="K70" s="5"/>
      <c r="L70" s="5"/>
      <c r="M70" s="5"/>
    </row>
    <row r="71" spans="1:13">
      <c r="A71" s="5"/>
      <c r="B71" s="5"/>
      <c r="C71" s="5"/>
      <c r="D71" s="5"/>
      <c r="E71" s="5"/>
      <c r="F71" s="5"/>
      <c r="G71" s="5"/>
      <c r="H71" s="5"/>
      <c r="K71" s="5"/>
      <c r="L71" s="5"/>
      <c r="M71" s="5"/>
    </row>
    <row r="72" spans="1:13">
      <c r="A72" s="5"/>
      <c r="B72" s="5"/>
      <c r="C72" s="5"/>
      <c r="D72" s="5"/>
      <c r="E72" s="5"/>
      <c r="F72" s="5"/>
      <c r="G72" s="5"/>
      <c r="H72" s="5"/>
      <c r="K72" s="5"/>
      <c r="L72" s="5"/>
      <c r="M72" s="5"/>
    </row>
    <row r="73" spans="1:13">
      <c r="A73" s="5"/>
      <c r="B73" s="5"/>
      <c r="C73" s="5"/>
      <c r="D73" s="5"/>
      <c r="E73" s="5"/>
      <c r="F73" s="5"/>
      <c r="G73" s="5"/>
      <c r="H73" s="5"/>
      <c r="K73" s="5"/>
      <c r="L73" s="5"/>
      <c r="M73" s="5"/>
    </row>
    <row r="74" spans="1:13">
      <c r="A74" s="5"/>
      <c r="B74" s="5"/>
      <c r="C74" s="5"/>
      <c r="D74" s="5"/>
      <c r="E74" s="5"/>
      <c r="F74" s="5"/>
      <c r="G74" s="5"/>
      <c r="H74" s="5"/>
      <c r="K74" s="5"/>
      <c r="L74" s="5"/>
      <c r="M74" s="5"/>
    </row>
    <row r="75" spans="1:13">
      <c r="A75" s="5"/>
      <c r="B75" s="5"/>
      <c r="C75" s="5"/>
      <c r="D75" s="5"/>
      <c r="E75" s="5"/>
      <c r="F75" s="5"/>
      <c r="G75" s="5"/>
      <c r="H75" s="5"/>
      <c r="K75" s="5"/>
      <c r="L75" s="5"/>
      <c r="M75" s="5"/>
    </row>
    <row r="76" spans="1:13">
      <c r="A76" s="5"/>
      <c r="B76" s="5"/>
      <c r="C76" s="5"/>
      <c r="D76" s="5"/>
      <c r="E76" s="5"/>
      <c r="F76" s="5"/>
      <c r="G76" s="5"/>
      <c r="H76" s="5"/>
      <c r="K76" s="5"/>
      <c r="L76" s="5"/>
      <c r="M76" s="5"/>
    </row>
    <row r="77" spans="1:13">
      <c r="A77" s="5"/>
      <c r="B77" s="5"/>
      <c r="C77" s="5"/>
      <c r="D77" s="5"/>
      <c r="E77" s="5"/>
      <c r="F77" s="5"/>
      <c r="G77" s="5"/>
      <c r="H77" s="5"/>
      <c r="K77" s="5"/>
      <c r="L77" s="5"/>
      <c r="M77" s="5"/>
    </row>
    <row r="78" spans="1:13">
      <c r="A78" s="5"/>
      <c r="B78" s="5"/>
      <c r="C78" s="5"/>
      <c r="D78" s="5"/>
      <c r="E78" s="5"/>
      <c r="F78" s="5"/>
      <c r="G78" s="5"/>
      <c r="H78" s="5"/>
      <c r="K78" s="5"/>
      <c r="L78" s="5"/>
      <c r="M78" s="5"/>
    </row>
    <row r="79" spans="1:13">
      <c r="A79" s="5"/>
      <c r="B79" s="5"/>
      <c r="C79" s="5"/>
      <c r="D79" s="5"/>
      <c r="E79" s="5"/>
      <c r="F79" s="5"/>
      <c r="G79" s="5"/>
      <c r="H79" s="5"/>
      <c r="K79" s="5"/>
      <c r="L79" s="5"/>
      <c r="M79" s="5"/>
    </row>
    <row r="80" spans="1:13">
      <c r="A80" s="5"/>
      <c r="B80" s="5"/>
      <c r="C80" s="5"/>
      <c r="D80" s="5"/>
      <c r="E80" s="5"/>
      <c r="F80" s="5"/>
      <c r="G80" s="5"/>
      <c r="H80" s="5"/>
      <c r="K80" s="5"/>
      <c r="L80" s="5"/>
      <c r="M80" s="5"/>
    </row>
    <row r="81" spans="1:13">
      <c r="A81" s="5"/>
      <c r="B81" s="5"/>
      <c r="C81" s="5"/>
      <c r="D81" s="5"/>
      <c r="E81" s="5"/>
      <c r="F81" s="5"/>
      <c r="G81" s="5"/>
      <c r="H81" s="5"/>
      <c r="K81" s="5"/>
      <c r="L81" s="5"/>
      <c r="M81" s="5"/>
    </row>
    <row r="82" spans="1:13">
      <c r="A82" s="5"/>
      <c r="B82" s="5"/>
      <c r="C82" s="5"/>
      <c r="D82" s="5"/>
      <c r="E82" s="5"/>
      <c r="F82" s="5"/>
      <c r="G82" s="5"/>
      <c r="H82" s="5"/>
      <c r="K82" s="5"/>
      <c r="L82" s="5"/>
      <c r="M82" s="5"/>
    </row>
    <row r="83" spans="1:13">
      <c r="A83" s="5"/>
      <c r="B83" s="5"/>
      <c r="C83" s="5"/>
      <c r="D83" s="5"/>
      <c r="E83" s="5"/>
      <c r="F83" s="5"/>
      <c r="G83" s="5"/>
      <c r="H83" s="5"/>
      <c r="K83" s="5"/>
      <c r="L83" s="5"/>
      <c r="M83" s="5"/>
    </row>
    <row r="84" spans="1:13">
      <c r="A84" s="5"/>
      <c r="B84" s="5"/>
      <c r="C84" s="5"/>
      <c r="D84" s="5"/>
      <c r="E84" s="5"/>
      <c r="F84" s="5"/>
      <c r="G84" s="5"/>
      <c r="H84" s="5"/>
      <c r="K84" s="5"/>
      <c r="L84" s="5"/>
      <c r="M84" s="5"/>
    </row>
    <row r="85" spans="1:13">
      <c r="A85" s="5"/>
      <c r="B85" s="5"/>
      <c r="C85" s="5"/>
      <c r="D85" s="5"/>
      <c r="E85" s="5"/>
      <c r="F85" s="5"/>
      <c r="G85" s="5"/>
      <c r="H85" s="5"/>
      <c r="K85" s="5"/>
      <c r="L85" s="5"/>
      <c r="M85" s="5"/>
    </row>
    <row r="86" spans="1:13">
      <c r="A86" s="5"/>
      <c r="B86" s="5"/>
      <c r="C86" s="5"/>
      <c r="D86" s="5"/>
      <c r="E86" s="5"/>
      <c r="F86" s="5"/>
      <c r="G86" s="5"/>
      <c r="H86" s="5"/>
      <c r="K86" s="5"/>
      <c r="L86" s="5"/>
      <c r="M86" s="5"/>
    </row>
    <row r="87" spans="1:13">
      <c r="A87" s="5"/>
      <c r="B87" s="5"/>
      <c r="C87" s="5"/>
      <c r="D87" s="5"/>
      <c r="E87" s="5"/>
      <c r="F87" s="5"/>
      <c r="G87" s="5"/>
      <c r="H87" s="5"/>
      <c r="K87" s="5"/>
      <c r="L87" s="5"/>
      <c r="M87" s="5"/>
    </row>
    <row r="88" spans="1:13">
      <c r="A88" s="5"/>
      <c r="B88" s="5"/>
      <c r="C88" s="5"/>
      <c r="D88" s="5"/>
      <c r="E88" s="5"/>
      <c r="F88" s="5"/>
      <c r="G88" s="5"/>
      <c r="H88" s="5"/>
      <c r="K88" s="5"/>
      <c r="L88" s="5"/>
      <c r="M88" s="5"/>
    </row>
    <row r="89" spans="1:13">
      <c r="A89" s="5"/>
      <c r="B89" s="5"/>
      <c r="C89" s="5"/>
      <c r="D89" s="5"/>
      <c r="E89" s="5"/>
      <c r="F89" s="5"/>
      <c r="G89" s="5"/>
      <c r="H89" s="5"/>
      <c r="K89" s="5"/>
      <c r="L89" s="5"/>
      <c r="M89" s="5"/>
    </row>
    <row r="90" spans="1:13">
      <c r="A90" s="5"/>
      <c r="B90" s="5"/>
      <c r="C90" s="5"/>
      <c r="D90" s="5"/>
      <c r="E90" s="5"/>
      <c r="F90" s="5"/>
      <c r="G90" s="5"/>
      <c r="H90" s="5"/>
      <c r="K90" s="5"/>
      <c r="L90" s="5"/>
      <c r="M90" s="5"/>
    </row>
    <row r="91" spans="1:13">
      <c r="A91" s="5"/>
      <c r="B91" s="5"/>
      <c r="C91" s="5"/>
      <c r="D91" s="5"/>
      <c r="E91" s="5"/>
      <c r="F91" s="5"/>
      <c r="G91" s="5"/>
      <c r="H91" s="5"/>
      <c r="K91" s="5"/>
      <c r="L91" s="5"/>
      <c r="M91" s="5"/>
    </row>
    <row r="92" spans="1:13">
      <c r="A92" s="5"/>
      <c r="B92" s="5"/>
      <c r="C92" s="5"/>
      <c r="D92" s="5"/>
      <c r="E92" s="5"/>
      <c r="F92" s="5"/>
      <c r="G92" s="5"/>
      <c r="H92" s="5"/>
      <c r="K92" s="5"/>
      <c r="L92" s="5"/>
      <c r="M92" s="5"/>
    </row>
    <row r="93" spans="1:13">
      <c r="A93" s="5"/>
      <c r="B93" s="5"/>
      <c r="C93" s="5"/>
      <c r="D93" s="5"/>
      <c r="E93" s="5"/>
      <c r="F93" s="5"/>
      <c r="G93" s="5"/>
      <c r="H93" s="5"/>
      <c r="K93" s="5"/>
      <c r="L93" s="5"/>
      <c r="M93" s="5"/>
    </row>
    <row r="94" spans="1:13">
      <c r="A94" s="5"/>
      <c r="B94" s="5"/>
      <c r="C94" s="5"/>
      <c r="D94" s="5"/>
      <c r="E94" s="5"/>
      <c r="F94" s="5"/>
      <c r="G94" s="5"/>
      <c r="H94" s="5"/>
      <c r="K94" s="5"/>
      <c r="L94" s="5"/>
      <c r="M94" s="5"/>
    </row>
    <row r="95" spans="1:13">
      <c r="A95" s="5"/>
      <c r="B95" s="5"/>
      <c r="C95" s="5"/>
      <c r="D95" s="5"/>
      <c r="E95" s="5"/>
      <c r="F95" s="5"/>
      <c r="G95" s="5"/>
      <c r="H95" s="5"/>
      <c r="K95" s="5"/>
      <c r="L95" s="5"/>
      <c r="M95" s="5"/>
    </row>
    <row r="96" spans="1:13">
      <c r="A96" s="5"/>
      <c r="B96" s="5"/>
      <c r="C96" s="5"/>
      <c r="D96" s="5"/>
      <c r="E96" s="5"/>
      <c r="F96" s="5"/>
      <c r="G96" s="5"/>
      <c r="H96" s="5"/>
      <c r="K96" s="5"/>
      <c r="L96" s="5"/>
      <c r="M96" s="5"/>
    </row>
    <row r="97" spans="1:13">
      <c r="A97" s="5"/>
      <c r="B97" s="5"/>
      <c r="C97" s="5"/>
      <c r="D97" s="5"/>
      <c r="E97" s="5"/>
      <c r="F97" s="5"/>
      <c r="G97" s="5"/>
      <c r="H97" s="5"/>
      <c r="K97" s="5"/>
      <c r="L97" s="5"/>
      <c r="M97" s="5"/>
    </row>
    <row r="98" spans="1:13">
      <c r="A98" s="5"/>
      <c r="B98" s="5"/>
      <c r="C98" s="5"/>
      <c r="D98" s="5"/>
      <c r="E98" s="5"/>
      <c r="F98" s="5"/>
      <c r="G98" s="5"/>
      <c r="H98" s="5"/>
      <c r="K98" s="5"/>
      <c r="L98" s="5"/>
      <c r="M98" s="5"/>
    </row>
    <row r="99" spans="1:13">
      <c r="A99" s="5"/>
      <c r="B99" s="5"/>
      <c r="C99" s="5"/>
      <c r="D99" s="5"/>
      <c r="E99" s="5"/>
      <c r="F99" s="5"/>
      <c r="G99" s="5"/>
      <c r="H99" s="5"/>
      <c r="K99" s="5"/>
      <c r="L99" s="5"/>
      <c r="M99" s="5"/>
    </row>
    <row r="100" spans="1:13">
      <c r="A100" s="5"/>
      <c r="B100" s="5"/>
      <c r="C100" s="5"/>
      <c r="D100" s="5"/>
      <c r="E100" s="5"/>
      <c r="F100" s="5"/>
      <c r="G100" s="5"/>
      <c r="H100" s="5"/>
      <c r="K100" s="5"/>
      <c r="L100" s="5"/>
      <c r="M100" s="5"/>
    </row>
    <row r="101" spans="1:13">
      <c r="A101" s="5"/>
      <c r="B101" s="5"/>
      <c r="C101" s="5"/>
      <c r="D101" s="5"/>
      <c r="E101" s="5"/>
      <c r="F101" s="5"/>
      <c r="G101" s="5"/>
      <c r="H101" s="5"/>
      <c r="K101" s="5"/>
      <c r="L101" s="5"/>
      <c r="M101" s="5"/>
    </row>
    <row r="102" spans="1:13">
      <c r="A102" s="5"/>
      <c r="B102" s="5"/>
      <c r="C102" s="5"/>
      <c r="D102" s="5"/>
      <c r="E102" s="5"/>
      <c r="F102" s="5"/>
      <c r="G102" s="5"/>
      <c r="H102" s="5"/>
      <c r="K102" s="5"/>
      <c r="L102" s="5"/>
      <c r="M102" s="5"/>
    </row>
    <row r="103" spans="1:13">
      <c r="A103" s="5"/>
      <c r="B103" s="5"/>
      <c r="C103" s="5"/>
      <c r="D103" s="5"/>
      <c r="E103" s="5"/>
      <c r="F103" s="5"/>
      <c r="G103" s="5"/>
      <c r="H103" s="5"/>
      <c r="K103" s="5"/>
      <c r="L103" s="5"/>
      <c r="M103" s="5"/>
    </row>
    <row r="104" spans="1:13">
      <c r="A104" s="5"/>
      <c r="B104" s="5"/>
      <c r="C104" s="5"/>
      <c r="D104" s="5"/>
      <c r="E104" s="5"/>
      <c r="F104" s="5"/>
      <c r="G104" s="5"/>
      <c r="H104" s="5"/>
      <c r="K104" s="5"/>
      <c r="L104" s="5"/>
      <c r="M104" s="5"/>
    </row>
    <row r="105" spans="1:13">
      <c r="A105" s="5"/>
      <c r="B105" s="5"/>
      <c r="C105" s="5"/>
      <c r="D105" s="5"/>
      <c r="E105" s="5"/>
      <c r="F105" s="5"/>
      <c r="G105" s="5"/>
      <c r="H105" s="5"/>
      <c r="K105" s="5"/>
      <c r="L105" s="5"/>
      <c r="M105" s="5"/>
    </row>
    <row r="106" spans="1:13">
      <c r="A106" s="5"/>
      <c r="B106" s="5"/>
      <c r="C106" s="5"/>
      <c r="D106" s="5"/>
      <c r="E106" s="5"/>
      <c r="F106" s="5"/>
      <c r="G106" s="5"/>
      <c r="H106" s="5"/>
      <c r="K106" s="5"/>
      <c r="L106" s="5"/>
      <c r="M106" s="5"/>
    </row>
    <row r="107" spans="1:13">
      <c r="A107" s="5"/>
      <c r="B107" s="5"/>
      <c r="C107" s="5"/>
      <c r="D107" s="5"/>
      <c r="E107" s="5"/>
      <c r="F107" s="5"/>
      <c r="G107" s="5"/>
      <c r="H107" s="5"/>
      <c r="K107" s="5"/>
      <c r="L107" s="5"/>
      <c r="M107" s="5"/>
    </row>
    <row r="108" spans="1:13">
      <c r="A108" s="5"/>
      <c r="B108" s="5"/>
      <c r="C108" s="5"/>
      <c r="D108" s="5"/>
      <c r="E108" s="5"/>
      <c r="F108" s="5"/>
      <c r="G108" s="5"/>
      <c r="H108" s="5"/>
      <c r="K108" s="5"/>
      <c r="L108" s="5"/>
      <c r="M108" s="5"/>
    </row>
    <row r="109" spans="1:13">
      <c r="A109" s="5"/>
      <c r="B109" s="5"/>
      <c r="C109" s="5"/>
      <c r="D109" s="5"/>
      <c r="E109" s="5"/>
      <c r="F109" s="5"/>
      <c r="G109" s="5"/>
      <c r="H109" s="5"/>
      <c r="K109" s="5"/>
      <c r="L109" s="5"/>
      <c r="M109" s="5"/>
    </row>
    <row r="110" spans="1:13">
      <c r="A110" s="5"/>
      <c r="B110" s="5"/>
      <c r="C110" s="5"/>
      <c r="D110" s="5"/>
      <c r="E110" s="5"/>
      <c r="F110" s="5"/>
      <c r="G110" s="5"/>
      <c r="H110" s="5"/>
      <c r="K110" s="5"/>
      <c r="L110" s="5"/>
      <c r="M110" s="5"/>
    </row>
    <row r="111" spans="1:13">
      <c r="A111" s="5"/>
      <c r="B111" s="5"/>
      <c r="C111" s="5"/>
      <c r="D111" s="5"/>
      <c r="E111" s="5"/>
      <c r="F111" s="5"/>
      <c r="G111" s="5"/>
      <c r="H111" s="5"/>
      <c r="K111" s="5"/>
      <c r="L111" s="5"/>
      <c r="M111" s="5"/>
    </row>
    <row r="112" spans="1:13">
      <c r="A112" s="5"/>
      <c r="B112" s="5"/>
      <c r="C112" s="5"/>
      <c r="D112" s="5"/>
      <c r="E112" s="5"/>
      <c r="F112" s="5"/>
      <c r="G112" s="5"/>
      <c r="H112" s="5"/>
      <c r="K112" s="5"/>
      <c r="L112" s="5"/>
      <c r="M112" s="5"/>
    </row>
    <row r="113" spans="1:13">
      <c r="A113" s="5"/>
      <c r="B113" s="5"/>
      <c r="C113" s="5"/>
      <c r="D113" s="5"/>
      <c r="E113" s="5"/>
      <c r="F113" s="5"/>
      <c r="G113" s="5"/>
      <c r="H113" s="5"/>
      <c r="K113" s="5"/>
      <c r="L113" s="5"/>
      <c r="M113" s="5"/>
    </row>
    <row r="114" spans="1:13">
      <c r="A114" s="5"/>
      <c r="B114" s="5"/>
      <c r="C114" s="5"/>
      <c r="D114" s="5"/>
      <c r="E114" s="5"/>
      <c r="F114" s="5"/>
      <c r="G114" s="5"/>
      <c r="H114" s="5"/>
      <c r="K114" s="5"/>
      <c r="L114" s="5"/>
      <c r="M114" s="5"/>
    </row>
    <row r="115" spans="1:13">
      <c r="A115" s="5"/>
      <c r="B115" s="5"/>
      <c r="C115" s="5"/>
      <c r="D115" s="5"/>
      <c r="E115" s="5"/>
      <c r="F115" s="5"/>
      <c r="G115" s="5"/>
      <c r="H115" s="5"/>
      <c r="K115" s="5"/>
      <c r="L115" s="5"/>
      <c r="M115" s="5"/>
    </row>
    <row r="116" spans="1:13">
      <c r="A116" s="5"/>
      <c r="B116" s="5"/>
      <c r="C116" s="5"/>
      <c r="D116" s="5"/>
      <c r="E116" s="5"/>
      <c r="F116" s="5"/>
      <c r="G116" s="5"/>
      <c r="H116" s="5"/>
      <c r="K116" s="5"/>
      <c r="L116" s="5"/>
      <c r="M116" s="5"/>
    </row>
    <row r="117" spans="1:13">
      <c r="A117" s="5"/>
      <c r="B117" s="5"/>
      <c r="C117" s="5"/>
      <c r="D117" s="5"/>
      <c r="E117" s="5"/>
      <c r="F117" s="5"/>
      <c r="G117" s="5"/>
      <c r="H117" s="5"/>
      <c r="K117" s="5"/>
      <c r="L117" s="5"/>
      <c r="M117" s="5"/>
    </row>
    <row r="118" spans="1:13">
      <c r="A118" s="5"/>
      <c r="B118" s="5"/>
      <c r="C118" s="5"/>
      <c r="D118" s="5"/>
      <c r="E118" s="5"/>
      <c r="F118" s="5"/>
      <c r="G118" s="5"/>
      <c r="H118" s="5"/>
      <c r="K118" s="5"/>
      <c r="L118" s="5"/>
      <c r="M118" s="5"/>
    </row>
    <row r="119" spans="1:13">
      <c r="A119" s="5"/>
      <c r="B119" s="5"/>
      <c r="C119" s="5"/>
      <c r="D119" s="5"/>
      <c r="E119" s="5"/>
      <c r="F119" s="5"/>
      <c r="G119" s="5"/>
      <c r="H119" s="5"/>
      <c r="K119" s="5"/>
      <c r="L119" s="5"/>
      <c r="M119" s="5"/>
    </row>
    <row r="120" spans="1:13">
      <c r="A120" s="5"/>
      <c r="B120" s="5"/>
      <c r="C120" s="5"/>
      <c r="D120" s="5"/>
      <c r="E120" s="5"/>
      <c r="F120" s="5"/>
      <c r="G120" s="5"/>
      <c r="H120" s="5"/>
      <c r="K120" s="5"/>
      <c r="L120" s="5"/>
      <c r="M120" s="5"/>
    </row>
    <row r="121" spans="1:13">
      <c r="A121" s="5"/>
      <c r="B121" s="5"/>
      <c r="C121" s="5"/>
      <c r="D121" s="5"/>
      <c r="E121" s="5"/>
      <c r="F121" s="5"/>
      <c r="G121" s="5"/>
      <c r="H121" s="5"/>
      <c r="K121" s="5"/>
      <c r="L121" s="5"/>
      <c r="M121" s="5"/>
    </row>
    <row r="122" spans="1:13">
      <c r="A122" s="5"/>
      <c r="B122" s="5"/>
      <c r="C122" s="5"/>
      <c r="D122" s="5"/>
      <c r="E122" s="5"/>
      <c r="F122" s="5"/>
      <c r="G122" s="5"/>
      <c r="H122" s="5"/>
      <c r="K122" s="5"/>
      <c r="L122" s="5"/>
      <c r="M122" s="5"/>
    </row>
    <row r="123" spans="1:13">
      <c r="A123" s="5"/>
      <c r="B123" s="5"/>
      <c r="C123" s="5"/>
      <c r="D123" s="5"/>
      <c r="E123" s="5"/>
      <c r="F123" s="5"/>
      <c r="G123" s="5"/>
      <c r="H123" s="5"/>
      <c r="K123" s="5"/>
      <c r="L123" s="5"/>
      <c r="M123" s="5"/>
    </row>
    <row r="124" spans="1:13">
      <c r="A124" s="5"/>
      <c r="B124" s="5"/>
      <c r="C124" s="5"/>
      <c r="D124" s="5"/>
      <c r="E124" s="5"/>
      <c r="F124" s="5"/>
      <c r="G124" s="5"/>
      <c r="H124" s="5"/>
      <c r="K124" s="5"/>
      <c r="L124" s="5"/>
      <c r="M124" s="5"/>
    </row>
    <row r="125" spans="1:13">
      <c r="A125" s="5"/>
      <c r="B125" s="5"/>
      <c r="C125" s="5"/>
      <c r="D125" s="5"/>
      <c r="E125" s="5"/>
      <c r="F125" s="5"/>
      <c r="G125" s="5"/>
      <c r="H125" s="5"/>
      <c r="K125" s="5"/>
      <c r="L125" s="5"/>
      <c r="M125" s="5"/>
    </row>
    <row r="126" spans="1:13">
      <c r="A126" s="5"/>
      <c r="B126" s="5"/>
      <c r="C126" s="5"/>
      <c r="D126" s="5"/>
      <c r="E126" s="5"/>
      <c r="F126" s="5"/>
      <c r="G126" s="5"/>
      <c r="H126" s="5"/>
      <c r="K126" s="5"/>
      <c r="L126" s="5"/>
      <c r="M126" s="5"/>
    </row>
    <row r="127" spans="1:13">
      <c r="A127" s="5"/>
      <c r="B127" s="5"/>
      <c r="C127" s="5"/>
      <c r="D127" s="5"/>
      <c r="E127" s="5"/>
      <c r="F127" s="5"/>
      <c r="G127" s="5"/>
      <c r="H127" s="5"/>
      <c r="K127" s="5"/>
      <c r="L127" s="5"/>
      <c r="M127" s="5"/>
    </row>
    <row r="128" spans="1:13">
      <c r="A128" s="5"/>
      <c r="B128" s="5"/>
      <c r="C128" s="5"/>
      <c r="D128" s="5"/>
      <c r="E128" s="5"/>
      <c r="F128" s="5"/>
      <c r="G128" s="5"/>
      <c r="H128" s="5"/>
      <c r="K128" s="5"/>
      <c r="L128" s="5"/>
      <c r="M128" s="5"/>
    </row>
    <row r="129" spans="1:13">
      <c r="A129" s="5"/>
      <c r="B129" s="5"/>
      <c r="C129" s="5"/>
      <c r="D129" s="5"/>
      <c r="E129" s="5"/>
      <c r="F129" s="5"/>
      <c r="G129" s="5"/>
      <c r="H129" s="5"/>
      <c r="K129" s="5"/>
      <c r="L129" s="5"/>
      <c r="M129" s="5"/>
    </row>
    <row r="130" spans="1:13">
      <c r="A130" s="5"/>
      <c r="B130" s="5"/>
      <c r="C130" s="5"/>
      <c r="D130" s="5"/>
      <c r="E130" s="5"/>
      <c r="F130" s="5"/>
      <c r="G130" s="5"/>
      <c r="H130" s="5"/>
      <c r="K130" s="5"/>
      <c r="L130" s="5"/>
      <c r="M130" s="5"/>
    </row>
    <row r="131" spans="1:13">
      <c r="A131" s="5"/>
      <c r="B131" s="5"/>
      <c r="C131" s="5"/>
      <c r="D131" s="5"/>
      <c r="E131" s="5"/>
      <c r="F131" s="5"/>
      <c r="G131" s="5"/>
      <c r="H131" s="5"/>
      <c r="K131" s="5"/>
      <c r="L131" s="5"/>
      <c r="M131" s="5"/>
    </row>
    <row r="132" spans="1:13">
      <c r="A132" s="5"/>
      <c r="B132" s="5"/>
      <c r="C132" s="5"/>
      <c r="D132" s="5"/>
      <c r="E132" s="5"/>
      <c r="F132" s="5"/>
      <c r="G132" s="5"/>
      <c r="H132" s="5"/>
      <c r="K132" s="5"/>
      <c r="L132" s="5"/>
      <c r="M132" s="5"/>
    </row>
    <row r="133" spans="1:13">
      <c r="A133" s="5"/>
      <c r="B133" s="5"/>
      <c r="C133" s="5"/>
      <c r="D133" s="5"/>
      <c r="E133" s="5"/>
      <c r="F133" s="5"/>
      <c r="G133" s="5"/>
      <c r="H133" s="5"/>
      <c r="K133" s="5"/>
      <c r="L133" s="5"/>
      <c r="M133" s="5"/>
    </row>
    <row r="134" spans="1:13">
      <c r="A134" s="5"/>
      <c r="B134" s="5"/>
      <c r="C134" s="5"/>
      <c r="D134" s="5"/>
      <c r="E134" s="5"/>
      <c r="F134" s="5"/>
      <c r="G134" s="5"/>
      <c r="H134" s="5"/>
      <c r="K134" s="5"/>
      <c r="L134" s="5"/>
      <c r="M134" s="5"/>
    </row>
    <row r="135" spans="1:13">
      <c r="A135" s="5"/>
      <c r="B135" s="5"/>
      <c r="C135" s="5"/>
      <c r="D135" s="5"/>
      <c r="E135" s="5"/>
      <c r="F135" s="5"/>
      <c r="G135" s="5"/>
      <c r="H135" s="5"/>
      <c r="K135" s="5"/>
      <c r="L135" s="5"/>
      <c r="M135" s="5"/>
    </row>
    <row r="136" spans="1:13">
      <c r="A136" s="5"/>
      <c r="B136" s="5"/>
      <c r="C136" s="5"/>
      <c r="D136" s="5"/>
      <c r="E136" s="5"/>
      <c r="F136" s="5"/>
      <c r="G136" s="5"/>
      <c r="H136" s="5"/>
      <c r="K136" s="5"/>
      <c r="L136" s="5"/>
      <c r="M136" s="5"/>
    </row>
    <row r="137" spans="1:13">
      <c r="A137" s="5"/>
      <c r="B137" s="5"/>
      <c r="C137" s="5"/>
      <c r="D137" s="5"/>
      <c r="E137" s="5"/>
      <c r="F137" s="5"/>
      <c r="G137" s="5"/>
      <c r="H137" s="5"/>
      <c r="K137" s="5"/>
      <c r="L137" s="5"/>
      <c r="M137" s="5"/>
    </row>
    <row r="138" spans="1:13">
      <c r="A138" s="5"/>
      <c r="B138" s="5"/>
      <c r="C138" s="5"/>
      <c r="D138" s="5"/>
      <c r="E138" s="5"/>
      <c r="F138" s="5"/>
      <c r="G138" s="5"/>
      <c r="H138" s="5"/>
      <c r="K138" s="5"/>
      <c r="L138" s="5"/>
      <c r="M138" s="5"/>
    </row>
    <row r="139" spans="1:13">
      <c r="A139" s="5"/>
      <c r="B139" s="5"/>
      <c r="C139" s="5"/>
      <c r="D139" s="5"/>
      <c r="E139" s="5"/>
      <c r="F139" s="5"/>
      <c r="G139" s="5"/>
      <c r="H139" s="5"/>
      <c r="K139" s="5"/>
      <c r="L139" s="5"/>
      <c r="M139" s="5"/>
    </row>
    <row r="140" spans="1:13">
      <c r="A140" s="5"/>
      <c r="B140" s="5"/>
      <c r="C140" s="5"/>
      <c r="D140" s="5"/>
      <c r="E140" s="5"/>
      <c r="F140" s="5"/>
      <c r="G140" s="5"/>
      <c r="H140" s="5"/>
      <c r="K140" s="5"/>
      <c r="L140" s="5"/>
      <c r="M140" s="5"/>
    </row>
    <row r="141" spans="1:13">
      <c r="A141" s="5"/>
      <c r="B141" s="5"/>
      <c r="C141" s="5"/>
      <c r="D141" s="5"/>
      <c r="E141" s="5"/>
      <c r="F141" s="5"/>
      <c r="G141" s="5"/>
      <c r="H141" s="5"/>
      <c r="K141" s="5"/>
      <c r="L141" s="5"/>
      <c r="M141" s="5"/>
    </row>
    <row r="142" spans="1:13">
      <c r="A142" s="5"/>
      <c r="B142" s="5"/>
      <c r="C142" s="5"/>
      <c r="D142" s="5"/>
      <c r="E142" s="5"/>
      <c r="F142" s="5"/>
      <c r="G142" s="5"/>
      <c r="H142" s="5"/>
      <c r="K142" s="5"/>
      <c r="L142" s="5"/>
      <c r="M142" s="5"/>
    </row>
    <row r="143" spans="1:13">
      <c r="A143" s="5"/>
      <c r="B143" s="5"/>
      <c r="C143" s="5"/>
      <c r="D143" s="5"/>
      <c r="E143" s="5"/>
      <c r="F143" s="5"/>
      <c r="G143" s="5"/>
      <c r="H143" s="5"/>
      <c r="K143" s="5"/>
      <c r="L143" s="5"/>
      <c r="M143" s="5"/>
    </row>
    <row r="144" spans="1:13">
      <c r="A144" s="5"/>
      <c r="B144" s="5"/>
      <c r="C144" s="5"/>
      <c r="D144" s="5"/>
      <c r="E144" s="5"/>
      <c r="F144" s="5"/>
      <c r="G144" s="5"/>
      <c r="H144" s="5"/>
      <c r="K144" s="5"/>
      <c r="L144" s="5"/>
      <c r="M144" s="5"/>
    </row>
    <row r="145" spans="1:13">
      <c r="A145" s="5"/>
      <c r="B145" s="5"/>
      <c r="C145" s="5"/>
      <c r="D145" s="5"/>
      <c r="E145" s="5"/>
      <c r="F145" s="5"/>
      <c r="G145" s="5"/>
      <c r="H145" s="5"/>
      <c r="K145" s="5"/>
      <c r="L145" s="5"/>
      <c r="M145" s="5"/>
    </row>
    <row r="146" spans="1:13">
      <c r="A146" s="5"/>
      <c r="B146" s="5"/>
      <c r="C146" s="5"/>
      <c r="D146" s="5"/>
      <c r="E146" s="5"/>
      <c r="F146" s="5"/>
      <c r="G146" s="5"/>
      <c r="H146" s="5"/>
      <c r="K146" s="5"/>
      <c r="L146" s="5"/>
      <c r="M146" s="5"/>
    </row>
    <row r="147" spans="1:13">
      <c r="A147" s="5"/>
      <c r="B147" s="5"/>
      <c r="C147" s="5"/>
      <c r="D147" s="5"/>
      <c r="E147" s="5"/>
      <c r="F147" s="5"/>
      <c r="G147" s="5"/>
      <c r="H147" s="5"/>
      <c r="K147" s="5"/>
      <c r="L147" s="5"/>
      <c r="M147" s="5"/>
    </row>
    <row r="148" spans="1:13">
      <c r="A148" s="5"/>
      <c r="B148" s="5"/>
      <c r="C148" s="5"/>
      <c r="D148" s="5"/>
      <c r="E148" s="5"/>
      <c r="F148" s="5"/>
      <c r="G148" s="5"/>
      <c r="H148" s="5"/>
      <c r="K148" s="5"/>
      <c r="L148" s="5"/>
      <c r="M148" s="5"/>
    </row>
    <row r="149" spans="1:13">
      <c r="A149" s="5"/>
      <c r="B149" s="5"/>
      <c r="C149" s="5"/>
      <c r="D149" s="5"/>
      <c r="E149" s="5"/>
      <c r="F149" s="5"/>
      <c r="G149" s="5"/>
      <c r="H149" s="5"/>
      <c r="K149" s="5"/>
      <c r="L149" s="5"/>
      <c r="M149" s="5"/>
    </row>
    <row r="150" spans="1:13">
      <c r="A150" s="5"/>
      <c r="B150" s="5"/>
      <c r="C150" s="5"/>
      <c r="D150" s="5"/>
      <c r="E150" s="5"/>
      <c r="F150" s="5"/>
      <c r="G150" s="5"/>
      <c r="H150" s="5"/>
      <c r="K150" s="5"/>
      <c r="L150" s="5"/>
      <c r="M150" s="5"/>
    </row>
    <row r="151" spans="1:13">
      <c r="A151" s="5"/>
      <c r="B151" s="5"/>
      <c r="C151" s="5"/>
      <c r="D151" s="5"/>
      <c r="E151" s="5"/>
      <c r="F151" s="5"/>
      <c r="G151" s="5"/>
      <c r="H151" s="5"/>
      <c r="K151" s="5"/>
      <c r="L151" s="5"/>
      <c r="M151" s="5"/>
    </row>
    <row r="152" spans="1:13">
      <c r="A152" s="5"/>
      <c r="B152" s="5"/>
      <c r="C152" s="5"/>
      <c r="D152" s="5"/>
      <c r="E152" s="5"/>
      <c r="F152" s="5"/>
      <c r="G152" s="5"/>
      <c r="H152" s="5"/>
      <c r="K152" s="5"/>
      <c r="L152" s="5"/>
      <c r="M152" s="5"/>
    </row>
    <row r="153" spans="1:13">
      <c r="A153" s="5"/>
      <c r="B153" s="5"/>
      <c r="C153" s="5"/>
      <c r="D153" s="5"/>
      <c r="E153" s="5"/>
      <c r="F153" s="5"/>
      <c r="G153" s="5"/>
      <c r="H153" s="5"/>
      <c r="K153" s="5"/>
      <c r="L153" s="5"/>
      <c r="M153" s="5"/>
    </row>
    <row r="154" spans="1:13">
      <c r="A154" s="5"/>
      <c r="B154" s="5"/>
      <c r="C154" s="5"/>
      <c r="D154" s="5"/>
      <c r="E154" s="5"/>
      <c r="F154" s="5"/>
      <c r="G154" s="5"/>
      <c r="H154" s="5"/>
      <c r="K154" s="5"/>
      <c r="L154" s="5"/>
      <c r="M154" s="5"/>
    </row>
    <row r="155" spans="1:13">
      <c r="A155" s="5"/>
      <c r="B155" s="5"/>
      <c r="C155" s="5"/>
      <c r="D155" s="5"/>
      <c r="E155" s="5"/>
      <c r="F155" s="5"/>
      <c r="G155" s="5"/>
      <c r="H155" s="5"/>
      <c r="K155" s="5"/>
      <c r="L155" s="5"/>
      <c r="M155" s="5"/>
    </row>
    <row r="156" spans="1:13">
      <c r="A156" s="5"/>
      <c r="B156" s="5"/>
      <c r="C156" s="5"/>
      <c r="D156" s="5"/>
      <c r="E156" s="5"/>
      <c r="F156" s="5"/>
      <c r="G156" s="5"/>
      <c r="H156" s="5"/>
      <c r="K156" s="5"/>
      <c r="L156" s="5"/>
      <c r="M156" s="5"/>
    </row>
    <row r="157" spans="1:13">
      <c r="A157" s="5"/>
      <c r="B157" s="5"/>
      <c r="C157" s="5"/>
      <c r="D157" s="5"/>
      <c r="E157" s="5"/>
      <c r="F157" s="5"/>
      <c r="G157" s="5"/>
      <c r="H157" s="5"/>
      <c r="K157" s="5"/>
      <c r="L157" s="5"/>
      <c r="M157" s="5"/>
    </row>
    <row r="158" spans="1:13">
      <c r="A158" s="5"/>
      <c r="B158" s="5"/>
      <c r="C158" s="5"/>
      <c r="D158" s="5"/>
      <c r="E158" s="5"/>
      <c r="F158" s="5"/>
      <c r="G158" s="5"/>
      <c r="H158" s="5"/>
      <c r="K158" s="5"/>
      <c r="L158" s="5"/>
      <c r="M158" s="5"/>
    </row>
    <row r="159" spans="1:13">
      <c r="A159" s="5"/>
      <c r="B159" s="5"/>
      <c r="C159" s="5"/>
      <c r="D159" s="5"/>
      <c r="E159" s="5"/>
      <c r="F159" s="5"/>
      <c r="G159" s="5"/>
      <c r="H159" s="5"/>
      <c r="K159" s="5"/>
      <c r="L159" s="5"/>
      <c r="M159" s="5"/>
    </row>
    <row r="160" spans="1:13">
      <c r="A160" s="5"/>
      <c r="B160" s="5"/>
      <c r="C160" s="5"/>
      <c r="D160" s="5"/>
      <c r="E160" s="5"/>
      <c r="F160" s="5"/>
      <c r="G160" s="5"/>
      <c r="H160" s="5"/>
      <c r="K160" s="5"/>
      <c r="L160" s="5"/>
      <c r="M160" s="5"/>
    </row>
    <row r="161" spans="1:13">
      <c r="A161" s="5"/>
      <c r="B161" s="5"/>
      <c r="C161" s="5"/>
      <c r="D161" s="5"/>
      <c r="E161" s="5"/>
      <c r="F161" s="5"/>
      <c r="G161" s="5"/>
      <c r="H161" s="5"/>
      <c r="K161" s="5"/>
      <c r="L161" s="5"/>
      <c r="M161" s="5"/>
    </row>
    <row r="162" spans="1:13">
      <c r="A162" s="5"/>
      <c r="B162" s="5"/>
      <c r="C162" s="5"/>
      <c r="D162" s="5"/>
      <c r="E162" s="5"/>
      <c r="F162" s="5"/>
      <c r="G162" s="5"/>
      <c r="H162" s="5"/>
      <c r="K162" s="5"/>
      <c r="L162" s="5"/>
      <c r="M162" s="5"/>
    </row>
    <row r="163" spans="1:13">
      <c r="A163" s="5"/>
      <c r="B163" s="5"/>
      <c r="C163" s="5"/>
      <c r="D163" s="5"/>
      <c r="E163" s="5"/>
      <c r="F163" s="5"/>
      <c r="G163" s="5"/>
      <c r="H163" s="5"/>
      <c r="K163" s="5"/>
      <c r="L163" s="5"/>
      <c r="M163" s="5"/>
    </row>
    <row r="164" spans="1:13">
      <c r="A164" s="5"/>
      <c r="B164" s="5"/>
      <c r="C164" s="5"/>
      <c r="D164" s="5"/>
      <c r="E164" s="5"/>
      <c r="F164" s="5"/>
      <c r="G164" s="5"/>
      <c r="H164" s="5"/>
      <c r="K164" s="5"/>
      <c r="L164" s="5"/>
      <c r="M164" s="5"/>
    </row>
    <row r="165" spans="1:13">
      <c r="A165" s="5"/>
      <c r="B165" s="5"/>
      <c r="C165" s="5"/>
      <c r="D165" s="5"/>
      <c r="E165" s="5"/>
      <c r="F165" s="5"/>
      <c r="G165" s="5"/>
      <c r="H165" s="5"/>
      <c r="K165" s="5"/>
      <c r="L165" s="5"/>
      <c r="M165" s="5"/>
    </row>
    <row r="166" spans="1:13">
      <c r="A166" s="5"/>
      <c r="B166" s="5"/>
      <c r="C166" s="5"/>
      <c r="D166" s="5"/>
      <c r="E166" s="5"/>
      <c r="F166" s="5"/>
      <c r="G166" s="5"/>
      <c r="H166" s="5"/>
      <c r="K166" s="5"/>
      <c r="L166" s="5"/>
      <c r="M166" s="5"/>
    </row>
    <row r="167" spans="1:13">
      <c r="A167" s="5"/>
      <c r="B167" s="5"/>
      <c r="C167" s="5"/>
      <c r="D167" s="5"/>
      <c r="E167" s="5"/>
      <c r="F167" s="5"/>
      <c r="G167" s="5"/>
      <c r="H167" s="5"/>
      <c r="K167" s="5"/>
      <c r="L167" s="5"/>
      <c r="M167" s="5"/>
    </row>
    <row r="168" spans="1:13">
      <c r="A168" s="5"/>
      <c r="B168" s="5"/>
      <c r="C168" s="5"/>
      <c r="D168" s="5"/>
      <c r="E168" s="5"/>
      <c r="F168" s="5"/>
      <c r="G168" s="5"/>
      <c r="H168" s="5"/>
      <c r="K168" s="5"/>
      <c r="L168" s="5"/>
      <c r="M168" s="5"/>
    </row>
    <row r="169" spans="1:13">
      <c r="A169" s="5"/>
      <c r="B169" s="5"/>
      <c r="C169" s="5"/>
      <c r="D169" s="5"/>
      <c r="E169" s="5"/>
      <c r="F169" s="5"/>
      <c r="G169" s="5"/>
      <c r="H169" s="5"/>
      <c r="K169" s="5"/>
      <c r="L169" s="5"/>
      <c r="M169" s="5"/>
    </row>
    <row r="170" spans="1:13">
      <c r="A170" s="5"/>
      <c r="B170" s="5"/>
      <c r="C170" s="5"/>
      <c r="D170" s="5"/>
      <c r="E170" s="5"/>
      <c r="F170" s="5"/>
      <c r="G170" s="5"/>
      <c r="H170" s="5"/>
      <c r="K170" s="5"/>
      <c r="L170" s="5"/>
      <c r="M170" s="5"/>
    </row>
    <row r="171" spans="1:13">
      <c r="A171" s="5"/>
      <c r="B171" s="5"/>
      <c r="C171" s="5"/>
      <c r="D171" s="5"/>
      <c r="E171" s="5"/>
      <c r="F171" s="5"/>
      <c r="G171" s="5"/>
      <c r="H171" s="5"/>
      <c r="K171" s="5"/>
      <c r="L171" s="5"/>
      <c r="M171" s="5"/>
    </row>
    <row r="172" spans="1:13">
      <c r="A172" s="5"/>
      <c r="B172" s="5"/>
      <c r="C172" s="5"/>
      <c r="D172" s="5"/>
      <c r="E172" s="5"/>
      <c r="F172" s="5"/>
      <c r="G172" s="5"/>
      <c r="H172" s="5"/>
      <c r="K172" s="5"/>
      <c r="L172" s="5"/>
      <c r="M172" s="5"/>
    </row>
    <row r="173" spans="1:13">
      <c r="A173" s="5"/>
      <c r="B173" s="5"/>
      <c r="C173" s="5"/>
      <c r="D173" s="5"/>
      <c r="E173" s="5"/>
      <c r="F173" s="5"/>
      <c r="G173" s="5"/>
      <c r="H173" s="5"/>
      <c r="K173" s="5"/>
      <c r="L173" s="5"/>
      <c r="M173" s="5"/>
    </row>
    <row r="174" spans="1:13">
      <c r="A174" s="5"/>
      <c r="B174" s="5"/>
      <c r="C174" s="5"/>
      <c r="D174" s="5"/>
      <c r="E174" s="5"/>
      <c r="F174" s="5"/>
      <c r="G174" s="5"/>
      <c r="H174" s="5"/>
      <c r="K174" s="5"/>
      <c r="L174" s="5"/>
      <c r="M174" s="5"/>
    </row>
    <row r="175" spans="1:13">
      <c r="A175" s="5"/>
      <c r="B175" s="5"/>
      <c r="C175" s="5"/>
      <c r="D175" s="5"/>
      <c r="E175" s="5"/>
      <c r="F175" s="5"/>
      <c r="G175" s="5"/>
      <c r="H175" s="5"/>
      <c r="K175" s="5"/>
      <c r="L175" s="5"/>
      <c r="M175" s="5"/>
    </row>
    <row r="176" spans="1:13">
      <c r="A176" s="5"/>
      <c r="B176" s="5"/>
      <c r="C176" s="5"/>
      <c r="D176" s="5"/>
      <c r="E176" s="5"/>
      <c r="F176" s="5"/>
      <c r="G176" s="5"/>
      <c r="H176" s="5"/>
      <c r="K176" s="5"/>
      <c r="L176" s="5"/>
      <c r="M176" s="5"/>
    </row>
    <row r="177" spans="1:13">
      <c r="A177" s="5"/>
      <c r="B177" s="5"/>
      <c r="C177" s="5"/>
      <c r="D177" s="5"/>
      <c r="E177" s="5"/>
      <c r="F177" s="5"/>
      <c r="G177" s="5"/>
      <c r="H177" s="5"/>
      <c r="K177" s="5"/>
      <c r="L177" s="5"/>
      <c r="M177" s="5"/>
    </row>
    <row r="178" spans="1:13">
      <c r="A178" s="5"/>
      <c r="B178" s="5"/>
      <c r="C178" s="5"/>
      <c r="D178" s="5"/>
      <c r="E178" s="5"/>
      <c r="F178" s="5"/>
      <c r="G178" s="5"/>
      <c r="H178" s="5"/>
      <c r="K178" s="5"/>
      <c r="L178" s="5"/>
      <c r="M178" s="5"/>
    </row>
    <row r="179" spans="1:13">
      <c r="A179" s="5"/>
      <c r="B179" s="5"/>
      <c r="C179" s="5"/>
      <c r="D179" s="5"/>
      <c r="E179" s="5"/>
      <c r="F179" s="5"/>
      <c r="G179" s="5"/>
      <c r="H179" s="5"/>
      <c r="K179" s="5"/>
      <c r="L179" s="5"/>
      <c r="M179" s="5"/>
    </row>
    <row r="180" spans="1:13">
      <c r="A180" s="5"/>
      <c r="B180" s="5"/>
      <c r="C180" s="5"/>
      <c r="D180" s="5"/>
      <c r="E180" s="5"/>
      <c r="F180" s="5"/>
      <c r="G180" s="5"/>
      <c r="H180" s="5"/>
      <c r="K180" s="5"/>
      <c r="L180" s="5"/>
      <c r="M180" s="5"/>
    </row>
    <row r="181" spans="1:13">
      <c r="A181" s="5"/>
      <c r="B181" s="5"/>
      <c r="C181" s="5"/>
      <c r="D181" s="5"/>
      <c r="E181" s="5"/>
      <c r="F181" s="5"/>
      <c r="G181" s="5"/>
      <c r="H181" s="5"/>
      <c r="K181" s="5"/>
      <c r="L181" s="5"/>
      <c r="M181" s="5"/>
    </row>
    <row r="182" spans="1:13">
      <c r="A182" s="5"/>
      <c r="B182" s="5"/>
      <c r="C182" s="5"/>
      <c r="D182" s="5"/>
      <c r="E182" s="5"/>
      <c r="F182" s="5"/>
      <c r="G182" s="5"/>
      <c r="H182" s="5"/>
      <c r="K182" s="5"/>
      <c r="L182" s="5"/>
      <c r="M182" s="5"/>
    </row>
    <row r="183" spans="1:13">
      <c r="A183" s="5"/>
      <c r="B183" s="5"/>
      <c r="C183" s="5"/>
      <c r="D183" s="5"/>
      <c r="E183" s="5"/>
      <c r="F183" s="5"/>
      <c r="G183" s="5"/>
      <c r="H183" s="5"/>
      <c r="K183" s="5"/>
      <c r="L183" s="5"/>
      <c r="M183" s="5"/>
    </row>
    <row r="184" spans="1:13">
      <c r="A184" s="5"/>
      <c r="B184" s="5"/>
      <c r="C184" s="5"/>
      <c r="D184" s="5"/>
      <c r="E184" s="5"/>
      <c r="F184" s="5"/>
      <c r="G184" s="5"/>
      <c r="H184" s="5"/>
      <c r="K184" s="5"/>
      <c r="L184" s="5"/>
      <c r="M184" s="5"/>
    </row>
    <row r="185" spans="1:13">
      <c r="A185" s="5"/>
      <c r="B185" s="5"/>
      <c r="C185" s="5"/>
      <c r="D185" s="5"/>
      <c r="E185" s="5"/>
      <c r="F185" s="5"/>
      <c r="G185" s="5"/>
      <c r="H185" s="5"/>
      <c r="K185" s="5"/>
      <c r="L185" s="5"/>
      <c r="M185" s="5"/>
    </row>
    <row r="186" spans="1:13">
      <c r="A186" s="5"/>
      <c r="B186" s="5"/>
      <c r="C186" s="5"/>
      <c r="D186" s="5"/>
      <c r="E186" s="5"/>
      <c r="F186" s="5"/>
      <c r="G186" s="5"/>
      <c r="H186" s="5"/>
      <c r="K186" s="5"/>
      <c r="L186" s="5"/>
      <c r="M186" s="5"/>
    </row>
    <row r="187" spans="1:13">
      <c r="A187" s="5"/>
      <c r="B187" s="5"/>
      <c r="C187" s="5"/>
      <c r="D187" s="5"/>
      <c r="E187" s="5"/>
      <c r="F187" s="5"/>
      <c r="G187" s="5"/>
      <c r="H187" s="5"/>
      <c r="K187" s="5"/>
      <c r="L187" s="5"/>
      <c r="M187" s="5"/>
    </row>
    <row r="188" spans="1:13">
      <c r="A188" s="5"/>
      <c r="B188" s="5"/>
      <c r="C188" s="5"/>
      <c r="D188" s="5"/>
      <c r="E188" s="5"/>
      <c r="F188" s="5"/>
      <c r="G188" s="5"/>
      <c r="H188" s="5"/>
      <c r="K188" s="5"/>
      <c r="L188" s="5"/>
      <c r="M188" s="5"/>
    </row>
    <row r="189" spans="1:13">
      <c r="A189" s="5"/>
      <c r="B189" s="5"/>
      <c r="C189" s="5"/>
      <c r="D189" s="5"/>
      <c r="E189" s="5"/>
      <c r="F189" s="5"/>
      <c r="G189" s="5"/>
      <c r="H189" s="5"/>
      <c r="K189" s="5"/>
      <c r="L189" s="5"/>
      <c r="M189" s="5"/>
    </row>
    <row r="190" spans="1:13">
      <c r="A190" s="5"/>
      <c r="B190" s="5"/>
      <c r="C190" s="5"/>
      <c r="D190" s="5"/>
      <c r="E190" s="5"/>
      <c r="F190" s="5"/>
      <c r="G190" s="5"/>
      <c r="H190" s="5"/>
      <c r="K190" s="5"/>
      <c r="L190" s="5"/>
      <c r="M190" s="5"/>
    </row>
    <row r="191" spans="1:13">
      <c r="A191" s="5"/>
      <c r="B191" s="5"/>
      <c r="C191" s="5"/>
      <c r="D191" s="5"/>
      <c r="E191" s="5"/>
      <c r="F191" s="5"/>
      <c r="G191" s="5"/>
      <c r="H191" s="5"/>
      <c r="K191" s="5"/>
      <c r="L191" s="5"/>
      <c r="M191" s="5"/>
    </row>
    <row r="192" spans="1:13">
      <c r="A192" s="5"/>
      <c r="B192" s="5"/>
      <c r="C192" s="5"/>
      <c r="D192" s="5"/>
      <c r="E192" s="5"/>
      <c r="F192" s="5"/>
      <c r="G192" s="5"/>
      <c r="H192" s="5"/>
      <c r="K192" s="5"/>
      <c r="L192" s="5"/>
      <c r="M192" s="5"/>
    </row>
    <row r="193" spans="1:13">
      <c r="A193" s="5"/>
      <c r="B193" s="5"/>
      <c r="C193" s="5"/>
      <c r="D193" s="5"/>
      <c r="E193" s="5"/>
      <c r="F193" s="5"/>
      <c r="G193" s="5"/>
      <c r="H193" s="5"/>
      <c r="K193" s="5"/>
      <c r="L193" s="5"/>
      <c r="M193" s="5"/>
    </row>
    <row r="194" spans="1:13">
      <c r="A194" s="5"/>
      <c r="B194" s="5"/>
      <c r="C194" s="5"/>
      <c r="D194" s="5"/>
      <c r="E194" s="5"/>
      <c r="F194" s="5"/>
      <c r="G194" s="5"/>
      <c r="H194" s="5"/>
      <c r="K194" s="5"/>
      <c r="L194" s="5"/>
      <c r="M194" s="5"/>
    </row>
    <row r="195" spans="1:13">
      <c r="A195" s="5"/>
      <c r="B195" s="5"/>
      <c r="C195" s="5"/>
      <c r="D195" s="5"/>
      <c r="E195" s="5"/>
      <c r="F195" s="5"/>
      <c r="G195" s="5"/>
      <c r="H195" s="5"/>
      <c r="K195" s="5"/>
      <c r="L195" s="5"/>
      <c r="M195" s="5"/>
    </row>
    <row r="196" spans="1:13">
      <c r="A196" s="5"/>
      <c r="B196" s="5"/>
      <c r="C196" s="5"/>
      <c r="D196" s="5"/>
      <c r="E196" s="5"/>
      <c r="F196" s="5"/>
      <c r="G196" s="5"/>
      <c r="H196" s="5"/>
      <c r="K196" s="5"/>
      <c r="L196" s="5"/>
      <c r="M196" s="5"/>
    </row>
    <row r="197" spans="1:13">
      <c r="A197" s="5"/>
      <c r="B197" s="5"/>
      <c r="C197" s="5"/>
      <c r="D197" s="5"/>
      <c r="E197" s="5"/>
      <c r="F197" s="5"/>
      <c r="G197" s="5"/>
      <c r="H197" s="5"/>
      <c r="K197" s="5"/>
      <c r="L197" s="5"/>
      <c r="M197" s="5"/>
    </row>
    <row r="198" spans="1:13">
      <c r="A198" s="5"/>
      <c r="B198" s="5"/>
      <c r="C198" s="5"/>
      <c r="D198" s="5"/>
      <c r="E198" s="5"/>
      <c r="F198" s="5"/>
      <c r="G198" s="5"/>
      <c r="H198" s="5"/>
      <c r="K198" s="5"/>
      <c r="L198" s="5"/>
      <c r="M198" s="5"/>
    </row>
    <row r="199" spans="1:13">
      <c r="A199" s="5"/>
      <c r="B199" s="5"/>
      <c r="C199" s="5"/>
      <c r="D199" s="5"/>
      <c r="E199" s="5"/>
      <c r="F199" s="5"/>
      <c r="G199" s="5"/>
      <c r="H199" s="5"/>
      <c r="K199" s="5"/>
      <c r="L199" s="5"/>
      <c r="M199" s="5"/>
    </row>
    <row r="200" spans="1:13">
      <c r="A200" s="5"/>
      <c r="B200" s="5"/>
      <c r="C200" s="5"/>
      <c r="D200" s="5"/>
      <c r="E200" s="5"/>
      <c r="F200" s="5"/>
      <c r="G200" s="5"/>
      <c r="H200" s="5"/>
      <c r="K200" s="5"/>
      <c r="L200" s="5"/>
      <c r="M200" s="5"/>
    </row>
    <row r="201" spans="1:13">
      <c r="A201" s="5"/>
      <c r="B201" s="5"/>
      <c r="C201" s="5"/>
      <c r="D201" s="5"/>
      <c r="E201" s="5"/>
      <c r="F201" s="5"/>
      <c r="G201" s="5"/>
      <c r="H201" s="5"/>
      <c r="K201" s="5"/>
      <c r="L201" s="5"/>
      <c r="M201" s="5"/>
    </row>
    <row r="202" spans="1:13">
      <c r="A202" s="5"/>
      <c r="B202" s="5"/>
      <c r="C202" s="5"/>
      <c r="D202" s="5"/>
      <c r="E202" s="5"/>
      <c r="F202" s="5"/>
      <c r="G202" s="5"/>
      <c r="H202" s="5"/>
      <c r="K202" s="5"/>
      <c r="L202" s="5"/>
      <c r="M202" s="5"/>
    </row>
    <row r="203" spans="1:13">
      <c r="A203" s="5"/>
      <c r="B203" s="5"/>
      <c r="C203" s="5"/>
      <c r="D203" s="5"/>
      <c r="E203" s="5"/>
      <c r="F203" s="5"/>
      <c r="G203" s="5"/>
      <c r="H203" s="5"/>
      <c r="K203" s="5"/>
      <c r="L203" s="5"/>
      <c r="M203" s="5"/>
    </row>
    <row r="204" spans="1:13">
      <c r="A204" s="5"/>
      <c r="B204" s="5"/>
      <c r="C204" s="5"/>
      <c r="D204" s="5"/>
      <c r="E204" s="5"/>
      <c r="F204" s="5"/>
      <c r="G204" s="5"/>
      <c r="H204" s="5"/>
      <c r="K204" s="5"/>
      <c r="L204" s="5"/>
      <c r="M204" s="5"/>
    </row>
    <row r="205" spans="1:13">
      <c r="A205" s="5"/>
      <c r="B205" s="5"/>
      <c r="C205" s="5"/>
      <c r="D205" s="5"/>
      <c r="E205" s="5"/>
      <c r="F205" s="5"/>
      <c r="G205" s="5"/>
      <c r="H205" s="5"/>
      <c r="K205" s="5"/>
      <c r="L205" s="5"/>
      <c r="M205" s="5"/>
    </row>
    <row r="206" spans="1:13">
      <c r="A206" s="5"/>
      <c r="B206" s="5"/>
      <c r="C206" s="5"/>
      <c r="D206" s="5"/>
      <c r="E206" s="5"/>
      <c r="F206" s="5"/>
      <c r="G206" s="5"/>
      <c r="H206" s="5"/>
      <c r="K206" s="5"/>
      <c r="L206" s="5"/>
      <c r="M206" s="5"/>
    </row>
    <row r="207" spans="1:13">
      <c r="A207" s="5"/>
      <c r="B207" s="5"/>
      <c r="C207" s="5"/>
      <c r="D207" s="5"/>
      <c r="E207" s="5"/>
      <c r="F207" s="5"/>
      <c r="G207" s="5"/>
      <c r="H207" s="5"/>
      <c r="K207" s="5"/>
      <c r="L207" s="5"/>
      <c r="M207" s="5"/>
    </row>
    <row r="208" spans="1:13">
      <c r="A208" s="5"/>
      <c r="B208" s="5"/>
      <c r="C208" s="5"/>
      <c r="D208" s="5"/>
      <c r="E208" s="5"/>
      <c r="F208" s="5"/>
      <c r="G208" s="5"/>
      <c r="H208" s="5"/>
      <c r="K208" s="5"/>
      <c r="L208" s="5"/>
      <c r="M208" s="5"/>
    </row>
    <row r="209" spans="1:13">
      <c r="A209" s="5"/>
      <c r="B209" s="5"/>
      <c r="C209" s="5"/>
      <c r="D209" s="5"/>
      <c r="E209" s="5"/>
      <c r="F209" s="5"/>
      <c r="G209" s="5"/>
      <c r="H209" s="5"/>
      <c r="K209" s="5"/>
      <c r="L209" s="5"/>
      <c r="M209" s="5"/>
    </row>
    <row r="210" spans="1:13">
      <c r="A210" s="5"/>
      <c r="B210" s="5"/>
      <c r="C210" s="5"/>
      <c r="D210" s="5"/>
      <c r="E210" s="5"/>
      <c r="F210" s="5"/>
      <c r="G210" s="5"/>
      <c r="H210" s="5"/>
      <c r="K210" s="5"/>
      <c r="L210" s="5"/>
      <c r="M210" s="5"/>
    </row>
    <row r="211" spans="1:13">
      <c r="A211" s="5"/>
      <c r="B211" s="5"/>
      <c r="C211" s="5"/>
      <c r="D211" s="5"/>
      <c r="E211" s="5"/>
      <c r="F211" s="5"/>
      <c r="G211" s="5"/>
      <c r="H211" s="5"/>
      <c r="K211" s="5"/>
      <c r="L211" s="5"/>
      <c r="M211" s="5"/>
    </row>
    <row r="212" spans="1:13">
      <c r="A212" s="5"/>
      <c r="B212" s="5"/>
      <c r="C212" s="5"/>
      <c r="D212" s="5"/>
      <c r="E212" s="5"/>
      <c r="F212" s="5"/>
      <c r="G212" s="5"/>
      <c r="H212" s="5"/>
      <c r="K212" s="5"/>
      <c r="L212" s="5"/>
      <c r="M212" s="5"/>
    </row>
    <row r="213" spans="1:13">
      <c r="A213" s="5"/>
      <c r="B213" s="5"/>
      <c r="C213" s="5"/>
      <c r="D213" s="5"/>
      <c r="E213" s="5"/>
      <c r="F213" s="5"/>
      <c r="G213" s="5"/>
      <c r="H213" s="5"/>
      <c r="K213" s="5"/>
      <c r="L213" s="5"/>
      <c r="M213" s="5"/>
    </row>
    <row r="214" spans="1:13">
      <c r="A214" s="5"/>
      <c r="B214" s="5"/>
      <c r="C214" s="5"/>
      <c r="D214" s="5"/>
      <c r="E214" s="5"/>
      <c r="F214" s="5"/>
      <c r="G214" s="5"/>
      <c r="H214" s="5"/>
      <c r="K214" s="5"/>
      <c r="L214" s="5"/>
      <c r="M214" s="5"/>
    </row>
    <row r="215" spans="1:13">
      <c r="A215" s="5"/>
      <c r="B215" s="5"/>
      <c r="C215" s="5"/>
      <c r="D215" s="5"/>
      <c r="E215" s="5"/>
      <c r="F215" s="5"/>
      <c r="G215" s="5"/>
      <c r="H215" s="5"/>
      <c r="K215" s="5"/>
      <c r="L215" s="5"/>
      <c r="M215" s="5"/>
    </row>
    <row r="216" spans="1:13">
      <c r="A216" s="5"/>
      <c r="B216" s="5"/>
      <c r="C216" s="5"/>
      <c r="D216" s="5"/>
      <c r="E216" s="5"/>
      <c r="F216" s="5"/>
      <c r="G216" s="5"/>
      <c r="H216" s="5"/>
      <c r="K216" s="5"/>
      <c r="L216" s="5"/>
      <c r="M216" s="5"/>
    </row>
    <row r="217" spans="1:13">
      <c r="A217" s="5"/>
      <c r="B217" s="5"/>
      <c r="C217" s="5"/>
      <c r="D217" s="5"/>
      <c r="E217" s="5"/>
      <c r="F217" s="5"/>
      <c r="G217" s="5"/>
      <c r="H217" s="5"/>
      <c r="K217" s="5"/>
      <c r="L217" s="5"/>
      <c r="M217" s="5"/>
    </row>
    <row r="218" spans="1:13">
      <c r="A218" s="5"/>
      <c r="B218" s="5"/>
      <c r="C218" s="5"/>
      <c r="D218" s="5"/>
      <c r="E218" s="5"/>
      <c r="F218" s="5"/>
      <c r="G218" s="5"/>
      <c r="H218" s="5"/>
      <c r="K218" s="5"/>
      <c r="L218" s="5"/>
      <c r="M218" s="5"/>
    </row>
    <row r="219" spans="1:13">
      <c r="A219" s="5"/>
      <c r="B219" s="5"/>
      <c r="C219" s="5"/>
      <c r="D219" s="5"/>
      <c r="E219" s="5"/>
      <c r="F219" s="5"/>
      <c r="G219" s="5"/>
      <c r="H219" s="5"/>
      <c r="K219" s="5"/>
      <c r="L219" s="5"/>
      <c r="M219" s="5"/>
    </row>
    <row r="220" spans="1:13">
      <c r="A220" s="5"/>
      <c r="B220" s="5"/>
      <c r="C220" s="5"/>
      <c r="D220" s="5"/>
      <c r="E220" s="5"/>
      <c r="F220" s="5"/>
      <c r="G220" s="5"/>
      <c r="H220" s="5"/>
      <c r="K220" s="5"/>
      <c r="L220" s="5"/>
      <c r="M220" s="5"/>
    </row>
    <row r="221" spans="1:13">
      <c r="A221" s="5"/>
      <c r="B221" s="5"/>
      <c r="C221" s="5"/>
      <c r="D221" s="5"/>
      <c r="E221" s="5"/>
      <c r="F221" s="5"/>
      <c r="G221" s="5"/>
      <c r="H221" s="5"/>
      <c r="K221" s="5"/>
      <c r="L221" s="5"/>
      <c r="M221" s="5"/>
    </row>
    <row r="222" spans="1:13">
      <c r="A222" s="5"/>
      <c r="B222" s="5"/>
      <c r="C222" s="5"/>
      <c r="D222" s="5"/>
      <c r="E222" s="5"/>
      <c r="F222" s="5"/>
      <c r="G222" s="5"/>
      <c r="H222" s="5"/>
      <c r="K222" s="5"/>
      <c r="L222" s="5"/>
      <c r="M222" s="5"/>
    </row>
    <row r="223" spans="1:13">
      <c r="A223" s="5"/>
      <c r="B223" s="5"/>
      <c r="C223" s="5"/>
      <c r="D223" s="5"/>
      <c r="E223" s="5"/>
      <c r="F223" s="5"/>
      <c r="G223" s="5"/>
      <c r="H223" s="5"/>
      <c r="K223" s="5"/>
      <c r="L223" s="5"/>
      <c r="M223" s="5"/>
    </row>
    <row r="224" spans="1:13">
      <c r="A224" s="5"/>
      <c r="B224" s="5"/>
      <c r="C224" s="5"/>
      <c r="D224" s="5"/>
      <c r="E224" s="5"/>
      <c r="F224" s="5"/>
      <c r="G224" s="5"/>
      <c r="H224" s="5"/>
      <c r="K224" s="5"/>
      <c r="L224" s="5"/>
      <c r="M224" s="5"/>
    </row>
    <row r="225" spans="1:13">
      <c r="A225" s="5"/>
      <c r="B225" s="5"/>
      <c r="C225" s="5"/>
      <c r="D225" s="5"/>
      <c r="E225" s="5"/>
      <c r="F225" s="5"/>
      <c r="G225" s="5"/>
      <c r="H225" s="5"/>
      <c r="K225" s="5"/>
      <c r="L225" s="5"/>
      <c r="M225" s="5"/>
    </row>
    <row r="226" spans="1:13">
      <c r="A226" s="5"/>
      <c r="B226" s="5"/>
      <c r="C226" s="5"/>
      <c r="D226" s="5"/>
      <c r="E226" s="5"/>
      <c r="F226" s="5"/>
      <c r="G226" s="5"/>
      <c r="H226" s="5"/>
      <c r="K226" s="5"/>
      <c r="L226" s="5"/>
      <c r="M226" s="5"/>
    </row>
    <row r="227" spans="1:13">
      <c r="A227" s="5"/>
      <c r="B227" s="5"/>
      <c r="C227" s="5"/>
      <c r="D227" s="5"/>
      <c r="E227" s="5"/>
      <c r="F227" s="5"/>
      <c r="G227" s="5"/>
      <c r="H227" s="5"/>
      <c r="K227" s="5"/>
      <c r="L227" s="5"/>
      <c r="M227" s="5"/>
    </row>
    <row r="228" spans="1:13">
      <c r="A228" s="5"/>
      <c r="B228" s="5"/>
      <c r="C228" s="5"/>
      <c r="D228" s="5"/>
      <c r="E228" s="5"/>
      <c r="F228" s="5"/>
      <c r="G228" s="5"/>
      <c r="H228" s="5"/>
      <c r="K228" s="5"/>
      <c r="L228" s="5"/>
      <c r="M228" s="5"/>
    </row>
    <row r="229" spans="1:13">
      <c r="A229" s="5"/>
      <c r="B229" s="5"/>
      <c r="C229" s="5"/>
      <c r="D229" s="5"/>
      <c r="E229" s="5"/>
      <c r="F229" s="5"/>
      <c r="G229" s="5"/>
      <c r="H229" s="5"/>
      <c r="K229" s="5"/>
      <c r="L229" s="5"/>
      <c r="M229" s="5"/>
    </row>
    <row r="230" spans="1:13">
      <c r="A230" s="5"/>
      <c r="B230" s="5"/>
      <c r="C230" s="5"/>
      <c r="D230" s="5"/>
      <c r="E230" s="5"/>
      <c r="F230" s="5"/>
      <c r="G230" s="5"/>
      <c r="H230" s="5"/>
      <c r="K230" s="5"/>
      <c r="L230" s="5"/>
      <c r="M230" s="5"/>
    </row>
    <row r="231" spans="1:13">
      <c r="A231" s="5"/>
      <c r="B231" s="5"/>
      <c r="C231" s="5"/>
      <c r="D231" s="5"/>
      <c r="E231" s="5"/>
      <c r="F231" s="5"/>
      <c r="G231" s="5"/>
      <c r="H231" s="5"/>
      <c r="K231" s="5"/>
      <c r="L231" s="5"/>
      <c r="M231" s="5"/>
    </row>
    <row r="232" spans="1:13">
      <c r="A232" s="5"/>
      <c r="B232" s="5"/>
      <c r="C232" s="5"/>
      <c r="D232" s="5"/>
      <c r="E232" s="5"/>
      <c r="F232" s="5"/>
      <c r="G232" s="5"/>
      <c r="H232" s="5"/>
      <c r="K232" s="5"/>
      <c r="L232" s="5"/>
      <c r="M232" s="5"/>
    </row>
    <row r="233" spans="1:13">
      <c r="A233" s="5"/>
      <c r="B233" s="5"/>
      <c r="C233" s="5"/>
      <c r="D233" s="5"/>
      <c r="E233" s="5"/>
      <c r="F233" s="5"/>
      <c r="G233" s="5"/>
      <c r="H233" s="5"/>
      <c r="K233" s="5"/>
      <c r="L233" s="5"/>
      <c r="M233" s="5"/>
    </row>
    <row r="234" spans="1:13">
      <c r="A234" s="5"/>
      <c r="B234" s="5"/>
      <c r="C234" s="5"/>
      <c r="D234" s="5"/>
      <c r="E234" s="5"/>
      <c r="F234" s="5"/>
      <c r="G234" s="5"/>
      <c r="H234" s="5"/>
      <c r="K234" s="5"/>
      <c r="L234" s="5"/>
      <c r="M234" s="5"/>
    </row>
    <row r="235" spans="1:13">
      <c r="A235" s="5"/>
      <c r="B235" s="5"/>
      <c r="C235" s="5"/>
      <c r="D235" s="5"/>
      <c r="E235" s="5"/>
      <c r="F235" s="5"/>
      <c r="G235" s="5"/>
      <c r="H235" s="5"/>
      <c r="K235" s="5"/>
      <c r="L235" s="5"/>
      <c r="M235" s="5"/>
    </row>
    <row r="236" spans="1:13">
      <c r="A236" s="5"/>
      <c r="B236" s="5"/>
      <c r="C236" s="5"/>
      <c r="D236" s="5"/>
      <c r="E236" s="5"/>
      <c r="F236" s="5"/>
      <c r="G236" s="5"/>
      <c r="H236" s="5"/>
      <c r="K236" s="5"/>
      <c r="L236" s="5"/>
      <c r="M236" s="5"/>
    </row>
    <row r="237" spans="1:13">
      <c r="A237" s="5"/>
      <c r="B237" s="5"/>
      <c r="C237" s="5"/>
      <c r="D237" s="5"/>
      <c r="E237" s="5"/>
      <c r="F237" s="5"/>
      <c r="G237" s="5"/>
      <c r="H237" s="5"/>
      <c r="K237" s="5"/>
      <c r="L237" s="5"/>
      <c r="M237" s="5"/>
    </row>
    <row r="238" spans="1:13">
      <c r="A238" s="5"/>
      <c r="B238" s="5"/>
      <c r="C238" s="5"/>
      <c r="D238" s="5"/>
      <c r="E238" s="5"/>
      <c r="F238" s="5"/>
      <c r="G238" s="5"/>
      <c r="H238" s="5"/>
      <c r="K238" s="5"/>
      <c r="L238" s="5"/>
      <c r="M238" s="5"/>
    </row>
    <row r="239" spans="1:13">
      <c r="A239" s="5"/>
      <c r="B239" s="5"/>
      <c r="C239" s="5"/>
      <c r="D239" s="5"/>
      <c r="E239" s="5"/>
      <c r="F239" s="5"/>
      <c r="G239" s="5"/>
      <c r="H239" s="5"/>
      <c r="K239" s="5"/>
      <c r="L239" s="5"/>
      <c r="M239" s="5"/>
    </row>
    <row r="240" spans="1:13">
      <c r="A240" s="5"/>
      <c r="B240" s="5"/>
      <c r="C240" s="5"/>
      <c r="D240" s="5"/>
      <c r="E240" s="5"/>
      <c r="F240" s="5"/>
      <c r="G240" s="5"/>
      <c r="H240" s="5"/>
      <c r="K240" s="5"/>
      <c r="L240" s="5"/>
      <c r="M240" s="5"/>
    </row>
    <row r="241" spans="1:13">
      <c r="A241" s="5"/>
      <c r="B241" s="5"/>
      <c r="C241" s="5"/>
      <c r="D241" s="5"/>
      <c r="E241" s="5"/>
      <c r="F241" s="5"/>
      <c r="G241" s="5"/>
      <c r="H241" s="5"/>
      <c r="K241" s="5"/>
      <c r="L241" s="5"/>
      <c r="M241" s="5"/>
    </row>
    <row r="242" spans="1:13">
      <c r="A242" s="5"/>
      <c r="B242" s="5"/>
      <c r="C242" s="5"/>
      <c r="D242" s="5"/>
      <c r="E242" s="5"/>
      <c r="F242" s="5"/>
      <c r="G242" s="5"/>
      <c r="H242" s="5"/>
      <c r="K242" s="5"/>
      <c r="L242" s="5"/>
      <c r="M242" s="5"/>
    </row>
    <row r="243" spans="1:13">
      <c r="A243" s="5"/>
      <c r="B243" s="5"/>
      <c r="C243" s="5"/>
      <c r="D243" s="5"/>
      <c r="E243" s="5"/>
      <c r="F243" s="5"/>
      <c r="G243" s="5"/>
      <c r="H243" s="5"/>
      <c r="K243" s="5"/>
      <c r="L243" s="5"/>
      <c r="M243" s="5"/>
    </row>
    <row r="244" spans="1:13">
      <c r="A244" s="5"/>
      <c r="B244" s="5"/>
      <c r="C244" s="5"/>
      <c r="D244" s="5"/>
      <c r="E244" s="5"/>
      <c r="F244" s="5"/>
      <c r="G244" s="5"/>
      <c r="H244" s="5"/>
      <c r="K244" s="5"/>
      <c r="L244" s="5"/>
      <c r="M244" s="5"/>
    </row>
    <row r="245" spans="1:13">
      <c r="A245" s="5"/>
      <c r="B245" s="5"/>
      <c r="C245" s="5"/>
      <c r="D245" s="5"/>
      <c r="E245" s="5"/>
      <c r="F245" s="5"/>
      <c r="G245" s="5"/>
      <c r="H245" s="5"/>
      <c r="K245" s="5"/>
      <c r="L245" s="5"/>
      <c r="M245" s="5"/>
    </row>
    <row r="246" spans="1:13">
      <c r="A246" s="5"/>
      <c r="B246" s="5"/>
      <c r="C246" s="5"/>
      <c r="D246" s="5"/>
      <c r="E246" s="5"/>
      <c r="F246" s="5"/>
      <c r="G246" s="5"/>
      <c r="H246" s="5"/>
      <c r="K246" s="5"/>
      <c r="L246" s="5"/>
      <c r="M246" s="5"/>
    </row>
    <row r="247" spans="1:13">
      <c r="A247" s="5"/>
      <c r="B247" s="5"/>
      <c r="C247" s="5"/>
      <c r="D247" s="5"/>
      <c r="E247" s="5"/>
      <c r="F247" s="5"/>
      <c r="G247" s="5"/>
      <c r="H247" s="5"/>
      <c r="K247" s="5"/>
      <c r="L247" s="5"/>
      <c r="M247" s="5"/>
    </row>
    <row r="248" spans="1:13">
      <c r="A248" s="5"/>
      <c r="B248" s="5"/>
      <c r="C248" s="5"/>
      <c r="D248" s="5"/>
      <c r="E248" s="5"/>
      <c r="F248" s="5"/>
      <c r="G248" s="5"/>
      <c r="H248" s="5"/>
      <c r="K248" s="5"/>
      <c r="L248" s="5"/>
      <c r="M248" s="5"/>
    </row>
    <row r="249" spans="1:13">
      <c r="A249" s="5"/>
      <c r="B249" s="5"/>
      <c r="C249" s="5"/>
      <c r="D249" s="5"/>
      <c r="E249" s="5"/>
      <c r="F249" s="5"/>
      <c r="G249" s="5"/>
      <c r="H249" s="5"/>
      <c r="K249" s="5"/>
      <c r="L249" s="5"/>
      <c r="M249" s="5"/>
    </row>
    <row r="250" spans="1:13">
      <c r="A250" s="5"/>
      <c r="B250" s="5"/>
      <c r="C250" s="5"/>
      <c r="D250" s="5"/>
      <c r="E250" s="5"/>
      <c r="F250" s="5"/>
      <c r="G250" s="5"/>
      <c r="H250" s="5"/>
      <c r="K250" s="5"/>
      <c r="L250" s="5"/>
      <c r="M250" s="5"/>
    </row>
    <row r="251" spans="1:13">
      <c r="A251" s="5"/>
      <c r="B251" s="5"/>
      <c r="C251" s="5"/>
      <c r="D251" s="5"/>
      <c r="E251" s="5"/>
      <c r="F251" s="5"/>
      <c r="G251" s="5"/>
      <c r="H251" s="5"/>
      <c r="K251" s="5"/>
      <c r="L251" s="5"/>
      <c r="M251" s="5"/>
    </row>
    <row r="252" spans="1:13">
      <c r="A252" s="5"/>
      <c r="B252" s="5"/>
      <c r="C252" s="5"/>
      <c r="D252" s="5"/>
      <c r="E252" s="5"/>
      <c r="F252" s="5"/>
      <c r="G252" s="5"/>
      <c r="H252" s="5"/>
      <c r="K252" s="5"/>
      <c r="L252" s="5"/>
      <c r="M252" s="5"/>
    </row>
    <row r="253" spans="1:13">
      <c r="A253" s="5"/>
      <c r="B253" s="5"/>
      <c r="C253" s="5"/>
      <c r="D253" s="5"/>
      <c r="E253" s="5"/>
      <c r="F253" s="5"/>
      <c r="G253" s="5"/>
      <c r="H253" s="5"/>
      <c r="K253" s="5"/>
      <c r="L253" s="5"/>
      <c r="M253" s="5"/>
    </row>
    <row r="254" spans="1:13">
      <c r="A254" s="5"/>
      <c r="B254" s="5"/>
      <c r="C254" s="5"/>
      <c r="D254" s="5"/>
      <c r="E254" s="5"/>
      <c r="F254" s="5"/>
      <c r="G254" s="5"/>
      <c r="H254" s="5"/>
      <c r="K254" s="5"/>
      <c r="L254" s="5"/>
      <c r="M254" s="5"/>
    </row>
    <row r="255" spans="1:13">
      <c r="A255" s="5"/>
      <c r="B255" s="5"/>
      <c r="C255" s="5"/>
      <c r="D255" s="5"/>
      <c r="E255" s="5"/>
      <c r="F255" s="5"/>
      <c r="G255" s="5"/>
      <c r="H255" s="5"/>
      <c r="K255" s="5"/>
      <c r="L255" s="5"/>
      <c r="M255" s="5"/>
    </row>
    <row r="256" spans="1:13">
      <c r="A256" s="5"/>
      <c r="B256" s="5"/>
      <c r="C256" s="5"/>
      <c r="D256" s="5"/>
      <c r="E256" s="5"/>
      <c r="F256" s="5"/>
      <c r="G256" s="5"/>
      <c r="H256" s="5"/>
      <c r="K256" s="5"/>
      <c r="L256" s="5"/>
      <c r="M256" s="5"/>
    </row>
    <row r="257" spans="1:13">
      <c r="A257" s="5"/>
      <c r="B257" s="5"/>
      <c r="C257" s="5"/>
      <c r="D257" s="5"/>
      <c r="E257" s="5"/>
      <c r="F257" s="5"/>
      <c r="G257" s="5"/>
      <c r="H257" s="5"/>
      <c r="K257" s="5"/>
      <c r="L257" s="5"/>
      <c r="M257" s="5"/>
    </row>
    <row r="258" spans="1:13">
      <c r="A258" s="5"/>
      <c r="B258" s="5"/>
      <c r="C258" s="5"/>
      <c r="D258" s="5"/>
      <c r="E258" s="5"/>
      <c r="F258" s="5"/>
      <c r="G258" s="5"/>
      <c r="H258" s="5"/>
      <c r="K258" s="5"/>
      <c r="L258" s="5"/>
      <c r="M258" s="5"/>
    </row>
    <row r="259" spans="1:13">
      <c r="A259" s="5"/>
      <c r="B259" s="5"/>
      <c r="C259" s="5"/>
      <c r="D259" s="5"/>
      <c r="E259" s="5"/>
      <c r="F259" s="5"/>
      <c r="G259" s="5"/>
      <c r="H259" s="5"/>
      <c r="K259" s="5"/>
      <c r="L259" s="5"/>
      <c r="M259" s="5"/>
    </row>
    <row r="260" spans="1:13">
      <c r="A260" s="5"/>
      <c r="B260" s="5"/>
      <c r="C260" s="5"/>
      <c r="D260" s="5"/>
      <c r="E260" s="5"/>
      <c r="F260" s="5"/>
      <c r="G260" s="5"/>
      <c r="H260" s="5"/>
      <c r="K260" s="5"/>
      <c r="L260" s="5"/>
      <c r="M260" s="5"/>
    </row>
    <row r="261" spans="1:13">
      <c r="A261" s="5"/>
      <c r="B261" s="5"/>
      <c r="C261" s="5"/>
      <c r="D261" s="5"/>
      <c r="E261" s="5"/>
      <c r="F261" s="5"/>
      <c r="G261" s="5"/>
      <c r="H261" s="5"/>
      <c r="K261" s="5"/>
      <c r="L261" s="5"/>
      <c r="M261" s="5"/>
    </row>
    <row r="262" spans="1:13">
      <c r="A262" s="5"/>
      <c r="B262" s="5"/>
      <c r="C262" s="5"/>
      <c r="D262" s="5"/>
      <c r="E262" s="5"/>
      <c r="F262" s="5"/>
      <c r="G262" s="5"/>
      <c r="H262" s="5"/>
      <c r="K262" s="5"/>
      <c r="L262" s="5"/>
      <c r="M262" s="5"/>
    </row>
    <row r="263" spans="1:13">
      <c r="A263" s="5"/>
      <c r="B263" s="5"/>
      <c r="C263" s="5"/>
      <c r="D263" s="5"/>
      <c r="E263" s="5"/>
      <c r="F263" s="5"/>
      <c r="G263" s="5"/>
      <c r="H263" s="5"/>
      <c r="K263" s="5"/>
      <c r="L263" s="5"/>
      <c r="M263" s="5"/>
    </row>
    <row r="264" spans="1:13">
      <c r="A264" s="5"/>
      <c r="B264" s="5"/>
      <c r="C264" s="5"/>
      <c r="D264" s="5"/>
      <c r="E264" s="5"/>
      <c r="F264" s="5"/>
      <c r="G264" s="5"/>
      <c r="H264" s="5"/>
      <c r="K264" s="5"/>
      <c r="L264" s="5"/>
      <c r="M264" s="5"/>
    </row>
    <row r="265" spans="1:13">
      <c r="A265" s="5"/>
      <c r="B265" s="5"/>
      <c r="C265" s="5"/>
      <c r="D265" s="5"/>
      <c r="E265" s="5"/>
      <c r="F265" s="5"/>
      <c r="G265" s="5"/>
      <c r="H265" s="5"/>
      <c r="K265" s="5"/>
      <c r="L265" s="5"/>
      <c r="M265" s="5"/>
    </row>
    <row r="266" spans="1:13">
      <c r="A266" s="5"/>
      <c r="B266" s="5"/>
      <c r="C266" s="5"/>
      <c r="D266" s="5"/>
      <c r="E266" s="5"/>
      <c r="F266" s="5"/>
      <c r="G266" s="5"/>
      <c r="H266" s="5"/>
      <c r="K266" s="5"/>
      <c r="L266" s="5"/>
      <c r="M266" s="5"/>
    </row>
    <row r="267" spans="1:13">
      <c r="A267" s="5"/>
      <c r="B267" s="5"/>
      <c r="C267" s="5"/>
      <c r="D267" s="5"/>
      <c r="E267" s="5"/>
      <c r="F267" s="5"/>
      <c r="G267" s="5"/>
      <c r="H267" s="5"/>
      <c r="K267" s="5"/>
      <c r="L267" s="5"/>
      <c r="M267" s="5"/>
    </row>
    <row r="268" spans="1:13">
      <c r="A268" s="5"/>
      <c r="B268" s="5"/>
      <c r="C268" s="5"/>
      <c r="D268" s="5"/>
      <c r="E268" s="5"/>
      <c r="F268" s="5"/>
      <c r="G268" s="5"/>
      <c r="H268" s="5"/>
      <c r="K268" s="5"/>
      <c r="L268" s="5"/>
      <c r="M268" s="5"/>
    </row>
    <row r="269" spans="1:13">
      <c r="A269" s="5"/>
      <c r="B269" s="5"/>
      <c r="C269" s="5"/>
      <c r="D269" s="5"/>
      <c r="E269" s="5"/>
      <c r="F269" s="5"/>
      <c r="G269" s="5"/>
      <c r="H269" s="5"/>
      <c r="K269" s="5"/>
      <c r="L269" s="5"/>
      <c r="M269" s="5"/>
    </row>
    <row r="270" spans="1:13">
      <c r="A270" s="5"/>
      <c r="B270" s="5"/>
      <c r="C270" s="5"/>
      <c r="D270" s="5"/>
      <c r="E270" s="5"/>
      <c r="F270" s="5"/>
      <c r="G270" s="5"/>
      <c r="H270" s="5"/>
      <c r="K270" s="5"/>
      <c r="L270" s="5"/>
      <c r="M270" s="5"/>
    </row>
    <row r="271" spans="1:13">
      <c r="A271" s="5"/>
      <c r="B271" s="5"/>
      <c r="C271" s="5"/>
      <c r="D271" s="5"/>
      <c r="E271" s="5"/>
      <c r="F271" s="5"/>
      <c r="G271" s="5"/>
      <c r="H271" s="5"/>
      <c r="K271" s="5"/>
      <c r="L271" s="5"/>
      <c r="M271" s="5"/>
    </row>
    <row r="272" spans="1:13">
      <c r="A272" s="5"/>
      <c r="B272" s="5"/>
      <c r="C272" s="5"/>
      <c r="D272" s="5"/>
      <c r="E272" s="5"/>
      <c r="F272" s="5"/>
      <c r="G272" s="5"/>
      <c r="H272" s="5"/>
      <c r="K272" s="5"/>
      <c r="L272" s="5"/>
      <c r="M272" s="5"/>
    </row>
    <row r="273" spans="1:13">
      <c r="A273" s="5"/>
      <c r="B273" s="5"/>
      <c r="C273" s="5"/>
      <c r="D273" s="5"/>
      <c r="E273" s="5"/>
      <c r="F273" s="5"/>
      <c r="G273" s="5"/>
      <c r="H273" s="5"/>
      <c r="K273" s="5"/>
      <c r="L273" s="5"/>
      <c r="M273" s="5"/>
    </row>
    <row r="274" spans="1:13">
      <c r="A274" s="5"/>
      <c r="B274" s="5"/>
      <c r="C274" s="5"/>
      <c r="D274" s="5"/>
      <c r="E274" s="5"/>
      <c r="F274" s="5"/>
      <c r="G274" s="5"/>
      <c r="H274" s="5"/>
      <c r="K274" s="5"/>
      <c r="L274" s="5"/>
      <c r="M274" s="5"/>
    </row>
    <row r="275" spans="1:13">
      <c r="A275" s="5"/>
      <c r="B275" s="5"/>
      <c r="C275" s="5"/>
      <c r="D275" s="5"/>
      <c r="E275" s="5"/>
      <c r="F275" s="5"/>
      <c r="G275" s="5"/>
      <c r="H275" s="5"/>
      <c r="K275" s="5"/>
      <c r="L275" s="5"/>
      <c r="M275" s="5"/>
    </row>
    <row r="276" spans="1:13">
      <c r="A276" s="5"/>
      <c r="B276" s="5"/>
      <c r="C276" s="5"/>
      <c r="D276" s="5"/>
      <c r="E276" s="5"/>
      <c r="F276" s="5"/>
      <c r="G276" s="5"/>
      <c r="H276" s="5"/>
      <c r="K276" s="5"/>
      <c r="L276" s="5"/>
      <c r="M276" s="5"/>
    </row>
    <row r="277" spans="1:13">
      <c r="A277" s="5"/>
      <c r="B277" s="5"/>
      <c r="C277" s="5"/>
      <c r="D277" s="5"/>
      <c r="E277" s="5"/>
      <c r="F277" s="5"/>
      <c r="G277" s="5"/>
      <c r="H277" s="5"/>
      <c r="K277" s="5"/>
      <c r="L277" s="5"/>
      <c r="M277" s="5"/>
    </row>
    <row r="278" spans="1:13">
      <c r="A278" s="5"/>
      <c r="B278" s="5"/>
      <c r="C278" s="5"/>
      <c r="D278" s="5"/>
      <c r="E278" s="5"/>
      <c r="F278" s="5"/>
      <c r="G278" s="5"/>
      <c r="H278" s="5"/>
      <c r="K278" s="5"/>
      <c r="L278" s="5"/>
      <c r="M278" s="5"/>
    </row>
    <row r="279" spans="1:13">
      <c r="A279" s="5"/>
      <c r="B279" s="5"/>
      <c r="C279" s="5"/>
      <c r="D279" s="5"/>
      <c r="E279" s="5"/>
      <c r="F279" s="5"/>
      <c r="G279" s="5"/>
      <c r="H279" s="5"/>
      <c r="K279" s="5"/>
      <c r="L279" s="5"/>
      <c r="M279" s="5"/>
    </row>
    <row r="280" spans="1:13">
      <c r="A280" s="5"/>
      <c r="B280" s="5"/>
      <c r="C280" s="5"/>
      <c r="D280" s="5"/>
      <c r="E280" s="5"/>
      <c r="F280" s="5"/>
      <c r="G280" s="5"/>
      <c r="H280" s="5"/>
      <c r="K280" s="5"/>
      <c r="L280" s="5"/>
      <c r="M280" s="5"/>
    </row>
    <row r="281" spans="1:13">
      <c r="A281" s="5"/>
      <c r="B281" s="5"/>
      <c r="C281" s="5"/>
      <c r="D281" s="5"/>
      <c r="E281" s="5"/>
      <c r="F281" s="5"/>
      <c r="G281" s="5"/>
      <c r="H281" s="5"/>
      <c r="K281" s="5"/>
      <c r="L281" s="5"/>
      <c r="M281" s="5"/>
    </row>
    <row r="282" spans="1:13">
      <c r="A282" s="5"/>
      <c r="B282" s="5"/>
      <c r="C282" s="5"/>
      <c r="D282" s="5"/>
      <c r="E282" s="5"/>
      <c r="F282" s="5"/>
      <c r="G282" s="5"/>
      <c r="H282" s="5"/>
      <c r="K282" s="5"/>
      <c r="L282" s="5"/>
      <c r="M282" s="5"/>
    </row>
    <row r="283" spans="1:13">
      <c r="A283" s="5"/>
      <c r="B283" s="5"/>
      <c r="C283" s="5"/>
      <c r="D283" s="5"/>
      <c r="E283" s="5"/>
      <c r="F283" s="5"/>
      <c r="G283" s="5"/>
      <c r="H283" s="5"/>
      <c r="K283" s="5"/>
      <c r="L283" s="5"/>
      <c r="M283" s="5"/>
    </row>
    <row r="284" spans="1:13">
      <c r="A284" s="5"/>
      <c r="B284" s="5"/>
      <c r="C284" s="5"/>
      <c r="D284" s="5"/>
      <c r="E284" s="5"/>
      <c r="F284" s="5"/>
      <c r="G284" s="5"/>
      <c r="H284" s="5"/>
      <c r="K284" s="5"/>
      <c r="L284" s="5"/>
      <c r="M284" s="5"/>
    </row>
    <row r="285" spans="1:13">
      <c r="A285" s="5"/>
      <c r="B285" s="5"/>
      <c r="C285" s="5"/>
      <c r="D285" s="5"/>
      <c r="E285" s="5"/>
      <c r="F285" s="5"/>
      <c r="G285" s="5"/>
      <c r="H285" s="5"/>
      <c r="K285" s="5"/>
      <c r="L285" s="5"/>
      <c r="M285" s="5"/>
    </row>
    <row r="286" spans="1:13">
      <c r="A286" s="5"/>
      <c r="B286" s="5"/>
      <c r="C286" s="5"/>
      <c r="D286" s="5"/>
      <c r="E286" s="5"/>
      <c r="F286" s="5"/>
      <c r="G286" s="5"/>
      <c r="H286" s="5"/>
      <c r="K286" s="5"/>
      <c r="L286" s="5"/>
      <c r="M286" s="5"/>
    </row>
    <row r="287" spans="1:13">
      <c r="A287" s="5"/>
      <c r="B287" s="5"/>
      <c r="C287" s="5"/>
      <c r="D287" s="5"/>
      <c r="E287" s="5"/>
      <c r="F287" s="5"/>
      <c r="G287" s="5"/>
      <c r="H287" s="5"/>
      <c r="K287" s="5"/>
      <c r="L287" s="5"/>
      <c r="M287" s="5"/>
    </row>
    <row r="288" spans="1:13">
      <c r="A288" s="5"/>
      <c r="B288" s="5"/>
      <c r="C288" s="5"/>
      <c r="D288" s="5"/>
      <c r="E288" s="5"/>
      <c r="F288" s="5"/>
      <c r="G288" s="5"/>
      <c r="H288" s="5"/>
      <c r="K288" s="5"/>
      <c r="L288" s="5"/>
      <c r="M288" s="5"/>
    </row>
    <row r="289" spans="1:13">
      <c r="A289" s="5"/>
      <c r="B289" s="5"/>
      <c r="C289" s="5"/>
      <c r="D289" s="5"/>
      <c r="E289" s="5"/>
      <c r="F289" s="5"/>
      <c r="G289" s="5"/>
      <c r="H289" s="5"/>
      <c r="K289" s="5"/>
      <c r="L289" s="5"/>
      <c r="M289" s="5"/>
    </row>
    <row r="290" spans="1:13">
      <c r="A290" s="5"/>
      <c r="B290" s="5"/>
      <c r="C290" s="5"/>
      <c r="D290" s="5"/>
      <c r="E290" s="5"/>
      <c r="F290" s="5"/>
      <c r="G290" s="5"/>
      <c r="H290" s="5"/>
      <c r="K290" s="5"/>
      <c r="L290" s="5"/>
      <c r="M290" s="5"/>
    </row>
    <row r="291" spans="1:13">
      <c r="A291" s="5"/>
      <c r="B291" s="5"/>
      <c r="C291" s="5"/>
      <c r="D291" s="5"/>
      <c r="E291" s="5"/>
      <c r="F291" s="5"/>
      <c r="G291" s="5"/>
      <c r="H291" s="5"/>
      <c r="K291" s="5"/>
      <c r="L291" s="5"/>
      <c r="M291" s="5"/>
    </row>
    <row r="292" spans="1:13">
      <c r="A292" s="5"/>
      <c r="B292" s="5"/>
      <c r="C292" s="5"/>
      <c r="D292" s="5"/>
      <c r="E292" s="5"/>
      <c r="F292" s="5"/>
      <c r="G292" s="5"/>
      <c r="H292" s="5"/>
      <c r="K292" s="5"/>
      <c r="L292" s="5"/>
      <c r="M292" s="5"/>
    </row>
    <row r="293" spans="1:13">
      <c r="A293" s="5"/>
      <c r="B293" s="5"/>
      <c r="C293" s="5"/>
      <c r="D293" s="5"/>
      <c r="E293" s="5"/>
      <c r="F293" s="5"/>
      <c r="G293" s="5"/>
      <c r="H293" s="5"/>
      <c r="K293" s="5"/>
      <c r="L293" s="5"/>
      <c r="M293" s="5"/>
    </row>
    <row r="294" spans="1:13">
      <c r="A294" s="5"/>
      <c r="B294" s="5"/>
      <c r="C294" s="5"/>
      <c r="D294" s="5"/>
      <c r="E294" s="5"/>
      <c r="F294" s="5"/>
      <c r="G294" s="5"/>
      <c r="H294" s="5"/>
      <c r="K294" s="5"/>
      <c r="L294" s="5"/>
      <c r="M294" s="5"/>
    </row>
    <row r="295" spans="1:13">
      <c r="A295" s="5"/>
      <c r="B295" s="5"/>
      <c r="C295" s="5"/>
      <c r="D295" s="5"/>
      <c r="E295" s="5"/>
      <c r="F295" s="5"/>
      <c r="G295" s="5"/>
      <c r="H295" s="5"/>
      <c r="K295" s="5"/>
      <c r="L295" s="5"/>
      <c r="M295" s="5"/>
    </row>
    <row r="296" spans="1:13">
      <c r="A296" s="5"/>
      <c r="B296" s="5"/>
      <c r="C296" s="5"/>
      <c r="D296" s="5"/>
      <c r="E296" s="5"/>
      <c r="F296" s="5"/>
      <c r="G296" s="5"/>
      <c r="H296" s="5"/>
      <c r="K296" s="5"/>
      <c r="L296" s="5"/>
      <c r="M296" s="5"/>
    </row>
    <row r="297" spans="1:13">
      <c r="A297" s="5"/>
      <c r="B297" s="5"/>
      <c r="C297" s="5"/>
      <c r="D297" s="5"/>
      <c r="E297" s="5"/>
      <c r="F297" s="5"/>
      <c r="G297" s="5"/>
      <c r="H297" s="5"/>
      <c r="K297" s="5"/>
      <c r="L297" s="5"/>
      <c r="M297" s="5"/>
    </row>
    <row r="298" spans="1:13">
      <c r="A298" s="5"/>
      <c r="B298" s="5"/>
      <c r="C298" s="5"/>
      <c r="D298" s="5"/>
      <c r="E298" s="5"/>
      <c r="F298" s="5"/>
      <c r="G298" s="5"/>
      <c r="H298" s="5"/>
      <c r="K298" s="5"/>
      <c r="L298" s="5"/>
      <c r="M298" s="5"/>
    </row>
    <row r="299" spans="1:13">
      <c r="A299" s="5"/>
      <c r="B299" s="5"/>
      <c r="C299" s="5"/>
      <c r="D299" s="5"/>
      <c r="E299" s="5"/>
      <c r="F299" s="5"/>
      <c r="G299" s="5"/>
      <c r="H299" s="5"/>
      <c r="K299" s="5"/>
      <c r="L299" s="5"/>
      <c r="M299" s="5"/>
    </row>
    <row r="300" spans="1:13">
      <c r="A300" s="5"/>
      <c r="B300" s="5"/>
      <c r="C300" s="5"/>
      <c r="D300" s="5"/>
      <c r="E300" s="5"/>
      <c r="F300" s="5"/>
      <c r="G300" s="5"/>
      <c r="H300" s="5"/>
      <c r="K300" s="5"/>
      <c r="L300" s="5"/>
      <c r="M300" s="5"/>
    </row>
    <row r="301" spans="1:13">
      <c r="A301" s="5"/>
      <c r="B301" s="5"/>
      <c r="C301" s="5"/>
      <c r="D301" s="5"/>
      <c r="E301" s="5"/>
      <c r="F301" s="5"/>
      <c r="G301" s="5"/>
      <c r="H301" s="5"/>
      <c r="K301" s="5"/>
      <c r="L301" s="5"/>
      <c r="M301" s="5"/>
    </row>
    <row r="302" spans="1:13">
      <c r="A302" s="5"/>
      <c r="B302" s="5"/>
      <c r="C302" s="5"/>
      <c r="D302" s="5"/>
      <c r="E302" s="5"/>
      <c r="F302" s="5"/>
      <c r="G302" s="5"/>
      <c r="H302" s="5"/>
      <c r="K302" s="5"/>
      <c r="L302" s="5"/>
      <c r="M302" s="5"/>
    </row>
    <row r="303" spans="1:13">
      <c r="A303" s="5"/>
      <c r="B303" s="5"/>
      <c r="C303" s="5"/>
      <c r="D303" s="5"/>
      <c r="E303" s="5"/>
      <c r="F303" s="5"/>
      <c r="G303" s="5"/>
      <c r="H303" s="5"/>
      <c r="K303" s="5"/>
      <c r="L303" s="5"/>
      <c r="M303" s="5"/>
    </row>
    <row r="304" spans="1:13">
      <c r="A304" s="5"/>
      <c r="B304" s="5"/>
      <c r="C304" s="5"/>
      <c r="D304" s="5"/>
      <c r="E304" s="5"/>
      <c r="F304" s="5"/>
      <c r="G304" s="5"/>
      <c r="H304" s="5"/>
      <c r="K304" s="5"/>
      <c r="L304" s="5"/>
      <c r="M304" s="5"/>
    </row>
    <row r="305" spans="1:13">
      <c r="A305" s="5"/>
      <c r="B305" s="5"/>
      <c r="C305" s="5"/>
      <c r="D305" s="5"/>
      <c r="E305" s="5"/>
      <c r="F305" s="5"/>
      <c r="G305" s="5"/>
      <c r="H305" s="5"/>
      <c r="K305" s="5"/>
      <c r="L305" s="5"/>
      <c r="M305" s="5"/>
    </row>
    <row r="306" spans="1:13">
      <c r="A306" s="5"/>
      <c r="B306" s="5"/>
      <c r="C306" s="5"/>
      <c r="D306" s="5"/>
      <c r="E306" s="5"/>
      <c r="F306" s="5"/>
      <c r="G306" s="5"/>
      <c r="H306" s="5"/>
      <c r="K306" s="5"/>
      <c r="L306" s="5"/>
      <c r="M306" s="5"/>
    </row>
    <row r="307" spans="1:13">
      <c r="A307" s="5"/>
      <c r="B307" s="5"/>
      <c r="C307" s="5"/>
      <c r="D307" s="5"/>
      <c r="E307" s="5"/>
      <c r="F307" s="5"/>
      <c r="G307" s="5"/>
      <c r="H307" s="5"/>
      <c r="K307" s="5"/>
      <c r="L307" s="5"/>
      <c r="M307" s="5"/>
    </row>
    <row r="308" spans="1:13">
      <c r="A308" s="5"/>
      <c r="B308" s="5"/>
      <c r="C308" s="5"/>
      <c r="D308" s="5"/>
      <c r="E308" s="5"/>
      <c r="F308" s="5"/>
      <c r="G308" s="5"/>
      <c r="H308" s="5"/>
      <c r="K308" s="5"/>
      <c r="L308" s="5"/>
      <c r="M308" s="5"/>
    </row>
    <row r="309" spans="1:13">
      <c r="A309" s="5"/>
      <c r="B309" s="5"/>
      <c r="C309" s="5"/>
      <c r="D309" s="5"/>
      <c r="E309" s="5"/>
      <c r="F309" s="5"/>
      <c r="G309" s="5"/>
      <c r="H309" s="5"/>
      <c r="K309" s="5"/>
      <c r="L309" s="5"/>
      <c r="M309" s="5"/>
    </row>
    <row r="310" spans="1:13">
      <c r="A310" s="5"/>
      <c r="B310" s="5"/>
      <c r="C310" s="5"/>
      <c r="D310" s="5"/>
      <c r="E310" s="5"/>
      <c r="F310" s="5"/>
      <c r="G310" s="5"/>
      <c r="H310" s="5"/>
      <c r="K310" s="5"/>
      <c r="L310" s="5"/>
      <c r="M310" s="5"/>
    </row>
    <row r="311" spans="1:13">
      <c r="A311" s="5"/>
      <c r="B311" s="5"/>
      <c r="C311" s="5"/>
      <c r="D311" s="5"/>
      <c r="E311" s="5"/>
      <c r="F311" s="5"/>
      <c r="G311" s="5"/>
      <c r="H311" s="5"/>
      <c r="K311" s="5"/>
      <c r="L311" s="5"/>
      <c r="M311" s="5"/>
    </row>
    <row r="312" spans="1:13">
      <c r="A312" s="5"/>
      <c r="B312" s="5"/>
      <c r="C312" s="5"/>
      <c r="D312" s="5"/>
      <c r="E312" s="5"/>
      <c r="F312" s="5"/>
      <c r="G312" s="5"/>
      <c r="H312" s="5"/>
      <c r="K312" s="5"/>
      <c r="L312" s="5"/>
      <c r="M312" s="5"/>
    </row>
    <row r="313" spans="1:13">
      <c r="A313" s="5"/>
      <c r="B313" s="5"/>
      <c r="C313" s="5"/>
      <c r="D313" s="5"/>
      <c r="E313" s="5"/>
      <c r="F313" s="5"/>
      <c r="G313" s="5"/>
      <c r="H313" s="5"/>
      <c r="K313" s="5"/>
      <c r="L313" s="5"/>
      <c r="M313" s="5"/>
    </row>
    <row r="314" spans="1:13">
      <c r="A314" s="5"/>
      <c r="B314" s="5"/>
      <c r="C314" s="5"/>
      <c r="D314" s="5"/>
      <c r="E314" s="5"/>
      <c r="F314" s="5"/>
      <c r="G314" s="5"/>
      <c r="H314" s="5"/>
      <c r="K314" s="5"/>
      <c r="L314" s="5"/>
      <c r="M314" s="5"/>
    </row>
    <row r="315" spans="1:13">
      <c r="A315" s="5"/>
      <c r="B315" s="5"/>
      <c r="C315" s="5"/>
      <c r="D315" s="5"/>
      <c r="E315" s="5"/>
      <c r="F315" s="5"/>
      <c r="G315" s="5"/>
      <c r="H315" s="5"/>
      <c r="K315" s="5"/>
      <c r="L315" s="5"/>
      <c r="M315" s="5"/>
    </row>
    <row r="316" spans="1:13">
      <c r="A316" s="5"/>
      <c r="B316" s="5"/>
      <c r="C316" s="5"/>
      <c r="D316" s="5"/>
      <c r="E316" s="5"/>
      <c r="F316" s="5"/>
      <c r="G316" s="5"/>
      <c r="H316" s="5"/>
      <c r="K316" s="5"/>
      <c r="L316" s="5"/>
      <c r="M316" s="5"/>
    </row>
    <row r="317" spans="1:13">
      <c r="A317" s="5"/>
      <c r="B317" s="5"/>
      <c r="C317" s="5"/>
      <c r="D317" s="5"/>
      <c r="E317" s="5"/>
      <c r="F317" s="5"/>
      <c r="G317" s="5"/>
      <c r="H317" s="5"/>
      <c r="K317" s="5"/>
      <c r="L317" s="5"/>
      <c r="M317" s="5"/>
    </row>
    <row r="318" spans="1:13">
      <c r="A318" s="5"/>
      <c r="B318" s="5"/>
      <c r="C318" s="5"/>
      <c r="D318" s="5"/>
      <c r="E318" s="5"/>
      <c r="F318" s="5"/>
      <c r="G318" s="5"/>
      <c r="H318" s="5"/>
      <c r="K318" s="5"/>
      <c r="L318" s="5"/>
      <c r="M318" s="5"/>
    </row>
    <row r="319" spans="1:13">
      <c r="A319" s="5"/>
      <c r="B319" s="5"/>
      <c r="C319" s="5"/>
      <c r="D319" s="5"/>
      <c r="E319" s="5"/>
      <c r="F319" s="5"/>
      <c r="G319" s="5"/>
      <c r="H319" s="5"/>
      <c r="K319" s="5"/>
      <c r="L319" s="5"/>
      <c r="M319" s="5"/>
    </row>
    <row r="320" spans="1:13">
      <c r="A320" s="5"/>
      <c r="B320" s="5"/>
      <c r="C320" s="5"/>
      <c r="D320" s="5"/>
      <c r="E320" s="5"/>
      <c r="F320" s="5"/>
      <c r="G320" s="5"/>
      <c r="H320" s="5"/>
      <c r="K320" s="5"/>
      <c r="L320" s="5"/>
      <c r="M320" s="5"/>
    </row>
    <row r="321" spans="1:13">
      <c r="A321" s="5"/>
      <c r="B321" s="5"/>
      <c r="C321" s="5"/>
      <c r="D321" s="5"/>
      <c r="E321" s="5"/>
      <c r="F321" s="5"/>
      <c r="G321" s="5"/>
      <c r="H321" s="5"/>
      <c r="K321" s="5"/>
      <c r="L321" s="5"/>
      <c r="M321" s="5"/>
    </row>
    <row r="322" spans="1:13">
      <c r="A322" s="5"/>
      <c r="B322" s="5"/>
      <c r="C322" s="5"/>
      <c r="D322" s="5"/>
      <c r="E322" s="5"/>
      <c r="F322" s="5"/>
      <c r="G322" s="5"/>
      <c r="H322" s="5"/>
      <c r="K322" s="5"/>
      <c r="L322" s="5"/>
      <c r="M322" s="5"/>
    </row>
    <row r="323" spans="1:13">
      <c r="A323" s="5"/>
      <c r="B323" s="5"/>
      <c r="C323" s="5"/>
      <c r="D323" s="5"/>
      <c r="E323" s="5"/>
      <c r="F323" s="5"/>
      <c r="G323" s="5"/>
      <c r="H323" s="5"/>
      <c r="K323" s="5"/>
      <c r="L323" s="5"/>
      <c r="M323" s="5"/>
    </row>
    <row r="324" spans="1:13">
      <c r="A324" s="5"/>
      <c r="B324" s="5"/>
      <c r="C324" s="5"/>
      <c r="D324" s="5"/>
      <c r="E324" s="5"/>
      <c r="F324" s="5"/>
      <c r="G324" s="5"/>
      <c r="H324" s="5"/>
      <c r="K324" s="5"/>
      <c r="L324" s="5"/>
      <c r="M324" s="5"/>
    </row>
    <row r="325" spans="1:13">
      <c r="A325" s="5"/>
      <c r="B325" s="5"/>
      <c r="C325" s="5"/>
      <c r="D325" s="5"/>
      <c r="E325" s="5"/>
      <c r="F325" s="5"/>
      <c r="G325" s="5"/>
      <c r="H325" s="5"/>
      <c r="K325" s="5"/>
      <c r="L325" s="5"/>
      <c r="M325" s="5"/>
    </row>
    <row r="326" spans="1:13">
      <c r="A326" s="5"/>
      <c r="B326" s="5"/>
      <c r="C326" s="5"/>
      <c r="D326" s="5"/>
      <c r="E326" s="5"/>
      <c r="F326" s="5"/>
      <c r="G326" s="5"/>
      <c r="H326" s="5"/>
      <c r="K326" s="5"/>
      <c r="L326" s="5"/>
      <c r="M326" s="5"/>
    </row>
    <row r="327" spans="1:13">
      <c r="A327" s="5"/>
      <c r="B327" s="5"/>
      <c r="C327" s="5"/>
      <c r="D327" s="5"/>
      <c r="E327" s="5"/>
      <c r="F327" s="5"/>
      <c r="G327" s="5"/>
      <c r="H327" s="5"/>
      <c r="K327" s="5"/>
      <c r="L327" s="5"/>
      <c r="M327" s="5"/>
    </row>
    <row r="328" spans="1:13">
      <c r="A328" s="5"/>
      <c r="B328" s="5"/>
      <c r="C328" s="5"/>
      <c r="D328" s="5"/>
      <c r="E328" s="5"/>
      <c r="F328" s="5"/>
      <c r="G328" s="5"/>
      <c r="H328" s="5"/>
      <c r="K328" s="5"/>
      <c r="L328" s="5"/>
      <c r="M328" s="5"/>
    </row>
    <row r="329" spans="1:13">
      <c r="A329" s="5"/>
      <c r="B329" s="5"/>
      <c r="C329" s="5"/>
      <c r="D329" s="5"/>
      <c r="E329" s="5"/>
      <c r="F329" s="5"/>
      <c r="G329" s="5"/>
      <c r="H329" s="5"/>
      <c r="K329" s="5"/>
      <c r="L329" s="5"/>
      <c r="M329" s="5"/>
    </row>
    <row r="330" spans="1:13">
      <c r="A330" s="5"/>
      <c r="B330" s="5"/>
      <c r="C330" s="5"/>
      <c r="D330" s="5"/>
      <c r="E330" s="5"/>
      <c r="F330" s="5"/>
      <c r="G330" s="5"/>
      <c r="H330" s="5"/>
      <c r="K330" s="5"/>
      <c r="L330" s="5"/>
      <c r="M330" s="5"/>
    </row>
    <row r="331" spans="1:13">
      <c r="A331" s="5"/>
      <c r="B331" s="5"/>
      <c r="C331" s="5"/>
      <c r="D331" s="5"/>
      <c r="E331" s="5"/>
      <c r="F331" s="5"/>
      <c r="G331" s="5"/>
      <c r="H331" s="5"/>
      <c r="K331" s="5"/>
      <c r="L331" s="5"/>
      <c r="M331" s="5"/>
    </row>
    <row r="332" spans="1:13">
      <c r="A332" s="5"/>
      <c r="B332" s="5"/>
      <c r="C332" s="5"/>
      <c r="D332" s="5"/>
      <c r="E332" s="5"/>
      <c r="F332" s="5"/>
      <c r="G332" s="5"/>
      <c r="H332" s="5"/>
      <c r="K332" s="5"/>
      <c r="L332" s="5"/>
      <c r="M332" s="5"/>
    </row>
    <row r="333" spans="1:13">
      <c r="A333" s="5"/>
      <c r="B333" s="5"/>
      <c r="C333" s="5"/>
      <c r="D333" s="5"/>
      <c r="E333" s="5"/>
      <c r="F333" s="5"/>
      <c r="G333" s="5"/>
      <c r="H333" s="5"/>
      <c r="K333" s="5"/>
      <c r="L333" s="5"/>
      <c r="M333" s="5"/>
    </row>
    <row r="334" spans="1:13">
      <c r="A334" s="5"/>
      <c r="B334" s="5"/>
      <c r="C334" s="5"/>
      <c r="D334" s="5"/>
      <c r="E334" s="5"/>
      <c r="F334" s="5"/>
      <c r="G334" s="5"/>
      <c r="H334" s="5"/>
      <c r="K334" s="5"/>
      <c r="L334" s="5"/>
      <c r="M334" s="5"/>
    </row>
    <row r="335" spans="1:13">
      <c r="A335" s="5"/>
      <c r="B335" s="5"/>
      <c r="C335" s="5"/>
      <c r="D335" s="5"/>
      <c r="E335" s="5"/>
      <c r="F335" s="5"/>
      <c r="G335" s="5"/>
      <c r="H335" s="5"/>
      <c r="K335" s="5"/>
      <c r="L335" s="5"/>
      <c r="M335" s="5"/>
    </row>
    <row r="336" spans="1:13">
      <c r="A336" s="5"/>
      <c r="B336" s="5"/>
      <c r="C336" s="5"/>
      <c r="D336" s="5"/>
      <c r="E336" s="5"/>
      <c r="F336" s="5"/>
      <c r="G336" s="5"/>
      <c r="H336" s="5"/>
      <c r="K336" s="5"/>
      <c r="L336" s="5"/>
      <c r="M336" s="5"/>
    </row>
    <row r="337" spans="1:13">
      <c r="A337" s="5"/>
      <c r="B337" s="5"/>
      <c r="C337" s="5"/>
      <c r="D337" s="5"/>
      <c r="E337" s="5"/>
      <c r="F337" s="5"/>
      <c r="G337" s="5"/>
      <c r="H337" s="5"/>
      <c r="K337" s="5"/>
      <c r="L337" s="5"/>
      <c r="M337" s="5"/>
    </row>
    <row r="338" spans="1:13">
      <c r="A338" s="5"/>
      <c r="B338" s="5"/>
      <c r="C338" s="5"/>
      <c r="D338" s="5"/>
      <c r="E338" s="5"/>
      <c r="F338" s="5"/>
      <c r="G338" s="5"/>
      <c r="H338" s="5"/>
      <c r="K338" s="5"/>
      <c r="L338" s="5"/>
      <c r="M338" s="5"/>
    </row>
    <row r="339" spans="1:13">
      <c r="A339" s="5"/>
      <c r="B339" s="5"/>
      <c r="C339" s="5"/>
      <c r="D339" s="5"/>
      <c r="E339" s="5"/>
      <c r="F339" s="5"/>
      <c r="G339" s="5"/>
      <c r="H339" s="5"/>
      <c r="K339" s="5"/>
      <c r="L339" s="5"/>
      <c r="M339" s="5"/>
    </row>
    <row r="340" spans="1:13">
      <c r="A340" s="5"/>
      <c r="B340" s="5"/>
      <c r="C340" s="5"/>
      <c r="D340" s="5"/>
      <c r="E340" s="5"/>
      <c r="F340" s="5"/>
      <c r="G340" s="5"/>
      <c r="H340" s="5"/>
      <c r="K340" s="5"/>
      <c r="L340" s="5"/>
      <c r="M340" s="5"/>
    </row>
    <row r="341" spans="1:13">
      <c r="A341" s="5"/>
      <c r="B341" s="5"/>
      <c r="C341" s="5"/>
      <c r="D341" s="5"/>
      <c r="E341" s="5"/>
      <c r="F341" s="5"/>
      <c r="G341" s="5"/>
      <c r="H341" s="5"/>
      <c r="K341" s="5"/>
      <c r="L341" s="5"/>
      <c r="M341" s="5"/>
    </row>
    <row r="342" spans="1:13">
      <c r="A342" s="5"/>
      <c r="B342" s="5"/>
      <c r="C342" s="5"/>
      <c r="D342" s="5"/>
      <c r="E342" s="5"/>
      <c r="F342" s="5"/>
      <c r="G342" s="5"/>
      <c r="H342" s="5"/>
      <c r="K342" s="5"/>
      <c r="L342" s="5"/>
      <c r="M342" s="5"/>
    </row>
    <row r="343" spans="1:13">
      <c r="A343" s="5"/>
      <c r="B343" s="5"/>
      <c r="C343" s="5"/>
      <c r="D343" s="5"/>
      <c r="E343" s="5"/>
      <c r="F343" s="5"/>
      <c r="G343" s="5"/>
      <c r="H343" s="5"/>
      <c r="K343" s="5"/>
      <c r="L343" s="5"/>
      <c r="M343" s="5"/>
    </row>
    <row r="344" spans="1:13">
      <c r="A344" s="5"/>
      <c r="B344" s="5"/>
      <c r="C344" s="5"/>
      <c r="D344" s="5"/>
      <c r="E344" s="5"/>
      <c r="F344" s="5"/>
      <c r="G344" s="5"/>
      <c r="H344" s="5"/>
      <c r="K344" s="5"/>
      <c r="L344" s="5"/>
      <c r="M344" s="5"/>
    </row>
    <row r="345" spans="1:13">
      <c r="A345" s="5"/>
      <c r="B345" s="5"/>
      <c r="C345" s="5"/>
      <c r="D345" s="5"/>
      <c r="E345" s="5"/>
      <c r="F345" s="5"/>
      <c r="G345" s="5"/>
      <c r="H345" s="5"/>
      <c r="K345" s="5"/>
      <c r="L345" s="5"/>
      <c r="M345" s="5"/>
    </row>
    <row r="346" spans="1:13">
      <c r="A346" s="5"/>
      <c r="B346" s="5"/>
      <c r="C346" s="5"/>
      <c r="D346" s="5"/>
      <c r="E346" s="5"/>
      <c r="F346" s="5"/>
      <c r="G346" s="5"/>
      <c r="H346" s="5"/>
      <c r="K346" s="5"/>
      <c r="L346" s="5"/>
      <c r="M346" s="5"/>
    </row>
    <row r="347" spans="1:13">
      <c r="A347" s="5"/>
      <c r="B347" s="5"/>
      <c r="C347" s="5"/>
      <c r="D347" s="5"/>
      <c r="E347" s="5"/>
      <c r="F347" s="5"/>
      <c r="G347" s="5"/>
      <c r="H347" s="5"/>
      <c r="K347" s="5"/>
      <c r="L347" s="5"/>
      <c r="M347" s="5"/>
    </row>
    <row r="348" spans="1:13">
      <c r="A348" s="5"/>
      <c r="B348" s="5"/>
      <c r="C348" s="5"/>
      <c r="D348" s="5"/>
      <c r="E348" s="5"/>
      <c r="F348" s="5"/>
      <c r="G348" s="5"/>
      <c r="H348" s="5"/>
      <c r="K348" s="5"/>
      <c r="L348" s="5"/>
      <c r="M348" s="5"/>
    </row>
    <row r="349" spans="1:13">
      <c r="A349" s="5"/>
      <c r="B349" s="5"/>
      <c r="C349" s="5"/>
      <c r="D349" s="5"/>
      <c r="E349" s="5"/>
      <c r="F349" s="5"/>
      <c r="G349" s="5"/>
      <c r="H349" s="5"/>
      <c r="K349" s="5"/>
      <c r="L349" s="5"/>
      <c r="M349" s="5"/>
    </row>
    <row r="350" spans="1:13">
      <c r="A350" s="5"/>
      <c r="B350" s="5"/>
      <c r="C350" s="5"/>
      <c r="D350" s="5"/>
      <c r="E350" s="5"/>
      <c r="F350" s="5"/>
      <c r="G350" s="5"/>
      <c r="H350" s="5"/>
      <c r="K350" s="5"/>
      <c r="L350" s="5"/>
      <c r="M350" s="5"/>
    </row>
    <row r="351" spans="1:13">
      <c r="A351" s="5"/>
      <c r="B351" s="5"/>
      <c r="C351" s="5"/>
      <c r="D351" s="5"/>
      <c r="E351" s="5"/>
      <c r="F351" s="5"/>
      <c r="G351" s="5"/>
      <c r="H351" s="5"/>
      <c r="K351" s="5"/>
      <c r="L351" s="5"/>
      <c r="M351" s="5"/>
    </row>
    <row r="352" spans="1:13">
      <c r="A352" s="5"/>
      <c r="B352" s="5"/>
      <c r="C352" s="5"/>
      <c r="D352" s="5"/>
      <c r="E352" s="5"/>
      <c r="F352" s="5"/>
      <c r="G352" s="5"/>
      <c r="H352" s="5"/>
      <c r="K352" s="5"/>
      <c r="L352" s="5"/>
      <c r="M352" s="5"/>
    </row>
    <row r="353" spans="1:13">
      <c r="A353" s="5"/>
      <c r="B353" s="5"/>
      <c r="C353" s="5"/>
      <c r="D353" s="5"/>
      <c r="E353" s="5"/>
      <c r="F353" s="5"/>
      <c r="G353" s="5"/>
      <c r="H353" s="5"/>
      <c r="K353" s="5"/>
      <c r="L353" s="5"/>
      <c r="M353" s="5"/>
    </row>
    <row r="354" spans="1:13">
      <c r="A354" s="5"/>
      <c r="B354" s="5"/>
      <c r="C354" s="5"/>
      <c r="D354" s="5"/>
      <c r="E354" s="5"/>
      <c r="F354" s="5"/>
      <c r="G354" s="5"/>
      <c r="H354" s="5"/>
      <c r="K354" s="5"/>
      <c r="L354" s="5"/>
      <c r="M354" s="5"/>
    </row>
    <row r="355" spans="1:13">
      <c r="A355" s="5"/>
      <c r="B355" s="5"/>
      <c r="C355" s="5"/>
      <c r="D355" s="5"/>
      <c r="E355" s="5"/>
      <c r="F355" s="5"/>
      <c r="G355" s="5"/>
      <c r="H355" s="5"/>
      <c r="K355" s="5"/>
      <c r="L355" s="5"/>
      <c r="M355" s="5"/>
    </row>
    <row r="356" spans="1:13">
      <c r="A356" s="5"/>
      <c r="B356" s="5"/>
      <c r="C356" s="5"/>
      <c r="D356" s="5"/>
      <c r="E356" s="5"/>
      <c r="F356" s="5"/>
      <c r="G356" s="5"/>
      <c r="H356" s="5"/>
      <c r="K356" s="5"/>
      <c r="L356" s="5"/>
      <c r="M356" s="5"/>
    </row>
    <row r="357" spans="1:13">
      <c r="A357" s="5"/>
      <c r="B357" s="5"/>
      <c r="C357" s="5"/>
      <c r="D357" s="5"/>
      <c r="E357" s="5"/>
      <c r="F357" s="5"/>
      <c r="G357" s="5"/>
      <c r="H357" s="5"/>
      <c r="K357" s="5"/>
      <c r="L357" s="5"/>
      <c r="M357" s="5"/>
    </row>
    <row r="358" spans="1:13">
      <c r="A358" s="5"/>
      <c r="B358" s="5"/>
      <c r="C358" s="5"/>
      <c r="D358" s="5"/>
      <c r="E358" s="5"/>
      <c r="F358" s="5"/>
      <c r="G358" s="5"/>
      <c r="H358" s="5"/>
      <c r="K358" s="5"/>
      <c r="L358" s="5"/>
      <c r="M358" s="5"/>
    </row>
    <row r="359" spans="1:13">
      <c r="A359" s="5"/>
      <c r="B359" s="5"/>
      <c r="C359" s="5"/>
      <c r="D359" s="5"/>
      <c r="E359" s="5"/>
      <c r="F359" s="5"/>
      <c r="G359" s="5"/>
      <c r="H359" s="5"/>
      <c r="K359" s="5"/>
      <c r="L359" s="5"/>
      <c r="M359" s="5"/>
    </row>
    <row r="360" spans="1:13">
      <c r="A360" s="5"/>
      <c r="B360" s="5"/>
      <c r="C360" s="5"/>
      <c r="D360" s="5"/>
      <c r="E360" s="5"/>
      <c r="F360" s="5"/>
      <c r="G360" s="5"/>
      <c r="H360" s="5"/>
      <c r="K360" s="5"/>
      <c r="L360" s="5"/>
      <c r="M360" s="5"/>
    </row>
    <row r="361" spans="1:13">
      <c r="A361" s="5"/>
      <c r="B361" s="5"/>
      <c r="C361" s="5"/>
      <c r="D361" s="5"/>
      <c r="E361" s="5"/>
      <c r="F361" s="5"/>
      <c r="G361" s="5"/>
      <c r="H361" s="5"/>
      <c r="K361" s="5"/>
      <c r="L361" s="5"/>
      <c r="M361" s="5"/>
    </row>
    <row r="362" spans="1:13">
      <c r="A362" s="5"/>
      <c r="B362" s="5"/>
      <c r="C362" s="5"/>
      <c r="D362" s="5"/>
      <c r="E362" s="5"/>
      <c r="F362" s="5"/>
      <c r="G362" s="5"/>
      <c r="H362" s="5"/>
      <c r="K362" s="5"/>
      <c r="L362" s="5"/>
      <c r="M362" s="5"/>
    </row>
    <row r="363" spans="1:13">
      <c r="A363" s="5"/>
      <c r="B363" s="5"/>
      <c r="C363" s="5"/>
      <c r="D363" s="5"/>
      <c r="E363" s="5"/>
      <c r="F363" s="5"/>
      <c r="G363" s="5"/>
      <c r="H363" s="5"/>
      <c r="K363" s="5"/>
      <c r="L363" s="5"/>
      <c r="M363" s="5"/>
    </row>
    <row r="364" spans="1:13">
      <c r="A364" s="5"/>
      <c r="B364" s="5"/>
      <c r="C364" s="5"/>
      <c r="D364" s="5"/>
      <c r="E364" s="5"/>
      <c r="F364" s="5"/>
      <c r="G364" s="5"/>
      <c r="H364" s="5"/>
      <c r="K364" s="5"/>
      <c r="L364" s="5"/>
      <c r="M364" s="5"/>
    </row>
    <row r="365" spans="1:13">
      <c r="A365" s="5"/>
      <c r="B365" s="5"/>
      <c r="C365" s="5"/>
      <c r="D365" s="5"/>
      <c r="E365" s="5"/>
      <c r="F365" s="5"/>
      <c r="G365" s="5"/>
      <c r="H365" s="5"/>
      <c r="K365" s="5"/>
      <c r="L365" s="5"/>
      <c r="M365" s="5"/>
    </row>
    <row r="366" spans="1:13">
      <c r="A366" s="5"/>
      <c r="B366" s="5"/>
      <c r="C366" s="5"/>
      <c r="D366" s="5"/>
      <c r="E366" s="5"/>
      <c r="F366" s="5"/>
      <c r="G366" s="5"/>
      <c r="H366" s="5"/>
      <c r="K366" s="5"/>
      <c r="L366" s="5"/>
      <c r="M366" s="5"/>
    </row>
    <row r="367" spans="1:13">
      <c r="A367" s="5"/>
      <c r="B367" s="5"/>
      <c r="C367" s="5"/>
      <c r="D367" s="5"/>
      <c r="E367" s="5"/>
      <c r="F367" s="5"/>
      <c r="G367" s="5"/>
      <c r="H367" s="5"/>
      <c r="K367" s="5"/>
      <c r="L367" s="5"/>
      <c r="M367" s="5"/>
    </row>
    <row r="368" spans="1:13">
      <c r="A368" s="5"/>
      <c r="B368" s="5"/>
      <c r="C368" s="5"/>
      <c r="D368" s="5"/>
      <c r="E368" s="5"/>
      <c r="F368" s="5"/>
      <c r="G368" s="5"/>
      <c r="H368" s="5"/>
      <c r="K368" s="5"/>
      <c r="L368" s="5"/>
      <c r="M368" s="5"/>
    </row>
    <row r="369" spans="1:13">
      <c r="A369" s="5"/>
      <c r="B369" s="5"/>
      <c r="C369" s="5"/>
      <c r="D369" s="5"/>
      <c r="E369" s="5"/>
      <c r="F369" s="5"/>
      <c r="G369" s="5"/>
      <c r="H369" s="5"/>
      <c r="K369" s="5"/>
      <c r="L369" s="5"/>
      <c r="M369" s="5"/>
    </row>
    <row r="370" spans="1:13">
      <c r="A370" s="5"/>
      <c r="B370" s="5"/>
      <c r="C370" s="5"/>
      <c r="D370" s="5"/>
      <c r="E370" s="5"/>
      <c r="F370" s="5"/>
      <c r="G370" s="5"/>
      <c r="H370" s="5"/>
      <c r="K370" s="5"/>
      <c r="L370" s="5"/>
      <c r="M370" s="5"/>
    </row>
    <row r="371" spans="1:13">
      <c r="A371" s="5"/>
      <c r="B371" s="5"/>
      <c r="C371" s="5"/>
      <c r="D371" s="5"/>
      <c r="E371" s="5"/>
      <c r="F371" s="5"/>
      <c r="G371" s="5"/>
      <c r="H371" s="5"/>
      <c r="K371" s="5"/>
      <c r="L371" s="5"/>
      <c r="M371" s="5"/>
    </row>
    <row r="372" spans="1:13">
      <c r="A372" s="5"/>
      <c r="B372" s="5"/>
      <c r="C372" s="5"/>
      <c r="D372" s="5"/>
      <c r="E372" s="5"/>
      <c r="F372" s="5"/>
      <c r="G372" s="5"/>
      <c r="H372" s="5"/>
      <c r="K372" s="5"/>
      <c r="L372" s="5"/>
      <c r="M372" s="5"/>
    </row>
    <row r="373" spans="1:13">
      <c r="A373" s="5"/>
      <c r="B373" s="5"/>
      <c r="C373" s="5"/>
      <c r="D373" s="5"/>
      <c r="E373" s="5"/>
      <c r="F373" s="5"/>
      <c r="G373" s="5"/>
      <c r="H373" s="5"/>
      <c r="K373" s="5"/>
      <c r="L373" s="5"/>
      <c r="M373" s="5"/>
    </row>
    <row r="374" spans="1:13">
      <c r="A374" s="5"/>
      <c r="B374" s="5"/>
      <c r="C374" s="5"/>
      <c r="D374" s="5"/>
      <c r="E374" s="5"/>
      <c r="F374" s="5"/>
      <c r="G374" s="5"/>
      <c r="H374" s="5"/>
      <c r="K374" s="5"/>
      <c r="L374" s="5"/>
      <c r="M374" s="5"/>
    </row>
    <row r="375" spans="1:13">
      <c r="A375" s="5"/>
      <c r="B375" s="5"/>
      <c r="C375" s="5"/>
      <c r="D375" s="5"/>
      <c r="E375" s="5"/>
      <c r="F375" s="5"/>
      <c r="G375" s="5"/>
      <c r="H375" s="5"/>
      <c r="K375" s="5"/>
      <c r="L375" s="5"/>
      <c r="M375" s="5"/>
    </row>
    <row r="376" spans="1:13">
      <c r="A376" s="5"/>
      <c r="B376" s="5"/>
      <c r="C376" s="5"/>
      <c r="D376" s="5"/>
      <c r="E376" s="5"/>
      <c r="F376" s="5"/>
      <c r="G376" s="5"/>
      <c r="H376" s="5"/>
      <c r="K376" s="5"/>
      <c r="L376" s="5"/>
      <c r="M376" s="5"/>
    </row>
    <row r="377" spans="1:13">
      <c r="A377" s="5"/>
      <c r="B377" s="5"/>
      <c r="C377" s="5"/>
      <c r="D377" s="5"/>
      <c r="E377" s="5"/>
      <c r="F377" s="5"/>
      <c r="G377" s="5"/>
      <c r="H377" s="5"/>
      <c r="K377" s="5"/>
      <c r="L377" s="5"/>
      <c r="M377" s="5"/>
    </row>
    <row r="378" spans="1:13">
      <c r="A378" s="5"/>
      <c r="B378" s="5"/>
      <c r="C378" s="5"/>
      <c r="D378" s="5"/>
      <c r="E378" s="5"/>
      <c r="F378" s="5"/>
      <c r="G378" s="5"/>
      <c r="H378" s="5"/>
      <c r="K378" s="5"/>
      <c r="L378" s="5"/>
      <c r="M378" s="5"/>
    </row>
    <row r="379" spans="1:13">
      <c r="A379" s="5"/>
      <c r="B379" s="5"/>
      <c r="C379" s="5"/>
      <c r="D379" s="5"/>
      <c r="E379" s="5"/>
      <c r="F379" s="5"/>
      <c r="G379" s="5"/>
      <c r="H379" s="5"/>
      <c r="K379" s="5"/>
      <c r="L379" s="5"/>
      <c r="M379" s="5"/>
    </row>
    <row r="380" spans="1:13">
      <c r="A380" s="5"/>
      <c r="B380" s="5"/>
      <c r="C380" s="5"/>
      <c r="D380" s="5"/>
      <c r="E380" s="5"/>
      <c r="F380" s="5"/>
      <c r="G380" s="5"/>
      <c r="H380" s="5"/>
      <c r="K380" s="5"/>
      <c r="L380" s="5"/>
      <c r="M380" s="5"/>
    </row>
    <row r="381" spans="1:13">
      <c r="A381" s="5"/>
      <c r="B381" s="5"/>
      <c r="C381" s="5"/>
      <c r="D381" s="5"/>
      <c r="E381" s="5"/>
      <c r="F381" s="5"/>
      <c r="G381" s="5"/>
      <c r="H381" s="5"/>
      <c r="K381" s="5"/>
      <c r="L381" s="5"/>
      <c r="M381" s="5"/>
    </row>
    <row r="382" spans="1:13">
      <c r="A382" s="5"/>
      <c r="B382" s="5"/>
      <c r="C382" s="5"/>
      <c r="D382" s="5"/>
      <c r="E382" s="5"/>
      <c r="F382" s="5"/>
      <c r="G382" s="5"/>
      <c r="H382" s="5"/>
      <c r="K382" s="5"/>
      <c r="L382" s="5"/>
      <c r="M382" s="5"/>
    </row>
    <row r="383" spans="1:13">
      <c r="A383" s="5"/>
      <c r="B383" s="5"/>
      <c r="C383" s="5"/>
      <c r="D383" s="5"/>
      <c r="E383" s="5"/>
      <c r="F383" s="5"/>
      <c r="G383" s="5"/>
      <c r="H383" s="5"/>
      <c r="K383" s="5"/>
      <c r="L383" s="5"/>
      <c r="M383" s="5"/>
    </row>
    <row r="384" spans="1:13">
      <c r="A384" s="5"/>
      <c r="B384" s="5"/>
      <c r="C384" s="5"/>
      <c r="D384" s="5"/>
      <c r="E384" s="5"/>
      <c r="F384" s="5"/>
      <c r="G384" s="5"/>
      <c r="H384" s="5"/>
      <c r="K384" s="5"/>
      <c r="L384" s="5"/>
      <c r="M384" s="5"/>
    </row>
    <row r="385" spans="1:13">
      <c r="A385" s="5"/>
      <c r="B385" s="5"/>
      <c r="C385" s="5"/>
      <c r="D385" s="5"/>
      <c r="E385" s="5"/>
      <c r="F385" s="5"/>
      <c r="G385" s="5"/>
      <c r="H385" s="5"/>
      <c r="K385" s="5"/>
      <c r="L385" s="5"/>
      <c r="M385" s="5"/>
    </row>
    <row r="386" spans="1:13">
      <c r="A386" s="5"/>
      <c r="B386" s="5"/>
      <c r="C386" s="5"/>
      <c r="D386" s="5"/>
      <c r="E386" s="5"/>
      <c r="F386" s="5"/>
      <c r="G386" s="5"/>
      <c r="H386" s="5"/>
      <c r="K386" s="5"/>
      <c r="L386" s="5"/>
      <c r="M386" s="5"/>
    </row>
    <row r="387" spans="1:13">
      <c r="A387" s="5"/>
      <c r="B387" s="5"/>
      <c r="C387" s="5"/>
      <c r="D387" s="5"/>
      <c r="E387" s="5"/>
      <c r="F387" s="5"/>
      <c r="G387" s="5"/>
      <c r="H387" s="5"/>
      <c r="K387" s="5"/>
      <c r="L387" s="5"/>
      <c r="M387" s="5"/>
    </row>
    <row r="388" spans="1:13">
      <c r="A388" s="5"/>
      <c r="B388" s="5"/>
      <c r="C388" s="5"/>
      <c r="D388" s="5"/>
      <c r="E388" s="5"/>
      <c r="F388" s="5"/>
      <c r="G388" s="5"/>
      <c r="H388" s="5"/>
      <c r="K388" s="5"/>
      <c r="L388" s="5"/>
      <c r="M388" s="5"/>
    </row>
    <row r="389" spans="1:13">
      <c r="A389" s="5"/>
      <c r="B389" s="5"/>
      <c r="C389" s="5"/>
      <c r="D389" s="5"/>
      <c r="E389" s="5"/>
      <c r="F389" s="5"/>
      <c r="G389" s="5"/>
      <c r="H389" s="5"/>
      <c r="K389" s="5"/>
      <c r="L389" s="5"/>
      <c r="M389" s="5"/>
    </row>
    <row r="390" spans="1:13">
      <c r="A390" s="5"/>
      <c r="B390" s="5"/>
      <c r="C390" s="5"/>
      <c r="D390" s="5"/>
      <c r="E390" s="5"/>
      <c r="F390" s="5"/>
      <c r="G390" s="5"/>
      <c r="H390" s="5"/>
      <c r="K390" s="5"/>
      <c r="L390" s="5"/>
      <c r="M390" s="5"/>
    </row>
    <row r="391" spans="1:13">
      <c r="A391" s="5"/>
      <c r="B391" s="5"/>
      <c r="C391" s="5"/>
      <c r="D391" s="5"/>
      <c r="E391" s="5"/>
      <c r="F391" s="5"/>
      <c r="G391" s="5"/>
      <c r="H391" s="5"/>
      <c r="K391" s="5"/>
      <c r="L391" s="5"/>
      <c r="M391" s="5"/>
    </row>
    <row r="392" spans="1:13">
      <c r="A392" s="5"/>
      <c r="B392" s="5"/>
      <c r="C392" s="5"/>
      <c r="D392" s="5"/>
      <c r="E392" s="5"/>
      <c r="F392" s="5"/>
      <c r="G392" s="5"/>
      <c r="H392" s="5"/>
      <c r="K392" s="5"/>
      <c r="L392" s="5"/>
      <c r="M392" s="5"/>
    </row>
    <row r="393" spans="1:13">
      <c r="A393" s="5"/>
      <c r="B393" s="5"/>
      <c r="C393" s="5"/>
      <c r="D393" s="5"/>
      <c r="E393" s="5"/>
      <c r="F393" s="5"/>
      <c r="G393" s="5"/>
      <c r="H393" s="5"/>
      <c r="K393" s="5"/>
      <c r="L393" s="5"/>
      <c r="M393" s="5"/>
    </row>
    <row r="394" spans="1:13">
      <c r="A394" s="5"/>
      <c r="B394" s="5"/>
      <c r="C394" s="5"/>
      <c r="D394" s="5"/>
      <c r="E394" s="5"/>
      <c r="F394" s="5"/>
      <c r="G394" s="5"/>
      <c r="H394" s="5"/>
      <c r="K394" s="5"/>
      <c r="L394" s="5"/>
      <c r="M394" s="5"/>
    </row>
    <row r="395" spans="1:13">
      <c r="A395" s="5"/>
      <c r="B395" s="5"/>
      <c r="C395" s="5"/>
      <c r="D395" s="5"/>
      <c r="E395" s="5"/>
      <c r="F395" s="5"/>
      <c r="G395" s="5"/>
      <c r="H395" s="5"/>
      <c r="K395" s="5"/>
      <c r="L395" s="5"/>
      <c r="M395" s="5"/>
    </row>
    <row r="396" spans="1:13">
      <c r="A396" s="5"/>
      <c r="B396" s="5"/>
      <c r="C396" s="5"/>
      <c r="D396" s="5"/>
      <c r="E396" s="5"/>
      <c r="F396" s="5"/>
      <c r="G396" s="5"/>
      <c r="H396" s="5"/>
      <c r="K396" s="5"/>
      <c r="L396" s="5"/>
      <c r="M396" s="5"/>
    </row>
    <row r="397" spans="1:13">
      <c r="A397" s="5"/>
      <c r="B397" s="5"/>
      <c r="C397" s="5"/>
      <c r="D397" s="5"/>
      <c r="E397" s="5"/>
      <c r="F397" s="5"/>
      <c r="G397" s="5"/>
      <c r="H397" s="5"/>
      <c r="K397" s="5"/>
      <c r="L397" s="5"/>
      <c r="M397" s="5"/>
    </row>
    <row r="398" spans="1:13">
      <c r="A398" s="5"/>
      <c r="B398" s="5"/>
      <c r="C398" s="5"/>
      <c r="D398" s="5"/>
      <c r="E398" s="5"/>
      <c r="F398" s="5"/>
      <c r="G398" s="5"/>
      <c r="H398" s="5"/>
      <c r="K398" s="5"/>
      <c r="L398" s="5"/>
      <c r="M398" s="5"/>
    </row>
    <row r="399" spans="1:13">
      <c r="A399" s="5"/>
      <c r="B399" s="5"/>
      <c r="C399" s="5"/>
      <c r="D399" s="5"/>
      <c r="E399" s="5"/>
      <c r="F399" s="5"/>
      <c r="G399" s="5"/>
      <c r="H399" s="5"/>
      <c r="K399" s="5"/>
      <c r="L399" s="5"/>
      <c r="M399" s="5"/>
    </row>
    <row r="400" spans="1:13">
      <c r="A400" s="5"/>
      <c r="B400" s="5"/>
      <c r="C400" s="5"/>
      <c r="D400" s="5"/>
      <c r="E400" s="5"/>
      <c r="F400" s="5"/>
      <c r="G400" s="5"/>
      <c r="H400" s="5"/>
      <c r="K400" s="5"/>
      <c r="L400" s="5"/>
      <c r="M400" s="5"/>
    </row>
    <row r="401" spans="1:13">
      <c r="A401" s="5"/>
      <c r="B401" s="5"/>
      <c r="C401" s="5"/>
      <c r="D401" s="5"/>
      <c r="E401" s="5"/>
      <c r="F401" s="5"/>
      <c r="G401" s="5"/>
      <c r="H401" s="5"/>
      <c r="K401" s="5"/>
      <c r="L401" s="5"/>
      <c r="M401" s="5"/>
    </row>
    <row r="402" spans="1:13">
      <c r="A402" s="5"/>
      <c r="B402" s="5"/>
      <c r="C402" s="5"/>
      <c r="D402" s="5"/>
      <c r="E402" s="5"/>
      <c r="F402" s="5"/>
      <c r="G402" s="5"/>
      <c r="H402" s="5"/>
      <c r="K402" s="5"/>
      <c r="L402" s="5"/>
      <c r="M402" s="5"/>
    </row>
    <row r="403" spans="1:13">
      <c r="A403" s="5"/>
      <c r="B403" s="5"/>
      <c r="C403" s="5"/>
      <c r="D403" s="5"/>
      <c r="E403" s="5"/>
      <c r="F403" s="5"/>
      <c r="G403" s="5"/>
      <c r="H403" s="5"/>
      <c r="K403" s="5"/>
      <c r="L403" s="5"/>
      <c r="M403" s="5"/>
    </row>
    <row r="404" spans="1:13">
      <c r="A404" s="5"/>
      <c r="B404" s="5"/>
      <c r="C404" s="5"/>
      <c r="D404" s="5"/>
      <c r="E404" s="5"/>
      <c r="F404" s="5"/>
      <c r="G404" s="5"/>
      <c r="H404" s="5"/>
      <c r="K404" s="5"/>
      <c r="L404" s="5"/>
      <c r="M404" s="5"/>
    </row>
    <row r="405" spans="1:13">
      <c r="A405" s="5"/>
      <c r="B405" s="5"/>
      <c r="C405" s="5"/>
      <c r="D405" s="5"/>
      <c r="E405" s="5"/>
      <c r="F405" s="5"/>
      <c r="G405" s="5"/>
      <c r="H405" s="5"/>
      <c r="K405" s="5"/>
      <c r="L405" s="5"/>
      <c r="M405" s="5"/>
    </row>
    <row r="406" spans="1:13">
      <c r="A406" s="5"/>
      <c r="B406" s="5"/>
      <c r="C406" s="5"/>
      <c r="D406" s="5"/>
      <c r="E406" s="5"/>
      <c r="F406" s="5"/>
      <c r="G406" s="5"/>
      <c r="H406" s="5"/>
      <c r="K406" s="5"/>
      <c r="L406" s="5"/>
      <c r="M406" s="5"/>
    </row>
    <row r="407" spans="1:13">
      <c r="A407" s="5"/>
      <c r="B407" s="5"/>
      <c r="C407" s="5"/>
      <c r="D407" s="5"/>
      <c r="E407" s="5"/>
      <c r="F407" s="5"/>
      <c r="G407" s="5"/>
      <c r="H407" s="5"/>
      <c r="K407" s="5"/>
      <c r="L407" s="5"/>
      <c r="M407" s="5"/>
    </row>
    <row r="408" spans="1:13">
      <c r="A408" s="5"/>
      <c r="B408" s="5"/>
      <c r="C408" s="5"/>
      <c r="D408" s="5"/>
      <c r="E408" s="5"/>
      <c r="F408" s="5"/>
      <c r="G408" s="5"/>
      <c r="H408" s="5"/>
      <c r="K408" s="5"/>
      <c r="L408" s="5"/>
      <c r="M408" s="5"/>
    </row>
    <row r="409" spans="1:13">
      <c r="A409" s="5"/>
      <c r="B409" s="5"/>
      <c r="C409" s="5"/>
      <c r="D409" s="5"/>
      <c r="E409" s="5"/>
      <c r="F409" s="5"/>
      <c r="G409" s="5"/>
      <c r="H409" s="5"/>
      <c r="K409" s="5"/>
      <c r="L409" s="5"/>
      <c r="M409" s="5"/>
    </row>
    <row r="410" spans="1:13">
      <c r="A410" s="5"/>
      <c r="B410" s="5"/>
      <c r="C410" s="5"/>
      <c r="D410" s="5"/>
      <c r="E410" s="5"/>
      <c r="F410" s="5"/>
      <c r="G410" s="5"/>
      <c r="H410" s="5"/>
      <c r="K410" s="5"/>
      <c r="L410" s="5"/>
      <c r="M410" s="5"/>
    </row>
    <row r="411" spans="1:13">
      <c r="A411" s="5"/>
      <c r="B411" s="5"/>
      <c r="C411" s="5"/>
      <c r="D411" s="5"/>
      <c r="E411" s="5"/>
      <c r="F411" s="5"/>
      <c r="G411" s="5"/>
      <c r="H411" s="5"/>
      <c r="K411" s="5"/>
      <c r="L411" s="5"/>
      <c r="M411" s="5"/>
    </row>
    <row r="412" spans="1:13">
      <c r="A412" s="5"/>
      <c r="B412" s="5"/>
      <c r="C412" s="5"/>
      <c r="D412" s="5"/>
      <c r="E412" s="5"/>
      <c r="F412" s="5"/>
      <c r="G412" s="5"/>
      <c r="H412" s="5"/>
      <c r="K412" s="5"/>
      <c r="L412" s="5"/>
      <c r="M412" s="5"/>
    </row>
    <row r="413" spans="1:13">
      <c r="A413" s="5"/>
      <c r="B413" s="5"/>
      <c r="C413" s="5"/>
      <c r="D413" s="5"/>
      <c r="E413" s="5"/>
      <c r="F413" s="5"/>
      <c r="G413" s="5"/>
      <c r="H413" s="5"/>
      <c r="K413" s="5"/>
      <c r="L413" s="5"/>
      <c r="M413" s="5"/>
    </row>
    <row r="414" spans="1:13">
      <c r="A414" s="5"/>
      <c r="B414" s="5"/>
      <c r="C414" s="5"/>
      <c r="D414" s="5"/>
      <c r="E414" s="5"/>
      <c r="F414" s="5"/>
      <c r="G414" s="5"/>
      <c r="H414" s="5"/>
      <c r="K414" s="5"/>
      <c r="L414" s="5"/>
      <c r="M414" s="5"/>
    </row>
    <row r="415" spans="1:13">
      <c r="A415" s="5"/>
      <c r="B415" s="5"/>
      <c r="C415" s="5"/>
      <c r="D415" s="5"/>
      <c r="E415" s="5"/>
      <c r="F415" s="5"/>
      <c r="G415" s="5"/>
      <c r="H415" s="5"/>
      <c r="K415" s="5"/>
      <c r="L415" s="5"/>
      <c r="M415" s="5"/>
    </row>
    <row r="416" spans="1:13">
      <c r="A416" s="5"/>
      <c r="B416" s="5"/>
      <c r="C416" s="5"/>
      <c r="D416" s="5"/>
      <c r="E416" s="5"/>
      <c r="F416" s="5"/>
      <c r="G416" s="5"/>
      <c r="H416" s="5"/>
      <c r="K416" s="5"/>
      <c r="L416" s="5"/>
      <c r="M416" s="5"/>
    </row>
    <row r="417" spans="1:13">
      <c r="A417" s="5"/>
      <c r="B417" s="5"/>
      <c r="C417" s="5"/>
      <c r="D417" s="5"/>
      <c r="E417" s="5"/>
      <c r="F417" s="5"/>
      <c r="G417" s="5"/>
      <c r="H417" s="5"/>
      <c r="K417" s="5"/>
      <c r="L417" s="5"/>
      <c r="M417" s="5"/>
    </row>
    <row r="418" spans="1:13">
      <c r="A418" s="5"/>
      <c r="B418" s="5"/>
      <c r="C418" s="5"/>
      <c r="D418" s="5"/>
      <c r="E418" s="5"/>
      <c r="F418" s="5"/>
      <c r="G418" s="5"/>
      <c r="H418" s="5"/>
      <c r="K418" s="5"/>
      <c r="L418" s="5"/>
      <c r="M418" s="5"/>
    </row>
    <row r="419" spans="1:13">
      <c r="A419" s="5"/>
      <c r="B419" s="5"/>
      <c r="C419" s="5"/>
      <c r="D419" s="5"/>
      <c r="E419" s="5"/>
      <c r="F419" s="5"/>
      <c r="G419" s="5"/>
      <c r="H419" s="5"/>
      <c r="K419" s="5"/>
      <c r="L419" s="5"/>
      <c r="M419" s="5"/>
    </row>
    <row r="420" spans="1:13">
      <c r="A420" s="5"/>
      <c r="B420" s="5"/>
      <c r="C420" s="5"/>
      <c r="D420" s="5"/>
      <c r="E420" s="5"/>
      <c r="F420" s="5"/>
      <c r="G420" s="5"/>
      <c r="H420" s="5"/>
      <c r="K420" s="5"/>
      <c r="L420" s="5"/>
      <c r="M420" s="5"/>
    </row>
    <row r="421" spans="1:13">
      <c r="A421" s="5"/>
      <c r="B421" s="5"/>
      <c r="C421" s="5"/>
      <c r="D421" s="5"/>
      <c r="E421" s="5"/>
      <c r="F421" s="5"/>
      <c r="G421" s="5"/>
      <c r="H421" s="5"/>
      <c r="K421" s="5"/>
      <c r="L421" s="5"/>
      <c r="M421" s="5"/>
    </row>
    <row r="422" spans="1:13">
      <c r="A422" s="5"/>
      <c r="B422" s="5"/>
      <c r="C422" s="5"/>
      <c r="D422" s="5"/>
      <c r="E422" s="5"/>
      <c r="F422" s="5"/>
      <c r="G422" s="5"/>
      <c r="H422" s="5"/>
      <c r="K422" s="5"/>
      <c r="L422" s="5"/>
      <c r="M422" s="5"/>
    </row>
    <row r="423" spans="1:13">
      <c r="A423" s="5"/>
      <c r="B423" s="5"/>
      <c r="C423" s="5"/>
      <c r="D423" s="5"/>
      <c r="E423" s="5"/>
      <c r="F423" s="5"/>
      <c r="G423" s="5"/>
      <c r="H423" s="5"/>
      <c r="K423" s="5"/>
      <c r="L423" s="5"/>
      <c r="M423" s="5"/>
    </row>
    <row r="424" spans="1:13">
      <c r="A424" s="5"/>
      <c r="B424" s="5"/>
      <c r="C424" s="5"/>
      <c r="D424" s="5"/>
      <c r="E424" s="5"/>
      <c r="F424" s="5"/>
      <c r="G424" s="5"/>
      <c r="H424" s="5"/>
      <c r="K424" s="5"/>
      <c r="L424" s="5"/>
      <c r="M424" s="5"/>
    </row>
    <row r="425" spans="1:13">
      <c r="A425" s="5"/>
      <c r="B425" s="5"/>
      <c r="C425" s="5"/>
      <c r="D425" s="5"/>
      <c r="E425" s="5"/>
      <c r="F425" s="5"/>
      <c r="G425" s="5"/>
      <c r="H425" s="5"/>
      <c r="K425" s="5"/>
      <c r="L425" s="5"/>
      <c r="M425" s="5"/>
    </row>
    <row r="426" spans="1:13">
      <c r="A426" s="5"/>
      <c r="B426" s="5"/>
      <c r="C426" s="5"/>
      <c r="D426" s="5"/>
      <c r="E426" s="5"/>
      <c r="F426" s="5"/>
      <c r="G426" s="5"/>
      <c r="H426" s="5"/>
      <c r="K426" s="5"/>
      <c r="L426" s="5"/>
      <c r="M426" s="5"/>
    </row>
    <row r="427" spans="1:13">
      <c r="A427" s="5"/>
      <c r="B427" s="5"/>
      <c r="C427" s="5"/>
      <c r="D427" s="5"/>
      <c r="E427" s="5"/>
      <c r="F427" s="5"/>
      <c r="G427" s="5"/>
      <c r="H427" s="5"/>
      <c r="K427" s="5"/>
      <c r="L427" s="5"/>
      <c r="M427" s="5"/>
    </row>
    <row r="428" spans="1:13">
      <c r="A428" s="5"/>
      <c r="B428" s="5"/>
      <c r="C428" s="5"/>
      <c r="D428" s="5"/>
      <c r="E428" s="5"/>
      <c r="F428" s="5"/>
      <c r="G428" s="5"/>
      <c r="H428" s="5"/>
      <c r="K428" s="5"/>
      <c r="L428" s="5"/>
      <c r="M428" s="5"/>
    </row>
    <row r="429" spans="1:13">
      <c r="A429" s="5"/>
      <c r="B429" s="5"/>
      <c r="C429" s="5"/>
      <c r="D429" s="5"/>
      <c r="E429" s="5"/>
      <c r="F429" s="5"/>
      <c r="G429" s="5"/>
      <c r="H429" s="5"/>
      <c r="K429" s="5"/>
      <c r="L429" s="5"/>
      <c r="M429" s="5"/>
    </row>
    <row r="430" spans="1:13">
      <c r="A430" s="5"/>
      <c r="B430" s="5"/>
      <c r="C430" s="5"/>
      <c r="D430" s="5"/>
      <c r="E430" s="5"/>
      <c r="F430" s="5"/>
      <c r="G430" s="5"/>
      <c r="H430" s="5"/>
      <c r="K430" s="5"/>
      <c r="L430" s="5"/>
      <c r="M430" s="5"/>
    </row>
    <row r="431" spans="1:13">
      <c r="A431" s="5"/>
      <c r="B431" s="5"/>
      <c r="C431" s="5"/>
      <c r="D431" s="5"/>
      <c r="E431" s="5"/>
      <c r="F431" s="5"/>
      <c r="G431" s="5"/>
      <c r="H431" s="5"/>
      <c r="K431" s="5"/>
      <c r="L431" s="5"/>
      <c r="M431" s="5"/>
    </row>
    <row r="432" spans="1:13">
      <c r="A432" s="5"/>
      <c r="B432" s="5"/>
      <c r="C432" s="5"/>
      <c r="D432" s="5"/>
      <c r="E432" s="5"/>
      <c r="F432" s="5"/>
      <c r="G432" s="5"/>
      <c r="H432" s="5"/>
      <c r="K432" s="5"/>
      <c r="L432" s="5"/>
      <c r="M432" s="5"/>
    </row>
    <row r="433" spans="1:13">
      <c r="A433" s="5"/>
      <c r="B433" s="5"/>
      <c r="C433" s="5"/>
      <c r="D433" s="5"/>
      <c r="E433" s="5"/>
      <c r="F433" s="5"/>
      <c r="G433" s="5"/>
      <c r="H433" s="5"/>
      <c r="K433" s="5"/>
      <c r="L433" s="5"/>
      <c r="M433" s="5"/>
    </row>
    <row r="434" spans="1:13">
      <c r="A434" s="5"/>
      <c r="B434" s="5"/>
      <c r="C434" s="5"/>
      <c r="D434" s="5"/>
      <c r="E434" s="5"/>
      <c r="F434" s="5"/>
      <c r="G434" s="5"/>
      <c r="H434" s="5"/>
      <c r="K434" s="5"/>
      <c r="L434" s="5"/>
      <c r="M434" s="5"/>
    </row>
    <row r="435" spans="1:13">
      <c r="A435" s="5"/>
      <c r="B435" s="5"/>
      <c r="C435" s="5"/>
      <c r="D435" s="5"/>
      <c r="E435" s="5"/>
      <c r="F435" s="5"/>
      <c r="G435" s="5"/>
      <c r="H435" s="5"/>
      <c r="K435" s="5"/>
      <c r="L435" s="5"/>
      <c r="M435" s="5"/>
    </row>
    <row r="436" spans="1:13">
      <c r="A436" s="5"/>
      <c r="B436" s="5"/>
      <c r="C436" s="5"/>
      <c r="D436" s="5"/>
      <c r="E436" s="5"/>
      <c r="F436" s="5"/>
      <c r="G436" s="5"/>
      <c r="H436" s="5"/>
      <c r="K436" s="5"/>
      <c r="L436" s="5"/>
      <c r="M436" s="5"/>
    </row>
    <row r="437" spans="1:13">
      <c r="A437" s="5"/>
      <c r="B437" s="5"/>
      <c r="C437" s="5"/>
      <c r="D437" s="5"/>
      <c r="E437" s="5"/>
      <c r="F437" s="5"/>
      <c r="G437" s="5"/>
      <c r="H437" s="5"/>
      <c r="K437" s="5"/>
      <c r="L437" s="5"/>
      <c r="M437" s="5"/>
    </row>
    <row r="438" spans="1:13">
      <c r="A438" s="5"/>
      <c r="B438" s="5"/>
      <c r="C438" s="5"/>
      <c r="D438" s="5"/>
      <c r="E438" s="5"/>
      <c r="F438" s="5"/>
      <c r="G438" s="5"/>
      <c r="H438" s="5"/>
      <c r="K438" s="5"/>
      <c r="L438" s="5"/>
      <c r="M438" s="5"/>
    </row>
    <row r="439" spans="1:13">
      <c r="A439" s="5"/>
      <c r="B439" s="5"/>
      <c r="C439" s="5"/>
      <c r="D439" s="5"/>
      <c r="E439" s="5"/>
      <c r="F439" s="5"/>
      <c r="G439" s="5"/>
      <c r="H439" s="5"/>
      <c r="K439" s="5"/>
      <c r="L439" s="5"/>
      <c r="M439" s="5"/>
    </row>
    <row r="440" spans="1:13">
      <c r="A440" s="5"/>
      <c r="B440" s="5"/>
      <c r="C440" s="5"/>
      <c r="D440" s="5"/>
      <c r="E440" s="5"/>
      <c r="F440" s="5"/>
      <c r="G440" s="5"/>
      <c r="H440" s="5"/>
      <c r="K440" s="5"/>
      <c r="L440" s="5"/>
      <c r="M440" s="5"/>
    </row>
    <row r="441" spans="1:13">
      <c r="A441" s="5"/>
      <c r="B441" s="5"/>
      <c r="C441" s="5"/>
      <c r="D441" s="5"/>
      <c r="E441" s="5"/>
      <c r="F441" s="5"/>
      <c r="G441" s="5"/>
      <c r="H441" s="5"/>
      <c r="K441" s="5"/>
      <c r="L441" s="5"/>
      <c r="M441" s="5"/>
    </row>
    <row r="442" spans="1:13">
      <c r="A442" s="5"/>
      <c r="B442" s="5"/>
      <c r="C442" s="5"/>
      <c r="D442" s="5"/>
      <c r="E442" s="5"/>
      <c r="F442" s="5"/>
      <c r="G442" s="5"/>
      <c r="H442" s="5"/>
      <c r="K442" s="5"/>
      <c r="L442" s="5"/>
      <c r="M442" s="5"/>
    </row>
    <row r="443" spans="1:13">
      <c r="A443" s="5"/>
      <c r="B443" s="5"/>
      <c r="C443" s="5"/>
      <c r="D443" s="5"/>
      <c r="E443" s="5"/>
      <c r="F443" s="5"/>
      <c r="G443" s="5"/>
      <c r="H443" s="5"/>
      <c r="K443" s="5"/>
      <c r="L443" s="5"/>
      <c r="M443" s="5"/>
    </row>
    <row r="444" spans="1:13">
      <c r="A444" s="5"/>
      <c r="B444" s="5"/>
      <c r="C444" s="5"/>
      <c r="D444" s="5"/>
      <c r="E444" s="5"/>
      <c r="F444" s="5"/>
      <c r="G444" s="5"/>
      <c r="H444" s="5"/>
      <c r="K444" s="5"/>
      <c r="L444" s="5"/>
      <c r="M444" s="5"/>
    </row>
    <row r="445" spans="1:13">
      <c r="A445" s="5"/>
      <c r="B445" s="5"/>
      <c r="C445" s="5"/>
      <c r="D445" s="5"/>
      <c r="E445" s="5"/>
      <c r="F445" s="5"/>
      <c r="G445" s="5"/>
      <c r="H445" s="5"/>
      <c r="K445" s="5"/>
      <c r="L445" s="5"/>
      <c r="M445" s="5"/>
    </row>
    <row r="446" spans="1:13">
      <c r="A446" s="5"/>
      <c r="B446" s="5"/>
      <c r="C446" s="5"/>
      <c r="D446" s="5"/>
      <c r="E446" s="5"/>
      <c r="F446" s="5"/>
      <c r="G446" s="5"/>
      <c r="H446" s="5"/>
      <c r="K446" s="5"/>
      <c r="L446" s="5"/>
      <c r="M446" s="5"/>
    </row>
    <row r="447" spans="1:13">
      <c r="A447" s="5"/>
      <c r="B447" s="5"/>
      <c r="C447" s="5"/>
      <c r="D447" s="5"/>
      <c r="E447" s="5"/>
      <c r="F447" s="5"/>
      <c r="G447" s="5"/>
      <c r="H447" s="5"/>
      <c r="K447" s="5"/>
      <c r="L447" s="5"/>
      <c r="M447" s="5"/>
    </row>
    <row r="448" spans="1:13">
      <c r="A448" s="5"/>
      <c r="B448" s="5"/>
      <c r="C448" s="5"/>
      <c r="D448" s="5"/>
      <c r="E448" s="5"/>
      <c r="F448" s="5"/>
      <c r="G448" s="5"/>
      <c r="H448" s="5"/>
      <c r="K448" s="5"/>
      <c r="L448" s="5"/>
      <c r="M448" s="5"/>
    </row>
    <row r="449" spans="1:13">
      <c r="A449" s="5"/>
      <c r="B449" s="5"/>
      <c r="C449" s="5"/>
      <c r="D449" s="5"/>
      <c r="E449" s="5"/>
      <c r="F449" s="5"/>
      <c r="G449" s="5"/>
      <c r="H449" s="5"/>
      <c r="K449" s="5"/>
      <c r="L449" s="5"/>
      <c r="M449" s="5"/>
    </row>
    <row r="450" spans="1:13">
      <c r="A450" s="5"/>
      <c r="B450" s="5"/>
      <c r="C450" s="5"/>
      <c r="D450" s="5"/>
      <c r="E450" s="5"/>
      <c r="F450" s="5"/>
      <c r="G450" s="5"/>
      <c r="H450" s="5"/>
      <c r="K450" s="5"/>
      <c r="L450" s="5"/>
      <c r="M450" s="5"/>
    </row>
    <row r="451" spans="1:13">
      <c r="A451" s="5"/>
      <c r="B451" s="5"/>
      <c r="C451" s="5"/>
      <c r="D451" s="5"/>
      <c r="E451" s="5"/>
      <c r="F451" s="5"/>
      <c r="G451" s="5"/>
      <c r="H451" s="5"/>
      <c r="K451" s="5"/>
      <c r="L451" s="5"/>
      <c r="M451" s="5"/>
    </row>
    <row r="452" spans="1:13">
      <c r="A452" s="5"/>
      <c r="B452" s="5"/>
      <c r="C452" s="5"/>
      <c r="D452" s="5"/>
      <c r="E452" s="5"/>
      <c r="F452" s="5"/>
      <c r="G452" s="5"/>
      <c r="H452" s="5"/>
      <c r="K452" s="5"/>
      <c r="L452" s="5"/>
      <c r="M452" s="5"/>
    </row>
    <row r="453" spans="1:13">
      <c r="A453" s="5"/>
      <c r="B453" s="5"/>
      <c r="C453" s="5"/>
      <c r="D453" s="5"/>
      <c r="E453" s="5"/>
      <c r="F453" s="5"/>
      <c r="G453" s="5"/>
      <c r="H453" s="5"/>
      <c r="K453" s="5"/>
      <c r="L453" s="5"/>
      <c r="M453" s="5"/>
    </row>
    <row r="454" spans="1:13">
      <c r="A454" s="5"/>
      <c r="B454" s="5"/>
      <c r="C454" s="5"/>
      <c r="D454" s="5"/>
      <c r="E454" s="5"/>
      <c r="F454" s="5"/>
      <c r="G454" s="5"/>
      <c r="H454" s="5"/>
      <c r="K454" s="5"/>
      <c r="L454" s="5"/>
      <c r="M454" s="5"/>
    </row>
    <row r="455" spans="1:13">
      <c r="A455" s="5"/>
      <c r="B455" s="5"/>
      <c r="C455" s="5"/>
      <c r="D455" s="5"/>
      <c r="E455" s="5"/>
      <c r="F455" s="5"/>
      <c r="G455" s="5"/>
      <c r="H455" s="5"/>
      <c r="K455" s="5"/>
      <c r="L455" s="5"/>
      <c r="M455" s="5"/>
    </row>
    <row r="456" spans="1:13">
      <c r="A456" s="5"/>
      <c r="B456" s="5"/>
      <c r="C456" s="5"/>
      <c r="D456" s="5"/>
      <c r="E456" s="5"/>
      <c r="F456" s="5"/>
      <c r="G456" s="5"/>
      <c r="H456" s="5"/>
      <c r="K456" s="5"/>
      <c r="L456" s="5"/>
      <c r="M456" s="5"/>
    </row>
    <row r="457" spans="1:13">
      <c r="A457" s="5"/>
      <c r="B457" s="5"/>
      <c r="C457" s="5"/>
      <c r="D457" s="5"/>
      <c r="E457" s="5"/>
      <c r="F457" s="5"/>
      <c r="G457" s="5"/>
      <c r="H457" s="5"/>
      <c r="K457" s="5"/>
      <c r="L457" s="5"/>
      <c r="M457" s="5"/>
    </row>
    <row r="458" spans="1:13">
      <c r="A458" s="5"/>
      <c r="B458" s="5"/>
      <c r="C458" s="5"/>
      <c r="D458" s="5"/>
      <c r="E458" s="5"/>
      <c r="F458" s="5"/>
      <c r="G458" s="5"/>
      <c r="H458" s="5"/>
      <c r="K458" s="5"/>
      <c r="L458" s="5"/>
      <c r="M458" s="5"/>
    </row>
    <row r="459" spans="1:13">
      <c r="A459" s="5"/>
      <c r="B459" s="5"/>
      <c r="C459" s="5"/>
      <c r="D459" s="5"/>
      <c r="E459" s="5"/>
      <c r="F459" s="5"/>
      <c r="G459" s="5"/>
      <c r="H459" s="5"/>
      <c r="K459" s="5"/>
      <c r="L459" s="5"/>
      <c r="M459" s="5"/>
    </row>
    <row r="460" spans="1:13">
      <c r="A460" s="5"/>
      <c r="B460" s="5"/>
      <c r="C460" s="5"/>
      <c r="D460" s="5"/>
      <c r="E460" s="5"/>
      <c r="F460" s="5"/>
      <c r="G460" s="5"/>
      <c r="H460" s="5"/>
      <c r="K460" s="5"/>
      <c r="L460" s="5"/>
      <c r="M460" s="5"/>
    </row>
    <row r="461" spans="1:13">
      <c r="A461" s="5"/>
      <c r="B461" s="5"/>
      <c r="C461" s="5"/>
      <c r="D461" s="5"/>
      <c r="E461" s="5"/>
      <c r="F461" s="5"/>
      <c r="G461" s="5"/>
      <c r="H461" s="5"/>
      <c r="K461" s="5"/>
      <c r="L461" s="5"/>
      <c r="M461" s="5"/>
    </row>
    <row r="462" spans="1:13">
      <c r="A462" s="5"/>
      <c r="B462" s="5"/>
      <c r="C462" s="5"/>
      <c r="D462" s="5"/>
      <c r="E462" s="5"/>
      <c r="F462" s="5"/>
      <c r="G462" s="5"/>
      <c r="H462" s="5"/>
      <c r="K462" s="5"/>
      <c r="L462" s="5"/>
      <c r="M462" s="5"/>
    </row>
    <row r="463" spans="1:13">
      <c r="A463" s="5"/>
      <c r="B463" s="5"/>
      <c r="C463" s="5"/>
      <c r="D463" s="5"/>
      <c r="E463" s="5"/>
      <c r="F463" s="5"/>
      <c r="G463" s="5"/>
      <c r="H463" s="5"/>
      <c r="K463" s="5"/>
      <c r="L463" s="5"/>
      <c r="M463" s="5"/>
    </row>
    <row r="464" spans="1:13">
      <c r="A464" s="5"/>
      <c r="B464" s="5"/>
      <c r="C464" s="5"/>
      <c r="D464" s="5"/>
      <c r="E464" s="5"/>
      <c r="F464" s="5"/>
      <c r="G464" s="5"/>
      <c r="H464" s="5"/>
      <c r="K464" s="5"/>
      <c r="L464" s="5"/>
      <c r="M464" s="5"/>
    </row>
    <row r="465" spans="1:13">
      <c r="A465" s="5"/>
      <c r="B465" s="5"/>
      <c r="C465" s="5"/>
      <c r="D465" s="5"/>
      <c r="E465" s="5"/>
      <c r="F465" s="5"/>
      <c r="G465" s="5"/>
      <c r="H465" s="5"/>
      <c r="K465" s="5"/>
      <c r="L465" s="5"/>
      <c r="M465" s="5"/>
    </row>
    <row r="466" spans="1:13">
      <c r="A466" s="5"/>
      <c r="B466" s="5"/>
      <c r="C466" s="5"/>
      <c r="D466" s="5"/>
      <c r="E466" s="5"/>
      <c r="F466" s="5"/>
      <c r="G466" s="5"/>
      <c r="H466" s="5"/>
      <c r="K466" s="5"/>
      <c r="L466" s="5"/>
      <c r="M466" s="5"/>
    </row>
    <row r="467" spans="1:13">
      <c r="A467" s="5"/>
      <c r="B467" s="5"/>
      <c r="C467" s="5"/>
      <c r="D467" s="5"/>
      <c r="E467" s="5"/>
      <c r="F467" s="5"/>
      <c r="G467" s="5"/>
      <c r="H467" s="5"/>
      <c r="K467" s="5"/>
      <c r="L467" s="5"/>
      <c r="M467" s="5"/>
    </row>
    <row r="468" spans="1:13">
      <c r="A468" s="5"/>
      <c r="B468" s="5"/>
      <c r="C468" s="5"/>
      <c r="D468" s="5"/>
      <c r="E468" s="5"/>
      <c r="F468" s="5"/>
      <c r="G468" s="5"/>
      <c r="H468" s="5"/>
      <c r="K468" s="5"/>
      <c r="L468" s="5"/>
      <c r="M468" s="5"/>
    </row>
    <row r="469" spans="1:13">
      <c r="A469" s="5"/>
      <c r="B469" s="5"/>
      <c r="C469" s="5"/>
      <c r="D469" s="5"/>
      <c r="E469" s="5"/>
      <c r="F469" s="5"/>
      <c r="G469" s="5"/>
      <c r="H469" s="5"/>
      <c r="K469" s="5"/>
      <c r="L469" s="5"/>
      <c r="M469" s="5"/>
    </row>
    <row r="470" spans="1:13">
      <c r="A470" s="5"/>
      <c r="B470" s="5"/>
      <c r="C470" s="5"/>
      <c r="D470" s="5"/>
      <c r="E470" s="5"/>
      <c r="F470" s="5"/>
      <c r="G470" s="5"/>
      <c r="H470" s="5"/>
      <c r="K470" s="5"/>
      <c r="L470" s="5"/>
      <c r="M470" s="5"/>
    </row>
    <row r="471" spans="1:13">
      <c r="A471" s="5"/>
      <c r="B471" s="5"/>
      <c r="C471" s="5"/>
      <c r="D471" s="5"/>
      <c r="E471" s="5"/>
      <c r="F471" s="5"/>
      <c r="G471" s="5"/>
      <c r="H471" s="5"/>
      <c r="K471" s="5"/>
      <c r="L471" s="5"/>
      <c r="M471" s="5"/>
    </row>
    <row r="472" spans="1:13">
      <c r="A472" s="5"/>
      <c r="B472" s="5"/>
      <c r="C472" s="5"/>
      <c r="D472" s="5"/>
      <c r="E472" s="5"/>
      <c r="F472" s="5"/>
      <c r="G472" s="5"/>
      <c r="H472" s="5"/>
      <c r="K472" s="5"/>
      <c r="L472" s="5"/>
      <c r="M472" s="5"/>
    </row>
    <row r="473" spans="1:13">
      <c r="A473" s="5"/>
      <c r="B473" s="5"/>
      <c r="C473" s="5"/>
      <c r="D473" s="5"/>
      <c r="E473" s="5"/>
      <c r="F473" s="5"/>
      <c r="G473" s="5"/>
      <c r="H473" s="5"/>
      <c r="K473" s="5"/>
      <c r="L473" s="5"/>
      <c r="M473" s="5"/>
    </row>
    <row r="474" spans="1:13">
      <c r="A474" s="5"/>
      <c r="B474" s="5"/>
      <c r="C474" s="5"/>
      <c r="D474" s="5"/>
      <c r="E474" s="5"/>
      <c r="F474" s="5"/>
      <c r="G474" s="5"/>
      <c r="H474" s="5"/>
      <c r="K474" s="5"/>
      <c r="L474" s="5"/>
      <c r="M474" s="5"/>
    </row>
    <row r="475" spans="1:13">
      <c r="A475" s="5"/>
      <c r="B475" s="5"/>
      <c r="C475" s="5"/>
      <c r="D475" s="5"/>
      <c r="E475" s="5"/>
      <c r="F475" s="5"/>
      <c r="G475" s="5"/>
      <c r="H475" s="5"/>
      <c r="K475" s="5"/>
      <c r="L475" s="5"/>
      <c r="M475" s="5"/>
    </row>
    <row r="476" spans="1:13">
      <c r="A476" s="5"/>
      <c r="B476" s="5"/>
      <c r="C476" s="5"/>
      <c r="D476" s="5"/>
      <c r="E476" s="5"/>
      <c r="F476" s="5"/>
      <c r="G476" s="5"/>
      <c r="H476" s="5"/>
      <c r="K476" s="5"/>
      <c r="L476" s="5"/>
      <c r="M476" s="5"/>
    </row>
    <row r="477" spans="1:13">
      <c r="A477" s="5"/>
      <c r="B477" s="5"/>
      <c r="C477" s="5"/>
      <c r="D477" s="5"/>
      <c r="E477" s="5"/>
      <c r="F477" s="5"/>
      <c r="G477" s="5"/>
      <c r="H477" s="5"/>
      <c r="K477" s="5"/>
      <c r="L477" s="5"/>
      <c r="M477" s="5"/>
    </row>
    <row r="478" spans="1:13">
      <c r="A478" s="5"/>
      <c r="B478" s="5"/>
      <c r="C478" s="5"/>
      <c r="D478" s="5"/>
      <c r="E478" s="5"/>
      <c r="F478" s="5"/>
      <c r="G478" s="5"/>
      <c r="H478" s="5"/>
      <c r="K478" s="5"/>
      <c r="L478" s="5"/>
      <c r="M478" s="5"/>
    </row>
    <row r="479" spans="1:13">
      <c r="A479" s="5"/>
      <c r="B479" s="5"/>
      <c r="C479" s="5"/>
      <c r="D479" s="5"/>
      <c r="E479" s="5"/>
      <c r="F479" s="5"/>
      <c r="G479" s="5"/>
      <c r="H479" s="5"/>
      <c r="K479" s="5"/>
      <c r="L479" s="5"/>
      <c r="M479" s="5"/>
    </row>
    <row r="480" spans="1:13">
      <c r="A480" s="5"/>
      <c r="B480" s="5"/>
      <c r="C480" s="5"/>
      <c r="D480" s="5"/>
      <c r="E480" s="5"/>
      <c r="F480" s="5"/>
      <c r="G480" s="5"/>
      <c r="H480" s="5"/>
      <c r="K480" s="5"/>
      <c r="L480" s="5"/>
      <c r="M480" s="5"/>
    </row>
    <row r="481" spans="1:13">
      <c r="A481" s="5"/>
      <c r="B481" s="5"/>
      <c r="C481" s="5"/>
      <c r="D481" s="5"/>
      <c r="E481" s="5"/>
      <c r="F481" s="5"/>
      <c r="G481" s="5"/>
      <c r="H481" s="5"/>
      <c r="K481" s="5"/>
      <c r="L481" s="5"/>
      <c r="M481" s="5"/>
    </row>
    <row r="482" spans="1:13">
      <c r="A482" s="5"/>
      <c r="B482" s="5"/>
      <c r="C482" s="5"/>
      <c r="D482" s="5"/>
      <c r="E482" s="5"/>
      <c r="F482" s="5"/>
      <c r="G482" s="5"/>
      <c r="H482" s="5"/>
      <c r="K482" s="5"/>
      <c r="L482" s="5"/>
      <c r="M482" s="5"/>
    </row>
    <row r="483" spans="1:13">
      <c r="A483" s="5"/>
      <c r="B483" s="5"/>
      <c r="C483" s="5"/>
      <c r="D483" s="5"/>
      <c r="E483" s="5"/>
      <c r="F483" s="5"/>
      <c r="G483" s="5"/>
      <c r="H483" s="5"/>
      <c r="K483" s="5"/>
      <c r="L483" s="5"/>
      <c r="M483" s="5"/>
    </row>
    <row r="484" spans="1:13">
      <c r="A484" s="5"/>
      <c r="B484" s="5"/>
      <c r="C484" s="5"/>
      <c r="D484" s="5"/>
      <c r="E484" s="5"/>
      <c r="F484" s="5"/>
      <c r="G484" s="5"/>
      <c r="H484" s="5"/>
      <c r="K484" s="5"/>
      <c r="L484" s="5"/>
      <c r="M484" s="5"/>
    </row>
    <row r="485" spans="1:13">
      <c r="A485" s="5"/>
      <c r="B485" s="5"/>
      <c r="C485" s="5"/>
      <c r="D485" s="5"/>
      <c r="E485" s="5"/>
      <c r="F485" s="5"/>
      <c r="G485" s="5"/>
      <c r="H485" s="5"/>
      <c r="K485" s="5"/>
      <c r="L485" s="5"/>
      <c r="M485" s="5"/>
    </row>
    <row r="486" spans="1:13">
      <c r="A486" s="5"/>
      <c r="B486" s="5"/>
      <c r="C486" s="5"/>
      <c r="D486" s="5"/>
      <c r="E486" s="5"/>
      <c r="F486" s="5"/>
      <c r="G486" s="5"/>
      <c r="H486" s="5"/>
      <c r="K486" s="5"/>
      <c r="L486" s="5"/>
      <c r="M486" s="5"/>
    </row>
    <row r="487" spans="1:13">
      <c r="A487" s="5"/>
      <c r="B487" s="5"/>
      <c r="C487" s="5"/>
      <c r="D487" s="5"/>
      <c r="E487" s="5"/>
      <c r="F487" s="5"/>
      <c r="G487" s="5"/>
      <c r="H487" s="5"/>
      <c r="K487" s="5"/>
      <c r="L487" s="5"/>
      <c r="M487" s="5"/>
    </row>
    <row r="488" spans="1:13">
      <c r="A488" s="5"/>
      <c r="B488" s="5"/>
      <c r="C488" s="5"/>
      <c r="D488" s="5"/>
      <c r="E488" s="5"/>
      <c r="F488" s="5"/>
      <c r="G488" s="5"/>
      <c r="H488" s="5"/>
      <c r="K488" s="5"/>
      <c r="L488" s="5"/>
      <c r="M488" s="5"/>
    </row>
    <row r="489" spans="1:13">
      <c r="A489" s="5"/>
      <c r="B489" s="5"/>
      <c r="C489" s="5"/>
      <c r="D489" s="5"/>
      <c r="E489" s="5"/>
      <c r="F489" s="5"/>
      <c r="G489" s="5"/>
      <c r="H489" s="5"/>
      <c r="K489" s="5"/>
      <c r="L489" s="5"/>
      <c r="M489" s="5"/>
    </row>
    <row r="490" spans="1:13">
      <c r="A490" s="5"/>
      <c r="B490" s="5"/>
      <c r="C490" s="5"/>
      <c r="D490" s="5"/>
      <c r="E490" s="5"/>
      <c r="F490" s="5"/>
      <c r="G490" s="5"/>
      <c r="H490" s="5"/>
      <c r="K490" s="5"/>
      <c r="L490" s="5"/>
      <c r="M490" s="5"/>
    </row>
    <row r="491" spans="1:13">
      <c r="A491" s="5"/>
      <c r="B491" s="5"/>
      <c r="C491" s="5"/>
      <c r="D491" s="5"/>
      <c r="E491" s="5"/>
      <c r="F491" s="5"/>
      <c r="G491" s="5"/>
      <c r="H491" s="5"/>
      <c r="K491" s="5"/>
      <c r="L491" s="5"/>
      <c r="M491" s="5"/>
    </row>
    <row r="492" spans="1:13">
      <c r="A492" s="5"/>
      <c r="B492" s="5"/>
      <c r="C492" s="5"/>
      <c r="D492" s="5"/>
      <c r="E492" s="5"/>
      <c r="F492" s="5"/>
      <c r="G492" s="5"/>
      <c r="H492" s="5"/>
      <c r="K492" s="5"/>
      <c r="L492" s="5"/>
      <c r="M492" s="5"/>
    </row>
    <row r="493" spans="1:13">
      <c r="A493" s="5"/>
      <c r="B493" s="5"/>
      <c r="C493" s="5"/>
      <c r="D493" s="5"/>
      <c r="E493" s="5"/>
      <c r="F493" s="5"/>
      <c r="G493" s="5"/>
      <c r="H493" s="5"/>
      <c r="K493" s="5"/>
      <c r="L493" s="5"/>
      <c r="M493" s="5"/>
    </row>
    <row r="494" spans="1:13">
      <c r="A494" s="5"/>
      <c r="B494" s="5"/>
      <c r="C494" s="5"/>
      <c r="D494" s="5"/>
      <c r="E494" s="5"/>
      <c r="F494" s="5"/>
      <c r="G494" s="5"/>
      <c r="H494" s="5"/>
      <c r="K494" s="5"/>
      <c r="L494" s="5"/>
      <c r="M494" s="5"/>
    </row>
    <row r="495" spans="1:13">
      <c r="A495" s="5"/>
      <c r="B495" s="5"/>
      <c r="C495" s="5"/>
      <c r="D495" s="5"/>
      <c r="E495" s="5"/>
      <c r="F495" s="5"/>
      <c r="G495" s="5"/>
      <c r="H495" s="5"/>
      <c r="K495" s="5"/>
      <c r="L495" s="5"/>
      <c r="M495" s="5"/>
    </row>
    <row r="496" spans="1:13">
      <c r="A496" s="5"/>
      <c r="B496" s="5"/>
      <c r="C496" s="5"/>
      <c r="D496" s="5"/>
      <c r="E496" s="5"/>
      <c r="F496" s="5"/>
      <c r="G496" s="5"/>
      <c r="H496" s="5"/>
      <c r="K496" s="5"/>
      <c r="L496" s="5"/>
      <c r="M496" s="5"/>
    </row>
    <row r="497" spans="1:13">
      <c r="A497" s="5"/>
      <c r="B497" s="5"/>
      <c r="C497" s="5"/>
      <c r="D497" s="5"/>
      <c r="E497" s="5"/>
      <c r="F497" s="5"/>
      <c r="G497" s="5"/>
      <c r="H497" s="5"/>
      <c r="K497" s="5"/>
      <c r="L497" s="5"/>
      <c r="M497" s="5"/>
    </row>
    <row r="498" spans="1:13">
      <c r="A498" s="5"/>
      <c r="B498" s="5"/>
      <c r="C498" s="5"/>
      <c r="D498" s="5"/>
      <c r="E498" s="5"/>
      <c r="F498" s="5"/>
      <c r="G498" s="5"/>
      <c r="H498" s="5"/>
      <c r="K498" s="5"/>
      <c r="L498" s="5"/>
      <c r="M498" s="5"/>
    </row>
    <row r="499" spans="1:13">
      <c r="A499" s="5"/>
      <c r="B499" s="5"/>
      <c r="C499" s="5"/>
      <c r="D499" s="5"/>
      <c r="E499" s="5"/>
      <c r="F499" s="5"/>
      <c r="G499" s="5"/>
      <c r="H499" s="5"/>
      <c r="K499" s="5"/>
      <c r="L499" s="5"/>
      <c r="M499" s="5"/>
    </row>
    <row r="500" spans="1:13">
      <c r="A500" s="5"/>
      <c r="B500" s="5"/>
      <c r="C500" s="5"/>
      <c r="D500" s="5"/>
      <c r="E500" s="5"/>
      <c r="F500" s="5"/>
      <c r="G500" s="5"/>
      <c r="H500" s="5"/>
      <c r="K500" s="5"/>
      <c r="L500" s="5"/>
      <c r="M500" s="5"/>
    </row>
    <row r="501" spans="1:13">
      <c r="A501" s="5"/>
      <c r="B501" s="5"/>
      <c r="C501" s="5"/>
      <c r="D501" s="5"/>
      <c r="E501" s="5"/>
      <c r="F501" s="5"/>
      <c r="G501" s="5"/>
      <c r="H501" s="5"/>
      <c r="K501" s="5"/>
      <c r="L501" s="5"/>
      <c r="M501" s="5"/>
    </row>
    <row r="502" spans="1:13">
      <c r="A502" s="5"/>
      <c r="B502" s="5"/>
      <c r="C502" s="5"/>
      <c r="D502" s="5"/>
      <c r="E502" s="5"/>
      <c r="F502" s="5"/>
      <c r="G502" s="5"/>
      <c r="H502" s="5"/>
      <c r="K502" s="5"/>
      <c r="L502" s="5"/>
      <c r="M502" s="5"/>
    </row>
    <row r="503" spans="1:13">
      <c r="A503" s="5"/>
      <c r="B503" s="5"/>
      <c r="C503" s="5"/>
      <c r="D503" s="5"/>
      <c r="E503" s="5"/>
      <c r="F503" s="5"/>
      <c r="G503" s="5"/>
      <c r="H503" s="5"/>
      <c r="K503" s="5"/>
      <c r="L503" s="5"/>
      <c r="M503" s="5"/>
    </row>
    <row r="504" spans="1:13">
      <c r="A504" s="5"/>
      <c r="B504" s="5"/>
      <c r="C504" s="5"/>
      <c r="D504" s="5"/>
      <c r="E504" s="5"/>
      <c r="F504" s="5"/>
      <c r="G504" s="5"/>
      <c r="H504" s="5"/>
      <c r="K504" s="5"/>
      <c r="L504" s="5"/>
      <c r="M504" s="5"/>
    </row>
    <row r="505" spans="1:13">
      <c r="A505" s="5"/>
      <c r="B505" s="5"/>
      <c r="C505" s="5"/>
      <c r="D505" s="5"/>
      <c r="E505" s="5"/>
      <c r="F505" s="5"/>
      <c r="G505" s="5"/>
      <c r="H505" s="5"/>
      <c r="K505" s="5"/>
      <c r="L505" s="5"/>
      <c r="M505" s="5"/>
    </row>
    <row r="506" spans="1:13">
      <c r="A506" s="5"/>
      <c r="B506" s="5"/>
      <c r="C506" s="5"/>
      <c r="D506" s="5"/>
      <c r="E506" s="5"/>
      <c r="F506" s="5"/>
      <c r="G506" s="5"/>
      <c r="H506" s="5"/>
      <c r="K506" s="5"/>
      <c r="L506" s="5"/>
      <c r="M506" s="5"/>
    </row>
    <row r="507" spans="1:13">
      <c r="A507" s="5"/>
      <c r="B507" s="5"/>
      <c r="C507" s="5"/>
      <c r="D507" s="5"/>
      <c r="E507" s="5"/>
      <c r="F507" s="5"/>
      <c r="G507" s="5"/>
      <c r="H507" s="5"/>
      <c r="K507" s="5"/>
      <c r="L507" s="5"/>
      <c r="M507" s="5"/>
    </row>
    <row r="508" spans="1:13">
      <c r="A508" s="5"/>
      <c r="B508" s="5"/>
      <c r="C508" s="5"/>
      <c r="D508" s="5"/>
      <c r="E508" s="5"/>
      <c r="F508" s="5"/>
      <c r="G508" s="5"/>
      <c r="H508" s="5"/>
      <c r="K508" s="5"/>
      <c r="L508" s="5"/>
      <c r="M508" s="5"/>
    </row>
    <row r="509" spans="1:13">
      <c r="A509" s="5"/>
      <c r="B509" s="5"/>
      <c r="C509" s="5"/>
      <c r="D509" s="5"/>
      <c r="E509" s="5"/>
      <c r="F509" s="5"/>
      <c r="G509" s="5"/>
      <c r="H509" s="5"/>
      <c r="K509" s="5"/>
      <c r="L509" s="5"/>
      <c r="M509" s="5"/>
    </row>
    <row r="510" spans="1:13">
      <c r="A510" s="5"/>
      <c r="B510" s="5"/>
      <c r="C510" s="5"/>
      <c r="D510" s="5"/>
      <c r="E510" s="5"/>
      <c r="F510" s="5"/>
      <c r="G510" s="5"/>
      <c r="H510" s="5"/>
      <c r="K510" s="5"/>
      <c r="L510" s="5"/>
      <c r="M510" s="5"/>
    </row>
    <row r="511" spans="1:13">
      <c r="A511" s="5"/>
      <c r="B511" s="5"/>
      <c r="C511" s="5"/>
      <c r="D511" s="5"/>
      <c r="E511" s="5"/>
      <c r="F511" s="5"/>
      <c r="G511" s="5"/>
      <c r="H511" s="5"/>
      <c r="K511" s="5"/>
      <c r="L511" s="5"/>
      <c r="M511" s="5"/>
    </row>
    <row r="512" spans="1:13">
      <c r="A512" s="5"/>
      <c r="B512" s="5"/>
      <c r="C512" s="5"/>
      <c r="D512" s="5"/>
      <c r="E512" s="5"/>
      <c r="F512" s="5"/>
      <c r="G512" s="5"/>
      <c r="H512" s="5"/>
      <c r="K512" s="5"/>
      <c r="L512" s="5"/>
      <c r="M512" s="5"/>
    </row>
    <row r="513" spans="1:13">
      <c r="A513" s="5"/>
      <c r="B513" s="5"/>
      <c r="C513" s="5"/>
      <c r="D513" s="5"/>
      <c r="E513" s="5"/>
      <c r="F513" s="5"/>
      <c r="G513" s="5"/>
      <c r="H513" s="5"/>
      <c r="K513" s="5"/>
      <c r="L513" s="5"/>
      <c r="M513" s="5"/>
    </row>
    <row r="514" spans="1:13">
      <c r="A514" s="5"/>
      <c r="B514" s="5"/>
      <c r="C514" s="5"/>
      <c r="D514" s="5"/>
      <c r="E514" s="5"/>
      <c r="F514" s="5"/>
      <c r="G514" s="5"/>
      <c r="H514" s="5"/>
      <c r="K514" s="5"/>
      <c r="L514" s="5"/>
      <c r="M514" s="5"/>
    </row>
    <row r="515" spans="1:13">
      <c r="A515" s="5"/>
      <c r="B515" s="5"/>
      <c r="C515" s="5"/>
      <c r="D515" s="5"/>
      <c r="E515" s="5"/>
      <c r="F515" s="5"/>
      <c r="G515" s="5"/>
      <c r="H515" s="5"/>
      <c r="K515" s="5"/>
      <c r="L515" s="5"/>
      <c r="M515" s="5"/>
    </row>
    <row r="516" spans="1:13">
      <c r="A516" s="5"/>
      <c r="B516" s="5"/>
      <c r="C516" s="5"/>
      <c r="D516" s="5"/>
      <c r="E516" s="5"/>
      <c r="F516" s="5"/>
      <c r="G516" s="5"/>
      <c r="H516" s="5"/>
      <c r="K516" s="5"/>
      <c r="L516" s="5"/>
      <c r="M516" s="5"/>
    </row>
    <row r="517" spans="1:13">
      <c r="A517" s="5"/>
      <c r="B517" s="5"/>
      <c r="C517" s="5"/>
      <c r="D517" s="5"/>
      <c r="E517" s="5"/>
      <c r="F517" s="5"/>
      <c r="G517" s="5"/>
      <c r="H517" s="5"/>
      <c r="K517" s="5"/>
      <c r="L517" s="5"/>
      <c r="M517" s="5"/>
    </row>
    <row r="518" spans="1:13">
      <c r="A518" s="5"/>
      <c r="B518" s="5"/>
      <c r="C518" s="5"/>
      <c r="D518" s="5"/>
      <c r="E518" s="5"/>
      <c r="F518" s="5"/>
      <c r="G518" s="5"/>
      <c r="H518" s="5"/>
      <c r="K518" s="5"/>
      <c r="L518" s="5"/>
      <c r="M518" s="5"/>
    </row>
    <row r="519" spans="1:13">
      <c r="A519" s="5"/>
      <c r="B519" s="5"/>
      <c r="C519" s="5"/>
      <c r="D519" s="5"/>
      <c r="E519" s="5"/>
      <c r="F519" s="5"/>
      <c r="G519" s="5"/>
      <c r="H519" s="5"/>
      <c r="K519" s="5"/>
      <c r="L519" s="5"/>
      <c r="M519" s="5"/>
    </row>
    <row r="520" spans="1:13">
      <c r="A520" s="5"/>
      <c r="B520" s="5"/>
      <c r="C520" s="5"/>
      <c r="D520" s="5"/>
      <c r="E520" s="5"/>
      <c r="F520" s="5"/>
      <c r="G520" s="5"/>
      <c r="H520" s="5"/>
      <c r="K520" s="5"/>
      <c r="L520" s="5"/>
      <c r="M520" s="5"/>
    </row>
    <row r="521" spans="1:13">
      <c r="A521" s="5"/>
      <c r="B521" s="5"/>
      <c r="C521" s="5"/>
      <c r="D521" s="5"/>
      <c r="E521" s="5"/>
      <c r="F521" s="5"/>
      <c r="G521" s="5"/>
      <c r="H521" s="5"/>
      <c r="K521" s="5"/>
      <c r="L521" s="5"/>
      <c r="M521" s="5"/>
    </row>
    <row r="522" spans="1:13">
      <c r="A522" s="5"/>
      <c r="B522" s="5"/>
      <c r="C522" s="5"/>
      <c r="D522" s="5"/>
      <c r="E522" s="5"/>
      <c r="F522" s="5"/>
      <c r="G522" s="5"/>
      <c r="H522" s="5"/>
      <c r="K522" s="5"/>
      <c r="L522" s="5"/>
      <c r="M522" s="5"/>
    </row>
    <row r="523" spans="1:13">
      <c r="A523" s="5"/>
      <c r="B523" s="5"/>
      <c r="C523" s="5"/>
      <c r="D523" s="5"/>
      <c r="E523" s="5"/>
      <c r="F523" s="5"/>
      <c r="G523" s="5"/>
      <c r="H523" s="5"/>
      <c r="K523" s="5"/>
      <c r="L523" s="5"/>
      <c r="M523" s="5"/>
    </row>
    <row r="524" spans="1:13">
      <c r="A524" s="5"/>
      <c r="B524" s="5"/>
      <c r="C524" s="5"/>
      <c r="D524" s="5"/>
      <c r="E524" s="5"/>
      <c r="F524" s="5"/>
      <c r="G524" s="5"/>
      <c r="H524" s="5"/>
      <c r="K524" s="5"/>
      <c r="L524" s="5"/>
      <c r="M524" s="5"/>
    </row>
    <row r="525" spans="1:13">
      <c r="A525" s="5"/>
      <c r="B525" s="5"/>
      <c r="C525" s="5"/>
      <c r="D525" s="5"/>
      <c r="E525" s="5"/>
      <c r="F525" s="5"/>
      <c r="G525" s="5"/>
      <c r="H525" s="5"/>
      <c r="K525" s="5"/>
      <c r="L525" s="5"/>
      <c r="M525" s="5"/>
    </row>
    <row r="526" spans="1:13">
      <c r="A526" s="5"/>
      <c r="B526" s="5"/>
      <c r="C526" s="5"/>
      <c r="D526" s="5"/>
      <c r="E526" s="5"/>
      <c r="F526" s="5"/>
      <c r="G526" s="5"/>
      <c r="H526" s="5"/>
      <c r="K526" s="5"/>
      <c r="L526" s="5"/>
      <c r="M526" s="5"/>
    </row>
    <row r="527" spans="1:13">
      <c r="A527" s="5"/>
      <c r="B527" s="5"/>
      <c r="C527" s="5"/>
      <c r="D527" s="5"/>
      <c r="E527" s="5"/>
      <c r="F527" s="5"/>
      <c r="G527" s="5"/>
      <c r="H527" s="5"/>
      <c r="K527" s="5"/>
      <c r="L527" s="5"/>
      <c r="M527" s="5"/>
    </row>
    <row r="528" spans="1:13">
      <c r="A528" s="5"/>
      <c r="B528" s="5"/>
      <c r="C528" s="5"/>
      <c r="D528" s="5"/>
      <c r="E528" s="5"/>
      <c r="F528" s="5"/>
      <c r="G528" s="5"/>
      <c r="H528" s="5"/>
      <c r="K528" s="5"/>
      <c r="L528" s="5"/>
      <c r="M528" s="5"/>
    </row>
    <row r="529" spans="1:13">
      <c r="A529" s="5"/>
      <c r="B529" s="5"/>
      <c r="C529" s="5"/>
      <c r="D529" s="5"/>
      <c r="E529" s="5"/>
      <c r="F529" s="5"/>
      <c r="G529" s="5"/>
      <c r="H529" s="5"/>
      <c r="K529" s="5"/>
      <c r="L529" s="5"/>
      <c r="M529" s="5"/>
    </row>
    <row r="530" spans="1:13">
      <c r="A530" s="5"/>
      <c r="B530" s="5"/>
      <c r="C530" s="5"/>
      <c r="D530" s="5"/>
      <c r="E530" s="5"/>
      <c r="F530" s="5"/>
      <c r="G530" s="5"/>
      <c r="H530" s="5"/>
      <c r="K530" s="5"/>
      <c r="L530" s="5"/>
      <c r="M530" s="5"/>
    </row>
    <row r="531" spans="1:13">
      <c r="A531" s="5"/>
      <c r="B531" s="5"/>
      <c r="C531" s="5"/>
      <c r="D531" s="5"/>
      <c r="E531" s="5"/>
      <c r="F531" s="5"/>
      <c r="G531" s="5"/>
      <c r="H531" s="5"/>
      <c r="K531" s="5"/>
      <c r="L531" s="5"/>
      <c r="M531" s="5"/>
    </row>
    <row r="532" spans="1:13">
      <c r="A532" s="5"/>
      <c r="B532" s="5"/>
      <c r="C532" s="5"/>
      <c r="D532" s="5"/>
      <c r="E532" s="5"/>
      <c r="F532" s="5"/>
      <c r="G532" s="5"/>
      <c r="H532" s="5"/>
      <c r="K532" s="5"/>
      <c r="L532" s="5"/>
      <c r="M532" s="5"/>
    </row>
    <row r="533" spans="1:13">
      <c r="A533" s="5"/>
      <c r="B533" s="5"/>
      <c r="C533" s="5"/>
      <c r="D533" s="5"/>
      <c r="E533" s="5"/>
      <c r="F533" s="5"/>
      <c r="G533" s="5"/>
      <c r="H533" s="5"/>
      <c r="K533" s="5"/>
      <c r="L533" s="5"/>
      <c r="M533" s="5"/>
    </row>
    <row r="534" spans="1:13">
      <c r="A534" s="5"/>
      <c r="B534" s="5"/>
      <c r="C534" s="5"/>
      <c r="D534" s="5"/>
      <c r="E534" s="5"/>
      <c r="F534" s="5"/>
      <c r="G534" s="5"/>
      <c r="H534" s="5"/>
      <c r="K534" s="5"/>
      <c r="L534" s="5"/>
      <c r="M534" s="5"/>
    </row>
    <row r="535" spans="1:13">
      <c r="A535" s="5"/>
      <c r="B535" s="5"/>
      <c r="C535" s="5"/>
      <c r="D535" s="5"/>
      <c r="E535" s="5"/>
      <c r="F535" s="5"/>
      <c r="G535" s="5"/>
      <c r="H535" s="5"/>
      <c r="K535" s="5"/>
      <c r="L535" s="5"/>
      <c r="M535" s="5"/>
    </row>
    <row r="536" spans="1:13">
      <c r="A536" s="5"/>
      <c r="B536" s="5"/>
      <c r="C536" s="5"/>
      <c r="D536" s="5"/>
      <c r="E536" s="5"/>
      <c r="F536" s="5"/>
      <c r="G536" s="5"/>
      <c r="H536" s="5"/>
      <c r="K536" s="5"/>
      <c r="L536" s="5"/>
      <c r="M536" s="5"/>
    </row>
    <row r="537" spans="1:13">
      <c r="A537" s="5"/>
      <c r="B537" s="5"/>
      <c r="C537" s="5"/>
      <c r="D537" s="5"/>
      <c r="E537" s="5"/>
      <c r="F537" s="5"/>
      <c r="G537" s="5"/>
      <c r="H537" s="5"/>
      <c r="K537" s="5"/>
      <c r="L537" s="5"/>
      <c r="M537" s="5"/>
    </row>
    <row r="538" spans="1:13">
      <c r="A538" s="5"/>
      <c r="B538" s="5"/>
      <c r="C538" s="5"/>
      <c r="D538" s="5"/>
      <c r="E538" s="5"/>
      <c r="F538" s="5"/>
      <c r="G538" s="5"/>
      <c r="H538" s="5"/>
      <c r="K538" s="5"/>
      <c r="L538" s="5"/>
      <c r="M538" s="5"/>
    </row>
    <row r="539" spans="1:13">
      <c r="A539" s="5"/>
      <c r="B539" s="5"/>
      <c r="C539" s="5"/>
      <c r="D539" s="5"/>
      <c r="E539" s="5"/>
      <c r="F539" s="5"/>
      <c r="G539" s="5"/>
      <c r="H539" s="5"/>
      <c r="K539" s="5"/>
      <c r="L539" s="5"/>
      <c r="M539" s="5"/>
    </row>
    <row r="540" spans="1:13">
      <c r="A540" s="5"/>
      <c r="B540" s="5"/>
      <c r="C540" s="5"/>
      <c r="D540" s="5"/>
      <c r="E540" s="5"/>
      <c r="F540" s="5"/>
      <c r="G540" s="5"/>
      <c r="H540" s="5"/>
      <c r="K540" s="5"/>
      <c r="L540" s="5"/>
      <c r="M540" s="5"/>
    </row>
    <row r="541" spans="1:13">
      <c r="A541" s="5"/>
      <c r="B541" s="5"/>
      <c r="C541" s="5"/>
      <c r="D541" s="5"/>
      <c r="E541" s="5"/>
      <c r="F541" s="5"/>
      <c r="G541" s="5"/>
      <c r="H541" s="5"/>
      <c r="K541" s="5"/>
      <c r="L541" s="5"/>
      <c r="M541" s="5"/>
    </row>
    <row r="542" spans="1:13">
      <c r="A542" s="5"/>
      <c r="B542" s="5"/>
      <c r="C542" s="5"/>
      <c r="D542" s="5"/>
      <c r="E542" s="5"/>
      <c r="F542" s="5"/>
      <c r="G542" s="5"/>
      <c r="H542" s="5"/>
      <c r="K542" s="5"/>
      <c r="L542" s="5"/>
      <c r="M542" s="5"/>
    </row>
    <row r="543" spans="1:13">
      <c r="A543" s="5"/>
      <c r="B543" s="5"/>
      <c r="C543" s="5"/>
      <c r="D543" s="5"/>
      <c r="E543" s="5"/>
      <c r="F543" s="5"/>
      <c r="G543" s="5"/>
      <c r="H543" s="5"/>
      <c r="K543" s="5"/>
      <c r="L543" s="5"/>
      <c r="M543" s="5"/>
    </row>
    <row r="544" spans="1:13">
      <c r="A544" s="5"/>
      <c r="B544" s="5"/>
      <c r="C544" s="5"/>
      <c r="D544" s="5"/>
      <c r="E544" s="5"/>
      <c r="F544" s="5"/>
      <c r="G544" s="5"/>
      <c r="H544" s="5"/>
      <c r="K544" s="5"/>
      <c r="L544" s="5"/>
      <c r="M544" s="5"/>
    </row>
    <row r="545" spans="1:13">
      <c r="A545" s="5"/>
      <c r="B545" s="5"/>
      <c r="C545" s="5"/>
      <c r="D545" s="5"/>
      <c r="E545" s="5"/>
      <c r="F545" s="5"/>
      <c r="G545" s="5"/>
      <c r="H545" s="5"/>
      <c r="K545" s="5"/>
      <c r="L545" s="5"/>
      <c r="M545" s="5"/>
    </row>
    <row r="546" spans="1:13">
      <c r="A546" s="5"/>
      <c r="B546" s="5"/>
      <c r="C546" s="5"/>
      <c r="D546" s="5"/>
      <c r="E546" s="5"/>
      <c r="F546" s="5"/>
      <c r="G546" s="5"/>
      <c r="H546" s="5"/>
      <c r="K546" s="5"/>
      <c r="L546" s="5"/>
      <c r="M546" s="5"/>
    </row>
    <row r="547" spans="1:13">
      <c r="A547" s="5"/>
      <c r="B547" s="5"/>
      <c r="C547" s="5"/>
      <c r="D547" s="5"/>
      <c r="E547" s="5"/>
      <c r="F547" s="5"/>
      <c r="G547" s="5"/>
      <c r="H547" s="5"/>
      <c r="K547" s="5"/>
      <c r="L547" s="5"/>
      <c r="M547" s="5"/>
    </row>
    <row r="548" spans="1:13">
      <c r="A548" s="5"/>
      <c r="B548" s="5"/>
      <c r="C548" s="5"/>
      <c r="D548" s="5"/>
      <c r="E548" s="5"/>
      <c r="F548" s="5"/>
      <c r="G548" s="5"/>
      <c r="H548" s="5"/>
      <c r="K548" s="5"/>
      <c r="L548" s="5"/>
      <c r="M548" s="5"/>
    </row>
    <row r="549" spans="1:13">
      <c r="A549" s="5"/>
      <c r="B549" s="5"/>
      <c r="C549" s="5"/>
      <c r="D549" s="5"/>
      <c r="E549" s="5"/>
      <c r="F549" s="5"/>
      <c r="G549" s="5"/>
      <c r="H549" s="5"/>
      <c r="K549" s="5"/>
      <c r="L549" s="5"/>
      <c r="M549" s="5"/>
    </row>
    <row r="550" spans="1:13">
      <c r="A550" s="5"/>
      <c r="B550" s="5"/>
      <c r="C550" s="5"/>
      <c r="D550" s="5"/>
      <c r="E550" s="5"/>
      <c r="F550" s="5"/>
      <c r="G550" s="5"/>
      <c r="H550" s="5"/>
      <c r="K550" s="5"/>
      <c r="L550" s="5"/>
      <c r="M550" s="5"/>
    </row>
    <row r="551" spans="1:13">
      <c r="A551" s="5"/>
      <c r="B551" s="5"/>
      <c r="C551" s="5"/>
      <c r="D551" s="5"/>
      <c r="E551" s="5"/>
      <c r="F551" s="5"/>
      <c r="G551" s="5"/>
      <c r="H551" s="5"/>
      <c r="K551" s="5"/>
      <c r="L551" s="5"/>
      <c r="M551" s="5"/>
    </row>
    <row r="552" spans="1:13">
      <c r="A552" s="5"/>
      <c r="B552" s="5"/>
      <c r="C552" s="5"/>
      <c r="D552" s="5"/>
      <c r="E552" s="5"/>
      <c r="F552" s="5"/>
      <c r="G552" s="5"/>
      <c r="H552" s="5"/>
      <c r="K552" s="5"/>
      <c r="L552" s="5"/>
      <c r="M552" s="5"/>
    </row>
    <row r="553" spans="1:13">
      <c r="A553" s="5"/>
      <c r="B553" s="5"/>
      <c r="C553" s="5"/>
      <c r="D553" s="5"/>
      <c r="E553" s="5"/>
      <c r="F553" s="5"/>
      <c r="G553" s="5"/>
      <c r="H553" s="5"/>
      <c r="K553" s="5"/>
      <c r="L553" s="5"/>
      <c r="M553" s="5"/>
    </row>
    <row r="554" spans="1:13">
      <c r="A554" s="5"/>
      <c r="B554" s="5"/>
      <c r="C554" s="5"/>
      <c r="D554" s="5"/>
      <c r="E554" s="5"/>
      <c r="F554" s="5"/>
      <c r="G554" s="5"/>
      <c r="H554" s="5"/>
      <c r="K554" s="5"/>
      <c r="L554" s="5"/>
      <c r="M554" s="5"/>
    </row>
    <row r="555" spans="1:13">
      <c r="A555" s="5"/>
      <c r="B555" s="5"/>
      <c r="C555" s="5"/>
      <c r="D555" s="5"/>
      <c r="E555" s="5"/>
      <c r="F555" s="5"/>
      <c r="G555" s="5"/>
      <c r="H555" s="5"/>
      <c r="K555" s="5"/>
      <c r="L555" s="5"/>
      <c r="M555" s="5"/>
    </row>
    <row r="556" spans="1:13">
      <c r="A556" s="5"/>
      <c r="B556" s="5"/>
      <c r="C556" s="5"/>
      <c r="D556" s="5"/>
      <c r="E556" s="5"/>
      <c r="F556" s="5"/>
      <c r="G556" s="5"/>
      <c r="H556" s="5"/>
      <c r="K556" s="5"/>
      <c r="L556" s="5"/>
      <c r="M556" s="5"/>
    </row>
    <row r="557" spans="1:13">
      <c r="A557" s="5"/>
      <c r="B557" s="5"/>
      <c r="C557" s="5"/>
      <c r="D557" s="5"/>
      <c r="E557" s="5"/>
      <c r="F557" s="5"/>
      <c r="G557" s="5"/>
      <c r="H557" s="5"/>
      <c r="K557" s="5"/>
      <c r="L557" s="5"/>
      <c r="M557" s="5"/>
    </row>
    <row r="558" spans="1:13">
      <c r="A558" s="5"/>
      <c r="B558" s="5"/>
      <c r="C558" s="5"/>
      <c r="D558" s="5"/>
      <c r="E558" s="5"/>
      <c r="F558" s="5"/>
      <c r="G558" s="5"/>
      <c r="H558" s="5"/>
      <c r="K558" s="5"/>
      <c r="L558" s="5"/>
      <c r="M558" s="5"/>
    </row>
    <row r="559" spans="1:13">
      <c r="A559" s="5"/>
      <c r="B559" s="5"/>
      <c r="C559" s="5"/>
      <c r="D559" s="5"/>
      <c r="E559" s="5"/>
      <c r="F559" s="5"/>
      <c r="G559" s="5"/>
      <c r="H559" s="5"/>
      <c r="K559" s="5"/>
      <c r="L559" s="5"/>
      <c r="M559" s="5"/>
    </row>
    <row r="560" spans="1:13">
      <c r="A560" s="5"/>
      <c r="B560" s="5"/>
      <c r="C560" s="5"/>
      <c r="D560" s="5"/>
      <c r="E560" s="5"/>
      <c r="F560" s="5"/>
      <c r="G560" s="5"/>
      <c r="H560" s="5"/>
      <c r="K560" s="5"/>
      <c r="L560" s="5"/>
      <c r="M560" s="5"/>
    </row>
    <row r="561" spans="1:13">
      <c r="A561" s="5"/>
      <c r="B561" s="5"/>
      <c r="C561" s="5"/>
      <c r="D561" s="5"/>
      <c r="E561" s="5"/>
      <c r="F561" s="5"/>
      <c r="G561" s="5"/>
      <c r="H561" s="5"/>
      <c r="K561" s="5"/>
      <c r="L561" s="5"/>
      <c r="M561" s="5"/>
    </row>
    <row r="562" spans="1:13">
      <c r="A562" s="5"/>
      <c r="B562" s="5"/>
      <c r="C562" s="5"/>
      <c r="D562" s="5"/>
      <c r="E562" s="5"/>
      <c r="F562" s="5"/>
      <c r="G562" s="5"/>
      <c r="H562" s="5"/>
      <c r="K562" s="5"/>
      <c r="L562" s="5"/>
      <c r="M562" s="5"/>
    </row>
    <row r="563" spans="1:13">
      <c r="A563" s="5"/>
      <c r="B563" s="5"/>
      <c r="C563" s="5"/>
      <c r="D563" s="5"/>
      <c r="E563" s="5"/>
      <c r="F563" s="5"/>
      <c r="G563" s="5"/>
      <c r="H563" s="5"/>
      <c r="K563" s="5"/>
      <c r="L563" s="5"/>
      <c r="M563" s="5"/>
    </row>
    <row r="564" spans="1:13">
      <c r="A564" s="5"/>
      <c r="B564" s="5"/>
      <c r="C564" s="5"/>
      <c r="D564" s="5"/>
      <c r="E564" s="5"/>
      <c r="F564" s="5"/>
      <c r="G564" s="5"/>
      <c r="H564" s="5"/>
      <c r="K564" s="5"/>
      <c r="L564" s="5"/>
      <c r="M564" s="5"/>
    </row>
    <row r="565" spans="1:13">
      <c r="A565" s="5"/>
      <c r="B565" s="5"/>
      <c r="C565" s="5"/>
      <c r="D565" s="5"/>
      <c r="E565" s="5"/>
      <c r="F565" s="5"/>
      <c r="G565" s="5"/>
      <c r="H565" s="5"/>
      <c r="K565" s="5"/>
      <c r="L565" s="5"/>
      <c r="M565" s="5"/>
    </row>
    <row r="566" spans="1:13">
      <c r="A566" s="5"/>
      <c r="B566" s="5"/>
      <c r="C566" s="5"/>
      <c r="D566" s="5"/>
      <c r="E566" s="5"/>
      <c r="F566" s="5"/>
      <c r="G566" s="5"/>
      <c r="H566" s="5"/>
      <c r="K566" s="5"/>
      <c r="L566" s="5"/>
      <c r="M566" s="5"/>
    </row>
    <row r="567" spans="1:13">
      <c r="A567" s="5"/>
      <c r="B567" s="5"/>
      <c r="C567" s="5"/>
      <c r="D567" s="5"/>
      <c r="E567" s="5"/>
      <c r="F567" s="5"/>
      <c r="G567" s="5"/>
      <c r="H567" s="5"/>
      <c r="K567" s="5"/>
      <c r="L567" s="5"/>
      <c r="M567" s="5"/>
    </row>
    <row r="568" spans="1:13">
      <c r="A568" s="5"/>
      <c r="B568" s="5"/>
      <c r="C568" s="5"/>
      <c r="D568" s="5"/>
      <c r="E568" s="5"/>
      <c r="F568" s="5"/>
      <c r="G568" s="5"/>
      <c r="H568" s="5"/>
      <c r="K568" s="5"/>
      <c r="L568" s="5"/>
      <c r="M568" s="5"/>
    </row>
    <row r="569" spans="1:13">
      <c r="A569" s="5"/>
      <c r="B569" s="5"/>
      <c r="C569" s="5"/>
      <c r="D569" s="5"/>
      <c r="E569" s="5"/>
      <c r="F569" s="5"/>
      <c r="G569" s="5"/>
      <c r="H569" s="5"/>
      <c r="K569" s="5"/>
      <c r="L569" s="5"/>
      <c r="M569" s="5"/>
    </row>
    <row r="570" spans="1:13">
      <c r="A570" s="5"/>
      <c r="B570" s="5"/>
      <c r="C570" s="5"/>
      <c r="D570" s="5"/>
      <c r="E570" s="5"/>
      <c r="F570" s="5"/>
      <c r="G570" s="5"/>
      <c r="H570" s="5"/>
      <c r="K570" s="5"/>
      <c r="L570" s="5"/>
      <c r="M570" s="5"/>
    </row>
    <row r="571" spans="1:13">
      <c r="A571" s="5"/>
      <c r="B571" s="5"/>
      <c r="C571" s="5"/>
      <c r="D571" s="5"/>
      <c r="E571" s="5"/>
      <c r="F571" s="5"/>
      <c r="G571" s="5"/>
      <c r="H571" s="5"/>
      <c r="K571" s="5"/>
      <c r="L571" s="5"/>
      <c r="M571" s="5"/>
    </row>
    <row r="572" spans="1:13">
      <c r="A572" s="5"/>
      <c r="B572" s="5"/>
      <c r="C572" s="5"/>
      <c r="D572" s="5"/>
      <c r="E572" s="5"/>
      <c r="F572" s="5"/>
      <c r="G572" s="5"/>
      <c r="H572" s="5"/>
      <c r="K572" s="5"/>
      <c r="L572" s="5"/>
      <c r="M572" s="5"/>
    </row>
    <row r="573" spans="1:13">
      <c r="A573" s="5"/>
      <c r="B573" s="5"/>
      <c r="C573" s="5"/>
      <c r="D573" s="5"/>
      <c r="E573" s="5"/>
      <c r="F573" s="5"/>
      <c r="G573" s="5"/>
      <c r="H573" s="5"/>
      <c r="K573" s="5"/>
      <c r="L573" s="5"/>
      <c r="M573" s="5"/>
    </row>
    <row r="574" spans="1:13">
      <c r="A574" s="5"/>
      <c r="B574" s="5"/>
      <c r="C574" s="5"/>
      <c r="D574" s="5"/>
      <c r="E574" s="5"/>
      <c r="F574" s="5"/>
      <c r="G574" s="5"/>
      <c r="H574" s="5"/>
      <c r="K574" s="5"/>
      <c r="L574" s="5"/>
      <c r="M574" s="5"/>
    </row>
    <row r="575" spans="1:13">
      <c r="A575" s="5"/>
      <c r="B575" s="5"/>
      <c r="C575" s="5"/>
      <c r="D575" s="5"/>
      <c r="E575" s="5"/>
      <c r="F575" s="5"/>
      <c r="G575" s="5"/>
      <c r="H575" s="5"/>
      <c r="K575" s="5"/>
      <c r="L575" s="5"/>
      <c r="M575" s="5"/>
    </row>
    <row r="576" spans="1:13">
      <c r="A576" s="5"/>
      <c r="B576" s="5"/>
      <c r="C576" s="5"/>
      <c r="D576" s="5"/>
      <c r="E576" s="5"/>
      <c r="F576" s="5"/>
      <c r="G576" s="5"/>
      <c r="H576" s="5"/>
      <c r="K576" s="5"/>
      <c r="L576" s="5"/>
      <c r="M576" s="5"/>
    </row>
    <row r="577" spans="1:13">
      <c r="A577" s="5"/>
      <c r="B577" s="5"/>
      <c r="C577" s="5"/>
      <c r="D577" s="5"/>
      <c r="E577" s="5"/>
      <c r="F577" s="5"/>
      <c r="G577" s="5"/>
      <c r="H577" s="5"/>
      <c r="K577" s="5"/>
      <c r="L577" s="5"/>
      <c r="M577" s="5"/>
    </row>
    <row r="578" spans="1:13">
      <c r="A578" s="5"/>
      <c r="B578" s="5"/>
      <c r="C578" s="5"/>
      <c r="D578" s="5"/>
      <c r="E578" s="5"/>
      <c r="F578" s="5"/>
      <c r="G578" s="5"/>
      <c r="H578" s="5"/>
      <c r="K578" s="5"/>
      <c r="L578" s="5"/>
      <c r="M578" s="5"/>
    </row>
    <row r="579" spans="1:13">
      <c r="A579" s="5"/>
      <c r="B579" s="5"/>
      <c r="C579" s="5"/>
      <c r="D579" s="5"/>
      <c r="E579" s="5"/>
      <c r="F579" s="5"/>
      <c r="G579" s="5"/>
      <c r="H579" s="5"/>
      <c r="K579" s="5"/>
      <c r="L579" s="5"/>
      <c r="M579" s="5"/>
    </row>
    <row r="580" spans="1:13">
      <c r="A580" s="5"/>
      <c r="B580" s="5"/>
      <c r="C580" s="5"/>
      <c r="D580" s="5"/>
      <c r="E580" s="5"/>
      <c r="F580" s="5"/>
      <c r="G580" s="5"/>
      <c r="H580" s="5"/>
      <c r="K580" s="5"/>
      <c r="L580" s="5"/>
      <c r="M580" s="5"/>
    </row>
    <row r="581" spans="1:13">
      <c r="A581" s="5"/>
      <c r="B581" s="5"/>
      <c r="C581" s="5"/>
      <c r="D581" s="5"/>
      <c r="E581" s="5"/>
      <c r="F581" s="5"/>
      <c r="G581" s="5"/>
      <c r="H581" s="5"/>
      <c r="K581" s="5"/>
      <c r="L581" s="5"/>
      <c r="M581" s="5"/>
    </row>
    <row r="582" spans="1:13">
      <c r="A582" s="5"/>
      <c r="B582" s="5"/>
      <c r="C582" s="5"/>
      <c r="D582" s="5"/>
      <c r="E582" s="5"/>
      <c r="F582" s="5"/>
      <c r="G582" s="5"/>
      <c r="H582" s="5"/>
      <c r="K582" s="5"/>
      <c r="L582" s="5"/>
      <c r="M582" s="5"/>
    </row>
    <row r="583" spans="1:13">
      <c r="A583" s="5"/>
      <c r="B583" s="5"/>
      <c r="C583" s="5"/>
      <c r="D583" s="5"/>
      <c r="E583" s="5"/>
      <c r="F583" s="5"/>
      <c r="G583" s="5"/>
      <c r="H583" s="5"/>
      <c r="K583" s="5"/>
      <c r="L583" s="5"/>
      <c r="M583" s="5"/>
    </row>
    <row r="584" spans="1:13">
      <c r="A584" s="5"/>
      <c r="B584" s="5"/>
      <c r="C584" s="5"/>
      <c r="D584" s="5"/>
      <c r="E584" s="5"/>
      <c r="F584" s="5"/>
      <c r="G584" s="5"/>
      <c r="H584" s="5"/>
      <c r="K584" s="5"/>
      <c r="L584" s="5"/>
      <c r="M584" s="5"/>
    </row>
    <row r="585" spans="1:13">
      <c r="A585" s="5"/>
      <c r="B585" s="5"/>
      <c r="C585" s="5"/>
      <c r="D585" s="5"/>
      <c r="E585" s="5"/>
      <c r="F585" s="5"/>
      <c r="G585" s="5"/>
      <c r="H585" s="5"/>
      <c r="K585" s="5"/>
      <c r="L585" s="5"/>
      <c r="M585" s="5"/>
    </row>
    <row r="586" spans="1:13">
      <c r="A586" s="5"/>
      <c r="B586" s="5"/>
      <c r="C586" s="5"/>
      <c r="D586" s="5"/>
      <c r="E586" s="5"/>
      <c r="F586" s="5"/>
      <c r="G586" s="5"/>
      <c r="H586" s="5"/>
      <c r="K586" s="5"/>
      <c r="L586" s="5"/>
      <c r="M586" s="5"/>
    </row>
    <row r="587" spans="1:13">
      <c r="A587" s="5"/>
      <c r="B587" s="5"/>
      <c r="C587" s="5"/>
      <c r="D587" s="5"/>
      <c r="E587" s="5"/>
      <c r="F587" s="5"/>
      <c r="G587" s="5"/>
      <c r="H587" s="5"/>
      <c r="K587" s="5"/>
      <c r="L587" s="5"/>
      <c r="M587" s="5"/>
    </row>
    <row r="588" spans="1:13">
      <c r="A588" s="5"/>
      <c r="B588" s="5"/>
      <c r="C588" s="5"/>
      <c r="D588" s="5"/>
      <c r="E588" s="5"/>
      <c r="F588" s="5"/>
      <c r="G588" s="5"/>
      <c r="H588" s="5"/>
      <c r="K588" s="5"/>
      <c r="L588" s="5"/>
      <c r="M588" s="5"/>
    </row>
    <row r="589" spans="1:13">
      <c r="A589" s="5"/>
      <c r="B589" s="5"/>
      <c r="C589" s="5"/>
      <c r="D589" s="5"/>
      <c r="E589" s="5"/>
      <c r="F589" s="5"/>
      <c r="G589" s="5"/>
      <c r="H589" s="5"/>
      <c r="K589" s="5"/>
      <c r="L589" s="5"/>
      <c r="M589" s="5"/>
    </row>
    <row r="590" spans="1:13">
      <c r="A590" s="5"/>
      <c r="B590" s="5"/>
      <c r="C590" s="5"/>
      <c r="D590" s="5"/>
      <c r="E590" s="5"/>
      <c r="F590" s="5"/>
      <c r="G590" s="5"/>
      <c r="H590" s="5"/>
      <c r="K590" s="5"/>
      <c r="L590" s="5"/>
      <c r="M590" s="5"/>
    </row>
    <row r="591" spans="1:13">
      <c r="A591" s="5"/>
      <c r="B591" s="5"/>
      <c r="C591" s="5"/>
      <c r="D591" s="5"/>
      <c r="E591" s="5"/>
      <c r="F591" s="5"/>
      <c r="G591" s="5"/>
      <c r="H591" s="5"/>
      <c r="K591" s="5"/>
      <c r="L591" s="5"/>
      <c r="M591" s="5"/>
    </row>
    <row r="592" spans="1:13">
      <c r="A592" s="5"/>
      <c r="B592" s="5"/>
      <c r="C592" s="5"/>
      <c r="D592" s="5"/>
      <c r="E592" s="5"/>
      <c r="F592" s="5"/>
      <c r="G592" s="5"/>
      <c r="H592" s="5"/>
      <c r="K592" s="5"/>
      <c r="L592" s="5"/>
      <c r="M592" s="5"/>
    </row>
    <row r="593" spans="1:13">
      <c r="A593" s="5"/>
      <c r="B593" s="5"/>
      <c r="C593" s="5"/>
      <c r="D593" s="5"/>
      <c r="E593" s="5"/>
      <c r="F593" s="5"/>
      <c r="G593" s="5"/>
      <c r="H593" s="5"/>
      <c r="K593" s="5"/>
      <c r="L593" s="5"/>
      <c r="M593" s="5"/>
    </row>
    <row r="594" spans="1:13">
      <c r="A594" s="5"/>
      <c r="B594" s="5"/>
      <c r="C594" s="5"/>
      <c r="D594" s="5"/>
      <c r="E594" s="5"/>
      <c r="F594" s="5"/>
      <c r="G594" s="5"/>
      <c r="H594" s="5"/>
      <c r="K594" s="5"/>
      <c r="L594" s="5"/>
      <c r="M594" s="5"/>
    </row>
    <row r="595" spans="1:13">
      <c r="A595" s="5"/>
      <c r="B595" s="5"/>
      <c r="C595" s="5"/>
      <c r="D595" s="5"/>
      <c r="E595" s="5"/>
      <c r="F595" s="5"/>
      <c r="G595" s="5"/>
      <c r="H595" s="5"/>
      <c r="K595" s="5"/>
      <c r="L595" s="5"/>
      <c r="M595" s="5"/>
    </row>
    <row r="596" spans="1:13">
      <c r="A596" s="5"/>
      <c r="B596" s="5"/>
      <c r="C596" s="5"/>
      <c r="D596" s="5"/>
      <c r="E596" s="5"/>
      <c r="F596" s="5"/>
      <c r="G596" s="5"/>
      <c r="H596" s="5"/>
      <c r="K596" s="5"/>
      <c r="L596" s="5"/>
      <c r="M596" s="5"/>
    </row>
    <row r="597" spans="1:13">
      <c r="A597" s="5"/>
      <c r="B597" s="5"/>
      <c r="C597" s="5"/>
      <c r="D597" s="5"/>
      <c r="E597" s="5"/>
      <c r="F597" s="5"/>
      <c r="G597" s="5"/>
      <c r="H597" s="5"/>
      <c r="K597" s="5"/>
      <c r="L597" s="5"/>
      <c r="M597" s="5"/>
    </row>
    <row r="598" spans="1:13">
      <c r="A598" s="5"/>
      <c r="B598" s="5"/>
      <c r="C598" s="5"/>
      <c r="D598" s="5"/>
      <c r="E598" s="5"/>
      <c r="F598" s="5"/>
      <c r="G598" s="5"/>
      <c r="H598" s="5"/>
      <c r="K598" s="5"/>
      <c r="L598" s="5"/>
      <c r="M598" s="5"/>
    </row>
    <row r="599" spans="1:13">
      <c r="A599" s="5"/>
      <c r="B599" s="5"/>
      <c r="C599" s="5"/>
      <c r="D599" s="5"/>
      <c r="E599" s="5"/>
      <c r="F599" s="5"/>
      <c r="G599" s="5"/>
      <c r="H599" s="5"/>
      <c r="K599" s="5"/>
      <c r="L599" s="5"/>
      <c r="M599" s="5"/>
    </row>
    <row r="600" spans="1:13">
      <c r="A600" s="5"/>
      <c r="B600" s="5"/>
      <c r="C600" s="5"/>
      <c r="D600" s="5"/>
      <c r="E600" s="5"/>
      <c r="F600" s="5"/>
      <c r="G600" s="5"/>
      <c r="H600" s="5"/>
      <c r="K600" s="5"/>
      <c r="L600" s="5"/>
      <c r="M600" s="5"/>
    </row>
    <row r="601" spans="1:13">
      <c r="A601" s="5"/>
      <c r="B601" s="5"/>
      <c r="C601" s="5"/>
      <c r="D601" s="5"/>
      <c r="E601" s="5"/>
      <c r="F601" s="5"/>
      <c r="G601" s="5"/>
      <c r="H601" s="5"/>
      <c r="K601" s="5"/>
      <c r="L601" s="5"/>
      <c r="M601" s="5"/>
    </row>
    <row r="602" spans="1:13">
      <c r="A602" s="5"/>
      <c r="B602" s="5"/>
      <c r="C602" s="5"/>
      <c r="D602" s="5"/>
      <c r="E602" s="5"/>
      <c r="F602" s="5"/>
      <c r="G602" s="5"/>
      <c r="H602" s="5"/>
      <c r="K602" s="5"/>
      <c r="L602" s="5"/>
      <c r="M602" s="5"/>
    </row>
    <row r="603" spans="1:13">
      <c r="A603" s="5"/>
      <c r="B603" s="5"/>
      <c r="C603" s="5"/>
      <c r="D603" s="5"/>
      <c r="E603" s="5"/>
      <c r="F603" s="5"/>
      <c r="G603" s="5"/>
      <c r="H603" s="5"/>
      <c r="K603" s="5"/>
      <c r="L603" s="5"/>
      <c r="M603" s="5"/>
    </row>
    <row r="604" spans="1:13">
      <c r="A604" s="5"/>
      <c r="B604" s="5"/>
      <c r="C604" s="5"/>
      <c r="D604" s="5"/>
      <c r="E604" s="5"/>
      <c r="F604" s="5"/>
      <c r="G604" s="5"/>
      <c r="H604" s="5"/>
      <c r="K604" s="5"/>
      <c r="L604" s="5"/>
      <c r="M604" s="5"/>
    </row>
    <row r="605" spans="1:13">
      <c r="A605" s="5"/>
      <c r="B605" s="5"/>
      <c r="C605" s="5"/>
      <c r="D605" s="5"/>
      <c r="E605" s="5"/>
      <c r="F605" s="5"/>
      <c r="G605" s="5"/>
      <c r="H605" s="5"/>
      <c r="K605" s="5"/>
      <c r="L605" s="5"/>
      <c r="M605" s="5"/>
    </row>
    <row r="606" spans="1:13">
      <c r="A606" s="5"/>
      <c r="B606" s="5"/>
      <c r="C606" s="5"/>
      <c r="D606" s="5"/>
      <c r="E606" s="5"/>
      <c r="F606" s="5"/>
      <c r="G606" s="5"/>
      <c r="H606" s="5"/>
      <c r="K606" s="5"/>
      <c r="L606" s="5"/>
      <c r="M606" s="5"/>
    </row>
    <row r="607" spans="1:13">
      <c r="A607" s="5"/>
      <c r="B607" s="5"/>
      <c r="C607" s="5"/>
      <c r="D607" s="5"/>
      <c r="E607" s="5"/>
      <c r="F607" s="5"/>
      <c r="G607" s="5"/>
      <c r="H607" s="5"/>
      <c r="K607" s="5"/>
      <c r="L607" s="5"/>
      <c r="M607" s="5"/>
    </row>
    <row r="608" spans="1:13">
      <c r="A608" s="5"/>
      <c r="B608" s="5"/>
      <c r="C608" s="5"/>
      <c r="D608" s="5"/>
      <c r="E608" s="5"/>
      <c r="F608" s="5"/>
      <c r="G608" s="5"/>
      <c r="H608" s="5"/>
      <c r="K608" s="5"/>
      <c r="L608" s="5"/>
      <c r="M608" s="5"/>
    </row>
    <row r="609" spans="1:13">
      <c r="A609" s="5"/>
      <c r="B609" s="5"/>
      <c r="C609" s="5"/>
      <c r="D609" s="5"/>
      <c r="E609" s="5"/>
      <c r="F609" s="5"/>
      <c r="G609" s="5"/>
      <c r="H609" s="5"/>
      <c r="K609" s="5"/>
      <c r="L609" s="5"/>
      <c r="M609" s="5"/>
    </row>
    <row r="610" spans="1:13">
      <c r="A610" s="5"/>
      <c r="B610" s="5"/>
      <c r="C610" s="5"/>
      <c r="D610" s="5"/>
      <c r="E610" s="5"/>
      <c r="F610" s="5"/>
      <c r="G610" s="5"/>
      <c r="H610" s="5"/>
      <c r="K610" s="5"/>
      <c r="L610" s="5"/>
      <c r="M610" s="5"/>
    </row>
    <row r="611" spans="1:13">
      <c r="A611" s="5"/>
      <c r="B611" s="5"/>
      <c r="C611" s="5"/>
      <c r="D611" s="5"/>
      <c r="E611" s="5"/>
      <c r="F611" s="5"/>
      <c r="G611" s="5"/>
      <c r="H611" s="5"/>
      <c r="K611" s="5"/>
      <c r="L611" s="5"/>
      <c r="M611" s="5"/>
    </row>
    <row r="612" spans="1:13">
      <c r="A612" s="5"/>
      <c r="B612" s="5"/>
      <c r="C612" s="5"/>
      <c r="D612" s="5"/>
      <c r="E612" s="5"/>
      <c r="F612" s="5"/>
      <c r="G612" s="5"/>
      <c r="H612" s="5"/>
      <c r="K612" s="5"/>
      <c r="L612" s="5"/>
      <c r="M612" s="5"/>
    </row>
    <row r="613" spans="1:13">
      <c r="A613" s="5"/>
      <c r="B613" s="5"/>
      <c r="C613" s="5"/>
      <c r="D613" s="5"/>
      <c r="E613" s="5"/>
      <c r="F613" s="5"/>
      <c r="G613" s="5"/>
      <c r="H613" s="5"/>
      <c r="K613" s="5"/>
      <c r="L613" s="5"/>
      <c r="M613" s="5"/>
    </row>
    <row r="614" spans="1:13">
      <c r="A614" s="5"/>
      <c r="B614" s="5"/>
      <c r="C614" s="5"/>
      <c r="D614" s="5"/>
      <c r="E614" s="5"/>
      <c r="F614" s="5"/>
      <c r="G614" s="5"/>
      <c r="H614" s="5"/>
      <c r="K614" s="5"/>
      <c r="L614" s="5"/>
      <c r="M614" s="5"/>
    </row>
    <row r="615" spans="1:13">
      <c r="A615" s="5"/>
      <c r="B615" s="5"/>
      <c r="C615" s="5"/>
      <c r="D615" s="5"/>
      <c r="E615" s="5"/>
      <c r="F615" s="5"/>
      <c r="G615" s="5"/>
      <c r="H615" s="5"/>
      <c r="K615" s="5"/>
      <c r="L615" s="5"/>
      <c r="M615" s="5"/>
    </row>
    <row r="616" spans="1:13">
      <c r="A616" s="5"/>
      <c r="B616" s="5"/>
      <c r="C616" s="5"/>
      <c r="D616" s="5"/>
      <c r="E616" s="5"/>
      <c r="F616" s="5"/>
      <c r="G616" s="5"/>
      <c r="H616" s="5"/>
      <c r="K616" s="5"/>
      <c r="L616" s="5"/>
      <c r="M616" s="5"/>
    </row>
    <row r="617" spans="1:13">
      <c r="A617" s="5"/>
      <c r="B617" s="5"/>
      <c r="C617" s="5"/>
      <c r="D617" s="5"/>
      <c r="E617" s="5"/>
      <c r="F617" s="5"/>
      <c r="G617" s="5"/>
      <c r="H617" s="5"/>
      <c r="K617" s="5"/>
      <c r="L617" s="5"/>
      <c r="M617" s="5"/>
    </row>
    <row r="618" spans="1:13">
      <c r="A618" s="5"/>
      <c r="B618" s="5"/>
      <c r="C618" s="5"/>
      <c r="D618" s="5"/>
      <c r="E618" s="5"/>
      <c r="F618" s="5"/>
      <c r="G618" s="5"/>
      <c r="H618" s="5"/>
      <c r="K618" s="5"/>
      <c r="L618" s="5"/>
      <c r="M618" s="5"/>
    </row>
    <row r="619" spans="1:13">
      <c r="A619" s="5"/>
      <c r="B619" s="5"/>
      <c r="C619" s="5"/>
      <c r="D619" s="5"/>
      <c r="E619" s="5"/>
      <c r="F619" s="5"/>
      <c r="G619" s="5"/>
      <c r="H619" s="5"/>
      <c r="K619" s="5"/>
      <c r="L619" s="5"/>
      <c r="M619" s="5"/>
    </row>
    <row r="620" spans="1:13">
      <c r="A620" s="5"/>
      <c r="B620" s="5"/>
      <c r="C620" s="5"/>
      <c r="D620" s="5"/>
      <c r="E620" s="5"/>
      <c r="F620" s="5"/>
      <c r="G620" s="5"/>
      <c r="H620" s="5"/>
      <c r="K620" s="5"/>
      <c r="L620" s="5"/>
      <c r="M620" s="5"/>
    </row>
    <row r="621" spans="1:13">
      <c r="A621" s="5"/>
      <c r="B621" s="5"/>
      <c r="C621" s="5"/>
      <c r="D621" s="5"/>
      <c r="E621" s="5"/>
      <c r="F621" s="5"/>
      <c r="G621" s="5"/>
      <c r="H621" s="5"/>
      <c r="K621" s="5"/>
      <c r="L621" s="5"/>
      <c r="M621" s="5"/>
    </row>
    <row r="622" spans="1:13">
      <c r="A622" s="5"/>
      <c r="B622" s="5"/>
      <c r="C622" s="5"/>
      <c r="D622" s="5"/>
      <c r="E622" s="5"/>
      <c r="F622" s="5"/>
      <c r="G622" s="5"/>
      <c r="H622" s="5"/>
      <c r="K622" s="5"/>
      <c r="L622" s="5"/>
      <c r="M622" s="5"/>
    </row>
    <row r="623" spans="1:13">
      <c r="A623" s="5"/>
      <c r="B623" s="5"/>
      <c r="C623" s="5"/>
      <c r="D623" s="5"/>
      <c r="E623" s="5"/>
      <c r="F623" s="5"/>
      <c r="G623" s="5"/>
      <c r="H623" s="5"/>
      <c r="K623" s="5"/>
      <c r="L623" s="5"/>
      <c r="M623" s="5"/>
    </row>
    <row r="624" spans="1:13">
      <c r="A624" s="5"/>
      <c r="B624" s="5"/>
      <c r="C624" s="5"/>
      <c r="D624" s="5"/>
      <c r="E624" s="5"/>
      <c r="F624" s="5"/>
      <c r="G624" s="5"/>
      <c r="H624" s="5"/>
      <c r="K624" s="5"/>
      <c r="L624" s="5"/>
      <c r="M624" s="5"/>
    </row>
    <row r="625" spans="1:13">
      <c r="A625" s="5"/>
      <c r="B625" s="5"/>
      <c r="C625" s="5"/>
      <c r="D625" s="5"/>
      <c r="E625" s="5"/>
      <c r="F625" s="5"/>
      <c r="G625" s="5"/>
      <c r="H625" s="5"/>
      <c r="K625" s="5"/>
      <c r="L625" s="5"/>
      <c r="M625" s="5"/>
    </row>
    <row r="626" spans="1:13">
      <c r="A626" s="5"/>
      <c r="B626" s="5"/>
      <c r="C626" s="5"/>
      <c r="D626" s="5"/>
      <c r="E626" s="5"/>
      <c r="F626" s="5"/>
      <c r="G626" s="5"/>
      <c r="H626" s="5"/>
      <c r="K626" s="5"/>
      <c r="L626" s="5"/>
      <c r="M626" s="5"/>
    </row>
    <row r="627" spans="1:13">
      <c r="A627" s="5"/>
      <c r="B627" s="5"/>
      <c r="C627" s="5"/>
      <c r="D627" s="5"/>
      <c r="E627" s="5"/>
      <c r="F627" s="5"/>
      <c r="G627" s="5"/>
      <c r="H627" s="5"/>
      <c r="K627" s="5"/>
      <c r="L627" s="5"/>
      <c r="M627" s="5"/>
    </row>
    <row r="628" spans="1:13">
      <c r="A628" s="5"/>
      <c r="B628" s="5"/>
      <c r="C628" s="5"/>
      <c r="D628" s="5"/>
      <c r="E628" s="5"/>
      <c r="F628" s="5"/>
      <c r="G628" s="5"/>
      <c r="H628" s="5"/>
      <c r="K628" s="5"/>
      <c r="L628" s="5"/>
      <c r="M628" s="5"/>
    </row>
    <row r="629" spans="1:13">
      <c r="A629" s="5"/>
      <c r="B629" s="5"/>
      <c r="C629" s="5"/>
      <c r="D629" s="5"/>
      <c r="E629" s="5"/>
      <c r="F629" s="5"/>
      <c r="G629" s="5"/>
      <c r="H629" s="5"/>
      <c r="K629" s="5"/>
      <c r="L629" s="5"/>
      <c r="M629" s="5"/>
    </row>
    <row r="630" spans="1:13">
      <c r="A630" s="5"/>
      <c r="B630" s="5"/>
      <c r="C630" s="5"/>
      <c r="D630" s="5"/>
      <c r="E630" s="5"/>
      <c r="F630" s="5"/>
      <c r="G630" s="5"/>
      <c r="H630" s="5"/>
      <c r="K630" s="5"/>
      <c r="L630" s="5"/>
      <c r="M630" s="5"/>
    </row>
    <row r="631" spans="1:13">
      <c r="A631" s="5"/>
      <c r="B631" s="5"/>
      <c r="C631" s="5"/>
      <c r="D631" s="5"/>
      <c r="E631" s="5"/>
      <c r="F631" s="5"/>
      <c r="G631" s="5"/>
      <c r="H631" s="5"/>
      <c r="K631" s="5"/>
      <c r="L631" s="5"/>
      <c r="M631" s="5"/>
    </row>
    <row r="632" spans="1:13">
      <c r="A632" s="5"/>
      <c r="B632" s="5"/>
      <c r="C632" s="5"/>
      <c r="D632" s="5"/>
      <c r="E632" s="5"/>
      <c r="F632" s="5"/>
      <c r="G632" s="5"/>
      <c r="H632" s="5"/>
      <c r="K632" s="5"/>
      <c r="L632" s="5"/>
      <c r="M632" s="5"/>
    </row>
    <row r="633" spans="1:13">
      <c r="A633" s="5"/>
      <c r="B633" s="5"/>
      <c r="C633" s="5"/>
      <c r="D633" s="5"/>
      <c r="E633" s="5"/>
      <c r="F633" s="5"/>
      <c r="G633" s="5"/>
      <c r="H633" s="5"/>
      <c r="K633" s="5"/>
      <c r="L633" s="5"/>
      <c r="M633" s="5"/>
    </row>
    <row r="634" spans="1:13">
      <c r="A634" s="5"/>
      <c r="B634" s="5"/>
      <c r="C634" s="5"/>
      <c r="D634" s="5"/>
      <c r="E634" s="5"/>
      <c r="F634" s="5"/>
      <c r="G634" s="5"/>
      <c r="H634" s="5"/>
      <c r="K634" s="5"/>
      <c r="L634" s="5"/>
      <c r="M634" s="5"/>
    </row>
    <row r="635" spans="1:13">
      <c r="A635" s="5"/>
      <c r="B635" s="5"/>
      <c r="C635" s="5"/>
      <c r="D635" s="5"/>
      <c r="E635" s="5"/>
      <c r="F635" s="5"/>
      <c r="G635" s="5"/>
      <c r="H635" s="5"/>
      <c r="K635" s="5"/>
      <c r="L635" s="5"/>
      <c r="M635" s="5"/>
    </row>
    <row r="636" spans="1:13">
      <c r="A636" s="5"/>
      <c r="B636" s="5"/>
      <c r="C636" s="5"/>
      <c r="D636" s="5"/>
      <c r="E636" s="5"/>
      <c r="F636" s="5"/>
      <c r="G636" s="5"/>
      <c r="H636" s="5"/>
      <c r="K636" s="5"/>
      <c r="L636" s="5"/>
      <c r="M636" s="5"/>
    </row>
    <row r="637" spans="1:13">
      <c r="A637" s="5"/>
      <c r="B637" s="5"/>
      <c r="C637" s="5"/>
      <c r="D637" s="5"/>
      <c r="E637" s="5"/>
      <c r="F637" s="5"/>
      <c r="G637" s="5"/>
      <c r="H637" s="5"/>
      <c r="K637" s="5"/>
      <c r="L637" s="5"/>
      <c r="M637" s="5"/>
    </row>
    <row r="638" spans="1:13">
      <c r="A638" s="5"/>
      <c r="B638" s="5"/>
      <c r="C638" s="5"/>
      <c r="D638" s="5"/>
      <c r="E638" s="5"/>
      <c r="F638" s="5"/>
      <c r="G638" s="5"/>
      <c r="H638" s="5"/>
      <c r="K638" s="5"/>
      <c r="L638" s="5"/>
      <c r="M638" s="5"/>
    </row>
    <row r="639" spans="1:13">
      <c r="A639" s="5"/>
      <c r="B639" s="5"/>
      <c r="C639" s="5"/>
      <c r="D639" s="5"/>
      <c r="E639" s="5"/>
      <c r="F639" s="5"/>
      <c r="G639" s="5"/>
      <c r="H639" s="5"/>
      <c r="K639" s="5"/>
      <c r="L639" s="5"/>
      <c r="M639" s="5"/>
    </row>
    <row r="640" spans="1:13">
      <c r="A640" s="5"/>
      <c r="B640" s="5"/>
      <c r="C640" s="5"/>
      <c r="D640" s="5"/>
      <c r="E640" s="5"/>
      <c r="F640" s="5"/>
      <c r="G640" s="5"/>
      <c r="H640" s="5"/>
      <c r="K640" s="5"/>
      <c r="L640" s="5"/>
      <c r="M640" s="5"/>
    </row>
    <row r="641" spans="1:13">
      <c r="A641" s="5"/>
      <c r="B641" s="5"/>
      <c r="C641" s="5"/>
      <c r="D641" s="5"/>
      <c r="E641" s="5"/>
      <c r="F641" s="5"/>
      <c r="G641" s="5"/>
      <c r="H641" s="5"/>
      <c r="K641" s="5"/>
      <c r="L641" s="5"/>
      <c r="M641" s="5"/>
    </row>
    <row r="642" spans="1:13">
      <c r="A642" s="5"/>
      <c r="B642" s="5"/>
      <c r="C642" s="5"/>
      <c r="D642" s="5"/>
      <c r="E642" s="5"/>
      <c r="F642" s="5"/>
      <c r="G642" s="5"/>
      <c r="H642" s="5"/>
      <c r="K642" s="5"/>
      <c r="L642" s="5"/>
      <c r="M642" s="5"/>
    </row>
    <row r="643" spans="1:13">
      <c r="A643" s="5"/>
      <c r="B643" s="5"/>
      <c r="C643" s="5"/>
      <c r="D643" s="5"/>
      <c r="E643" s="5"/>
      <c r="F643" s="5"/>
      <c r="G643" s="5"/>
      <c r="H643" s="5"/>
      <c r="K643" s="5"/>
      <c r="L643" s="5"/>
      <c r="M643" s="5"/>
    </row>
    <row r="644" spans="1:13">
      <c r="A644" s="5"/>
      <c r="B644" s="5"/>
      <c r="C644" s="5"/>
      <c r="D644" s="5"/>
      <c r="E644" s="5"/>
      <c r="F644" s="5"/>
      <c r="G644" s="5"/>
      <c r="H644" s="5"/>
      <c r="K644" s="5"/>
      <c r="L644" s="5"/>
      <c r="M644" s="5"/>
    </row>
    <row r="645" spans="1:13">
      <c r="A645" s="5"/>
      <c r="B645" s="5"/>
      <c r="C645" s="5"/>
      <c r="D645" s="5"/>
      <c r="E645" s="5"/>
      <c r="F645" s="5"/>
      <c r="G645" s="5"/>
      <c r="H645" s="5"/>
      <c r="K645" s="5"/>
      <c r="L645" s="5"/>
      <c r="M645" s="5"/>
    </row>
    <row r="646" spans="1:13">
      <c r="A646" s="5"/>
      <c r="B646" s="5"/>
      <c r="C646" s="5"/>
      <c r="D646" s="5"/>
      <c r="E646" s="5"/>
      <c r="F646" s="5"/>
      <c r="G646" s="5"/>
      <c r="H646" s="5"/>
      <c r="K646" s="5"/>
      <c r="L646" s="5"/>
      <c r="M646" s="5"/>
    </row>
    <row r="647" spans="1:13">
      <c r="A647" s="5"/>
      <c r="B647" s="5"/>
      <c r="C647" s="5"/>
      <c r="D647" s="5"/>
      <c r="E647" s="5"/>
      <c r="F647" s="5"/>
      <c r="G647" s="5"/>
      <c r="H647" s="5"/>
      <c r="K647" s="5"/>
      <c r="L647" s="5"/>
      <c r="M647" s="5"/>
    </row>
    <row r="648" spans="1:13">
      <c r="A648" s="5"/>
      <c r="B648" s="5"/>
      <c r="C648" s="5"/>
      <c r="D648" s="5"/>
      <c r="E648" s="5"/>
      <c r="F648" s="5"/>
      <c r="G648" s="5"/>
      <c r="H648" s="5"/>
      <c r="K648" s="5"/>
      <c r="L648" s="5"/>
      <c r="M648" s="5"/>
    </row>
    <row r="649" spans="1:13">
      <c r="A649" s="5"/>
      <c r="B649" s="5"/>
      <c r="C649" s="5"/>
      <c r="D649" s="5"/>
      <c r="E649" s="5"/>
      <c r="F649" s="5"/>
      <c r="G649" s="5"/>
      <c r="H649" s="5"/>
      <c r="K649" s="5"/>
      <c r="L649" s="5"/>
      <c r="M649" s="5"/>
    </row>
    <row r="650" spans="1:13">
      <c r="A650" s="5"/>
      <c r="B650" s="5"/>
      <c r="C650" s="5"/>
      <c r="D650" s="5"/>
      <c r="E650" s="5"/>
      <c r="F650" s="5"/>
      <c r="G650" s="5"/>
      <c r="H650" s="5"/>
      <c r="K650" s="5"/>
      <c r="L650" s="5"/>
      <c r="M650" s="5"/>
    </row>
    <row r="651" spans="1:13">
      <c r="A651" s="5"/>
      <c r="B651" s="5"/>
      <c r="C651" s="5"/>
      <c r="D651" s="5"/>
      <c r="E651" s="5"/>
      <c r="F651" s="5"/>
      <c r="G651" s="5"/>
      <c r="H651" s="5"/>
      <c r="K651" s="5"/>
      <c r="L651" s="5"/>
      <c r="M651" s="5"/>
    </row>
    <row r="652" spans="1:13">
      <c r="A652" s="5"/>
      <c r="B652" s="5"/>
      <c r="C652" s="5"/>
      <c r="D652" s="5"/>
      <c r="E652" s="5"/>
      <c r="F652" s="5"/>
      <c r="G652" s="5"/>
      <c r="H652" s="5"/>
      <c r="K652" s="5"/>
      <c r="L652" s="5"/>
      <c r="M652" s="5"/>
    </row>
    <row r="653" spans="1:13">
      <c r="A653" s="5"/>
      <c r="B653" s="5"/>
      <c r="C653" s="5"/>
      <c r="D653" s="5"/>
      <c r="E653" s="5"/>
      <c r="F653" s="5"/>
      <c r="G653" s="5"/>
      <c r="H653" s="5"/>
      <c r="K653" s="5"/>
      <c r="L653" s="5"/>
      <c r="M653" s="5"/>
    </row>
    <row r="654" spans="1:13">
      <c r="A654" s="5"/>
      <c r="B654" s="5"/>
      <c r="C654" s="5"/>
      <c r="D654" s="5"/>
      <c r="E654" s="5"/>
      <c r="F654" s="5"/>
      <c r="G654" s="5"/>
      <c r="H654" s="5"/>
      <c r="K654" s="5"/>
      <c r="L654" s="5"/>
      <c r="M654" s="5"/>
    </row>
    <row r="655" spans="1:13">
      <c r="A655" s="5"/>
      <c r="B655" s="5"/>
      <c r="C655" s="5"/>
      <c r="D655" s="5"/>
      <c r="E655" s="5"/>
      <c r="F655" s="5"/>
      <c r="G655" s="5"/>
      <c r="H655" s="5"/>
      <c r="K655" s="5"/>
      <c r="L655" s="5"/>
      <c r="M655" s="5"/>
    </row>
    <row r="656" spans="1:13">
      <c r="A656" s="5"/>
      <c r="B656" s="5"/>
      <c r="C656" s="5"/>
      <c r="D656" s="5"/>
      <c r="E656" s="5"/>
      <c r="F656" s="5"/>
      <c r="G656" s="5"/>
      <c r="H656" s="5"/>
      <c r="K656" s="5"/>
      <c r="L656" s="5"/>
      <c r="M656" s="5"/>
    </row>
    <row r="657" spans="1:13">
      <c r="A657" s="5"/>
      <c r="B657" s="5"/>
      <c r="C657" s="5"/>
      <c r="D657" s="5"/>
      <c r="E657" s="5"/>
      <c r="F657" s="5"/>
      <c r="G657" s="5"/>
      <c r="H657" s="5"/>
      <c r="K657" s="5"/>
      <c r="L657" s="5"/>
      <c r="M657" s="5"/>
    </row>
    <row r="658" spans="1:13">
      <c r="A658" s="5"/>
      <c r="B658" s="5"/>
      <c r="C658" s="5"/>
      <c r="D658" s="5"/>
      <c r="E658" s="5"/>
      <c r="F658" s="5"/>
      <c r="G658" s="5"/>
      <c r="H658" s="5"/>
      <c r="K658" s="5"/>
      <c r="L658" s="5"/>
      <c r="M658" s="5"/>
    </row>
    <row r="659" spans="1:13">
      <c r="A659" s="5"/>
      <c r="B659" s="5"/>
      <c r="C659" s="5"/>
      <c r="D659" s="5"/>
      <c r="E659" s="5"/>
      <c r="F659" s="5"/>
      <c r="G659" s="5"/>
      <c r="H659" s="5"/>
      <c r="K659" s="5"/>
      <c r="L659" s="5"/>
      <c r="M659" s="5"/>
    </row>
    <row r="660" spans="1:13">
      <c r="A660" s="5"/>
      <c r="B660" s="5"/>
      <c r="C660" s="5"/>
      <c r="D660" s="5"/>
      <c r="E660" s="5"/>
      <c r="F660" s="5"/>
      <c r="G660" s="5"/>
      <c r="H660" s="5"/>
      <c r="K660" s="5"/>
      <c r="L660" s="5"/>
      <c r="M660" s="5"/>
    </row>
    <row r="661" spans="1:13">
      <c r="A661" s="5"/>
      <c r="B661" s="5"/>
      <c r="C661" s="5"/>
      <c r="D661" s="5"/>
      <c r="E661" s="5"/>
      <c r="F661" s="5"/>
      <c r="G661" s="5"/>
      <c r="H661" s="5"/>
      <c r="K661" s="5"/>
      <c r="L661" s="5"/>
      <c r="M661" s="5"/>
    </row>
    <row r="662" spans="1:13">
      <c r="A662" s="5"/>
      <c r="B662" s="5"/>
      <c r="C662" s="5"/>
      <c r="D662" s="5"/>
      <c r="E662" s="5"/>
      <c r="F662" s="5"/>
      <c r="G662" s="5"/>
      <c r="H662" s="5"/>
      <c r="K662" s="5"/>
      <c r="L662" s="5"/>
      <c r="M662" s="5"/>
    </row>
    <row r="663" spans="1:13">
      <c r="A663" s="5"/>
      <c r="B663" s="5"/>
      <c r="C663" s="5"/>
      <c r="D663" s="5"/>
      <c r="E663" s="5"/>
      <c r="F663" s="5"/>
      <c r="G663" s="5"/>
      <c r="H663" s="5"/>
      <c r="K663" s="5"/>
      <c r="L663" s="5"/>
      <c r="M663" s="5"/>
    </row>
    <row r="664" spans="1:13">
      <c r="A664" s="5"/>
      <c r="B664" s="5"/>
      <c r="C664" s="5"/>
      <c r="D664" s="5"/>
      <c r="E664" s="5"/>
      <c r="F664" s="5"/>
      <c r="G664" s="5"/>
      <c r="H664" s="5"/>
      <c r="K664" s="5"/>
      <c r="L664" s="5"/>
      <c r="M664" s="5"/>
    </row>
    <row r="665" spans="1:13">
      <c r="A665" s="5"/>
      <c r="B665" s="5"/>
      <c r="C665" s="5"/>
      <c r="D665" s="5"/>
      <c r="E665" s="5"/>
      <c r="F665" s="5"/>
      <c r="G665" s="5"/>
      <c r="H665" s="5"/>
      <c r="K665" s="5"/>
      <c r="L665" s="5"/>
      <c r="M665" s="5"/>
    </row>
    <row r="666" spans="1:13">
      <c r="A666" s="5"/>
      <c r="B666" s="5"/>
      <c r="C666" s="5"/>
      <c r="D666" s="5"/>
      <c r="E666" s="5"/>
      <c r="F666" s="5"/>
      <c r="G666" s="5"/>
      <c r="H666" s="5"/>
      <c r="K666" s="5"/>
      <c r="L666" s="5"/>
      <c r="M666" s="5"/>
    </row>
    <row r="667" spans="1:13">
      <c r="A667" s="5"/>
      <c r="B667" s="5"/>
      <c r="C667" s="5"/>
      <c r="D667" s="5"/>
      <c r="E667" s="5"/>
      <c r="F667" s="5"/>
      <c r="G667" s="5"/>
      <c r="H667" s="5"/>
      <c r="K667" s="5"/>
      <c r="L667" s="5"/>
      <c r="M667" s="5"/>
    </row>
    <row r="668" spans="1:13">
      <c r="A668" s="5"/>
      <c r="B668" s="5"/>
      <c r="C668" s="5"/>
      <c r="D668" s="5"/>
      <c r="E668" s="5"/>
      <c r="F668" s="5"/>
      <c r="G668" s="5"/>
      <c r="H668" s="5"/>
      <c r="K668" s="5"/>
      <c r="L668" s="5"/>
      <c r="M668" s="5"/>
    </row>
    <row r="669" spans="1:13">
      <c r="A669" s="5"/>
      <c r="B669" s="5"/>
      <c r="C669" s="5"/>
      <c r="D669" s="5"/>
      <c r="E669" s="5"/>
      <c r="F669" s="5"/>
      <c r="G669" s="5"/>
      <c r="H669" s="5"/>
      <c r="K669" s="5"/>
      <c r="L669" s="5"/>
      <c r="M669" s="5"/>
    </row>
    <row r="670" spans="1:13">
      <c r="A670" s="5"/>
      <c r="B670" s="5"/>
      <c r="C670" s="5"/>
      <c r="D670" s="5"/>
      <c r="E670" s="5"/>
      <c r="F670" s="5"/>
      <c r="G670" s="5"/>
      <c r="H670" s="5"/>
      <c r="K670" s="5"/>
      <c r="L670" s="5"/>
      <c r="M670" s="5"/>
    </row>
    <row r="671" spans="1:13">
      <c r="A671" s="5"/>
      <c r="B671" s="5"/>
      <c r="C671" s="5"/>
      <c r="D671" s="5"/>
      <c r="E671" s="5"/>
      <c r="F671" s="5"/>
      <c r="G671" s="5"/>
      <c r="H671" s="5"/>
      <c r="K671" s="5"/>
      <c r="L671" s="5"/>
      <c r="M671" s="5"/>
    </row>
    <row r="672" spans="1:13">
      <c r="A672" s="5"/>
      <c r="B672" s="5"/>
      <c r="C672" s="5"/>
      <c r="D672" s="5"/>
      <c r="E672" s="5"/>
      <c r="F672" s="5"/>
      <c r="G672" s="5"/>
      <c r="H672" s="5"/>
      <c r="K672" s="5"/>
      <c r="L672" s="5"/>
      <c r="M672" s="5"/>
    </row>
    <row r="673" spans="1:13">
      <c r="A673" s="5"/>
      <c r="B673" s="5"/>
      <c r="C673" s="5"/>
      <c r="D673" s="5"/>
      <c r="E673" s="5"/>
      <c r="F673" s="5"/>
      <c r="G673" s="5"/>
      <c r="H673" s="5"/>
      <c r="K673" s="5"/>
      <c r="L673" s="5"/>
      <c r="M673" s="5"/>
    </row>
    <row r="674" spans="1:13">
      <c r="A674" s="5"/>
      <c r="B674" s="5"/>
      <c r="C674" s="5"/>
      <c r="D674" s="5"/>
      <c r="E674" s="5"/>
      <c r="F674" s="5"/>
      <c r="G674" s="5"/>
      <c r="H674" s="5"/>
      <c r="K674" s="5"/>
      <c r="L674" s="5"/>
      <c r="M674" s="5"/>
    </row>
    <row r="675" spans="1:13">
      <c r="A675" s="5"/>
      <c r="B675" s="5"/>
      <c r="C675" s="5"/>
      <c r="D675" s="5"/>
      <c r="E675" s="5"/>
      <c r="F675" s="5"/>
      <c r="G675" s="5"/>
      <c r="H675" s="5"/>
      <c r="K675" s="5"/>
      <c r="L675" s="5"/>
      <c r="M675" s="5"/>
    </row>
    <row r="676" spans="1:13">
      <c r="A676" s="5"/>
      <c r="B676" s="5"/>
      <c r="C676" s="5"/>
      <c r="D676" s="5"/>
      <c r="E676" s="5"/>
      <c r="F676" s="5"/>
      <c r="G676" s="5"/>
      <c r="H676" s="5"/>
      <c r="K676" s="5"/>
      <c r="L676" s="5"/>
      <c r="M676" s="5"/>
    </row>
    <row r="677" spans="1:13">
      <c r="A677" s="5"/>
      <c r="B677" s="5"/>
      <c r="C677" s="5"/>
      <c r="D677" s="5"/>
      <c r="E677" s="5"/>
      <c r="F677" s="5"/>
      <c r="G677" s="5"/>
      <c r="H677" s="5"/>
      <c r="K677" s="5"/>
      <c r="L677" s="5"/>
      <c r="M677" s="5"/>
    </row>
    <row r="678" spans="1:13">
      <c r="A678" s="5"/>
      <c r="B678" s="5"/>
      <c r="C678" s="5"/>
      <c r="D678" s="5"/>
      <c r="E678" s="5"/>
      <c r="F678" s="5"/>
      <c r="G678" s="5"/>
      <c r="H678" s="5"/>
      <c r="K678" s="5"/>
      <c r="L678" s="5"/>
      <c r="M678" s="5"/>
    </row>
    <row r="679" spans="1:13">
      <c r="A679" s="5"/>
      <c r="B679" s="5"/>
      <c r="C679" s="5"/>
      <c r="D679" s="5"/>
      <c r="E679" s="5"/>
      <c r="F679" s="5"/>
      <c r="G679" s="5"/>
      <c r="H679" s="5"/>
      <c r="K679" s="5"/>
      <c r="L679" s="5"/>
      <c r="M679" s="5"/>
    </row>
    <row r="680" spans="1:13">
      <c r="A680" s="5"/>
      <c r="B680" s="5"/>
      <c r="C680" s="5"/>
      <c r="D680" s="5"/>
      <c r="E680" s="5"/>
      <c r="F680" s="5"/>
      <c r="G680" s="5"/>
      <c r="H680" s="5"/>
      <c r="K680" s="5"/>
      <c r="L680" s="5"/>
      <c r="M680" s="5"/>
    </row>
    <row r="681" spans="1:13">
      <c r="A681" s="5"/>
      <c r="B681" s="5"/>
      <c r="C681" s="5"/>
      <c r="D681" s="5"/>
      <c r="E681" s="5"/>
      <c r="F681" s="5"/>
      <c r="G681" s="5"/>
      <c r="H681" s="5"/>
      <c r="K681" s="5"/>
      <c r="L681" s="5"/>
      <c r="M681" s="5"/>
    </row>
    <row r="682" spans="1:13">
      <c r="A682" s="5"/>
      <c r="B682" s="5"/>
      <c r="C682" s="5"/>
      <c r="D682" s="5"/>
      <c r="E682" s="5"/>
      <c r="F682" s="5"/>
      <c r="G682" s="5"/>
      <c r="H682" s="5"/>
      <c r="K682" s="5"/>
      <c r="L682" s="5"/>
      <c r="M682" s="5"/>
    </row>
    <row r="683" spans="1:13">
      <c r="A683" s="5"/>
      <c r="B683" s="5"/>
      <c r="C683" s="5"/>
      <c r="D683" s="5"/>
      <c r="E683" s="5"/>
      <c r="F683" s="5"/>
      <c r="G683" s="5"/>
      <c r="H683" s="5"/>
      <c r="K683" s="5"/>
      <c r="L683" s="5"/>
      <c r="M683" s="5"/>
    </row>
    <row r="684" spans="1:13">
      <c r="A684" s="5"/>
      <c r="B684" s="5"/>
      <c r="C684" s="5"/>
      <c r="D684" s="5"/>
      <c r="E684" s="5"/>
      <c r="F684" s="5"/>
      <c r="G684" s="5"/>
      <c r="H684" s="5"/>
      <c r="K684" s="5"/>
      <c r="L684" s="5"/>
      <c r="M684" s="5"/>
    </row>
    <row r="685" spans="1:13">
      <c r="A685" s="5"/>
      <c r="B685" s="5"/>
      <c r="C685" s="5"/>
      <c r="D685" s="5"/>
      <c r="E685" s="5"/>
      <c r="F685" s="5"/>
      <c r="G685" s="5"/>
      <c r="H685" s="5"/>
      <c r="K685" s="5"/>
      <c r="L685" s="5"/>
      <c r="M685" s="5"/>
    </row>
    <row r="686" spans="1:13">
      <c r="A686" s="5"/>
      <c r="B686" s="5"/>
      <c r="C686" s="5"/>
      <c r="D686" s="5"/>
      <c r="E686" s="5"/>
      <c r="F686" s="5"/>
      <c r="G686" s="5"/>
      <c r="H686" s="5"/>
      <c r="K686" s="5"/>
      <c r="L686" s="5"/>
      <c r="M686" s="5"/>
    </row>
    <row r="687" spans="1:13">
      <c r="A687" s="5"/>
      <c r="B687" s="5"/>
      <c r="C687" s="5"/>
      <c r="D687" s="5"/>
      <c r="E687" s="5"/>
      <c r="F687" s="5"/>
      <c r="G687" s="5"/>
      <c r="H687" s="5"/>
      <c r="K687" s="5"/>
      <c r="L687" s="5"/>
      <c r="M687" s="5"/>
    </row>
    <row r="688" spans="1:13">
      <c r="A688" s="5"/>
      <c r="B688" s="5"/>
      <c r="C688" s="5"/>
      <c r="D688" s="5"/>
      <c r="E688" s="5"/>
      <c r="F688" s="5"/>
      <c r="G688" s="5"/>
      <c r="H688" s="5"/>
      <c r="K688" s="5"/>
      <c r="L688" s="5"/>
      <c r="M688" s="5"/>
    </row>
    <row r="689" spans="1:13">
      <c r="A689" s="5"/>
      <c r="B689" s="5"/>
      <c r="C689" s="5"/>
      <c r="D689" s="5"/>
      <c r="E689" s="5"/>
      <c r="F689" s="5"/>
      <c r="G689" s="5"/>
      <c r="H689" s="5"/>
      <c r="K689" s="5"/>
      <c r="L689" s="5"/>
      <c r="M689" s="5"/>
    </row>
    <row r="690" spans="1:13">
      <c r="A690" s="5"/>
      <c r="B690" s="5"/>
      <c r="C690" s="5"/>
      <c r="D690" s="5"/>
      <c r="E690" s="5"/>
      <c r="F690" s="5"/>
      <c r="G690" s="5"/>
      <c r="H690" s="5"/>
      <c r="K690" s="5"/>
      <c r="L690" s="5"/>
      <c r="M690" s="5"/>
    </row>
    <row r="691" spans="1:13">
      <c r="A691" s="5"/>
      <c r="B691" s="5"/>
      <c r="C691" s="5"/>
      <c r="D691" s="5"/>
      <c r="E691" s="5"/>
      <c r="F691" s="5"/>
      <c r="G691" s="5"/>
      <c r="H691" s="5"/>
      <c r="K691" s="5"/>
      <c r="L691" s="5"/>
      <c r="M691" s="5"/>
    </row>
    <row r="692" spans="1:13">
      <c r="A692" s="5"/>
      <c r="B692" s="5"/>
      <c r="C692" s="5"/>
      <c r="D692" s="5"/>
      <c r="E692" s="5"/>
      <c r="F692" s="5"/>
      <c r="G692" s="5"/>
      <c r="H692" s="5"/>
      <c r="K692" s="5"/>
      <c r="L692" s="5"/>
      <c r="M692" s="5"/>
    </row>
    <row r="693" spans="1:13">
      <c r="A693" s="5"/>
      <c r="B693" s="5"/>
      <c r="C693" s="5"/>
      <c r="D693" s="5"/>
      <c r="E693" s="5"/>
      <c r="F693" s="5"/>
      <c r="G693" s="5"/>
      <c r="H693" s="5"/>
      <c r="K693" s="5"/>
      <c r="L693" s="5"/>
      <c r="M693" s="5"/>
    </row>
    <row r="694" spans="1:13">
      <c r="A694" s="5"/>
      <c r="B694" s="5"/>
      <c r="C694" s="5"/>
      <c r="D694" s="5"/>
      <c r="E694" s="5"/>
      <c r="F694" s="5"/>
      <c r="G694" s="5"/>
      <c r="H694" s="5"/>
      <c r="K694" s="5"/>
      <c r="L694" s="5"/>
      <c r="M694" s="5"/>
    </row>
    <row r="695" spans="1:13">
      <c r="A695" s="5"/>
      <c r="B695" s="5"/>
      <c r="C695" s="5"/>
      <c r="D695" s="5"/>
      <c r="E695" s="5"/>
      <c r="F695" s="5"/>
      <c r="G695" s="5"/>
      <c r="H695" s="5"/>
      <c r="K695" s="5"/>
      <c r="L695" s="5"/>
      <c r="M695" s="5"/>
    </row>
    <row r="696" spans="1:13">
      <c r="A696" s="5"/>
      <c r="B696" s="5"/>
      <c r="C696" s="5"/>
      <c r="D696" s="5"/>
      <c r="E696" s="5"/>
      <c r="F696" s="5"/>
      <c r="G696" s="5"/>
      <c r="H696" s="5"/>
      <c r="K696" s="5"/>
      <c r="L696" s="5"/>
      <c r="M696" s="5"/>
    </row>
    <row r="697" spans="1:13">
      <c r="A697" s="5"/>
      <c r="B697" s="5"/>
      <c r="C697" s="5"/>
      <c r="D697" s="5"/>
      <c r="E697" s="5"/>
      <c r="F697" s="5"/>
      <c r="G697" s="5"/>
      <c r="H697" s="5"/>
      <c r="K697" s="5"/>
      <c r="L697" s="5"/>
      <c r="M697" s="5"/>
    </row>
    <row r="698" spans="1:13">
      <c r="A698" s="5"/>
      <c r="B698" s="5"/>
      <c r="C698" s="5"/>
      <c r="D698" s="5"/>
      <c r="E698" s="5"/>
      <c r="F698" s="5"/>
      <c r="G698" s="5"/>
      <c r="H698" s="5"/>
      <c r="K698" s="5"/>
      <c r="L698" s="5"/>
      <c r="M698" s="5"/>
    </row>
    <row r="699" spans="1:13">
      <c r="A699" s="5"/>
      <c r="B699" s="5"/>
      <c r="C699" s="5"/>
      <c r="D699" s="5"/>
      <c r="E699" s="5"/>
      <c r="F699" s="5"/>
      <c r="G699" s="5"/>
      <c r="H699" s="5"/>
      <c r="K699" s="5"/>
      <c r="L699" s="5"/>
      <c r="M699" s="5"/>
    </row>
    <row r="700" spans="1:13">
      <c r="A700" s="5"/>
      <c r="B700" s="5"/>
      <c r="C700" s="5"/>
      <c r="D700" s="5"/>
      <c r="E700" s="5"/>
      <c r="F700" s="5"/>
      <c r="G700" s="5"/>
      <c r="H700" s="5"/>
      <c r="K700" s="5"/>
      <c r="L700" s="5"/>
      <c r="M700" s="5"/>
    </row>
    <row r="701" spans="1:13">
      <c r="A701" s="5"/>
      <c r="B701" s="5"/>
      <c r="C701" s="5"/>
      <c r="D701" s="5"/>
      <c r="E701" s="5"/>
      <c r="F701" s="5"/>
      <c r="G701" s="5"/>
      <c r="H701" s="5"/>
      <c r="K701" s="5"/>
      <c r="L701" s="5"/>
      <c r="M701" s="5"/>
    </row>
    <row r="702" spans="1:13">
      <c r="A702" s="5"/>
      <c r="B702" s="5"/>
      <c r="C702" s="5"/>
      <c r="D702" s="5"/>
      <c r="E702" s="5"/>
      <c r="F702" s="5"/>
      <c r="G702" s="5"/>
      <c r="H702" s="5"/>
      <c r="K702" s="5"/>
      <c r="L702" s="5"/>
      <c r="M702" s="5"/>
    </row>
    <row r="703" spans="1:13">
      <c r="A703" s="5"/>
      <c r="B703" s="5"/>
      <c r="C703" s="5"/>
      <c r="D703" s="5"/>
      <c r="E703" s="5"/>
      <c r="F703" s="5"/>
      <c r="G703" s="5"/>
      <c r="H703" s="5"/>
      <c r="K703" s="5"/>
      <c r="L703" s="5"/>
      <c r="M703" s="5"/>
    </row>
    <row r="704" spans="1:13">
      <c r="A704" s="5"/>
      <c r="B704" s="5"/>
      <c r="C704" s="5"/>
      <c r="D704" s="5"/>
      <c r="E704" s="5"/>
      <c r="F704" s="5"/>
      <c r="G704" s="5"/>
      <c r="H704" s="5"/>
      <c r="K704" s="5"/>
      <c r="L704" s="5"/>
      <c r="M704" s="5"/>
    </row>
    <row r="705" spans="1:13">
      <c r="A705" s="5"/>
      <c r="B705" s="5"/>
      <c r="C705" s="5"/>
      <c r="D705" s="5"/>
      <c r="E705" s="5"/>
      <c r="F705" s="5"/>
      <c r="G705" s="5"/>
      <c r="H705" s="5"/>
      <c r="K705" s="5"/>
      <c r="L705" s="5"/>
      <c r="M705" s="5"/>
    </row>
    <row r="706" spans="1:13">
      <c r="A706" s="5"/>
      <c r="B706" s="5"/>
      <c r="C706" s="5"/>
      <c r="D706" s="5"/>
      <c r="E706" s="5"/>
      <c r="F706" s="5"/>
      <c r="G706" s="5"/>
      <c r="H706" s="5"/>
      <c r="K706" s="5"/>
      <c r="L706" s="5"/>
      <c r="M706" s="5"/>
    </row>
    <row r="707" spans="1:13">
      <c r="A707" s="5"/>
      <c r="B707" s="5"/>
      <c r="C707" s="5"/>
      <c r="D707" s="5"/>
      <c r="E707" s="5"/>
      <c r="F707" s="5"/>
      <c r="G707" s="5"/>
      <c r="H707" s="5"/>
      <c r="K707" s="5"/>
      <c r="L707" s="5"/>
      <c r="M707" s="5"/>
    </row>
    <row r="708" spans="1:13">
      <c r="A708" s="5"/>
      <c r="B708" s="5"/>
      <c r="C708" s="5"/>
      <c r="D708" s="5"/>
      <c r="E708" s="5"/>
      <c r="F708" s="5"/>
      <c r="G708" s="5"/>
      <c r="H708" s="5"/>
      <c r="K708" s="5"/>
      <c r="L708" s="5"/>
      <c r="M708" s="5"/>
    </row>
    <row r="709" spans="1:13">
      <c r="A709" s="5"/>
      <c r="B709" s="5"/>
      <c r="C709" s="5"/>
      <c r="D709" s="5"/>
      <c r="E709" s="5"/>
      <c r="F709" s="5"/>
      <c r="G709" s="5"/>
      <c r="H709" s="5"/>
      <c r="K709" s="5"/>
      <c r="L709" s="5"/>
      <c r="M709" s="5"/>
    </row>
    <row r="710" spans="1:13">
      <c r="A710" s="5"/>
      <c r="B710" s="5"/>
      <c r="C710" s="5"/>
      <c r="D710" s="5"/>
      <c r="E710" s="5"/>
      <c r="F710" s="5"/>
      <c r="G710" s="5"/>
      <c r="H710" s="5"/>
      <c r="K710" s="5"/>
      <c r="L710" s="5"/>
      <c r="M710" s="5"/>
    </row>
    <row r="711" spans="1:13">
      <c r="A711" s="5"/>
      <c r="B711" s="5"/>
      <c r="C711" s="5"/>
      <c r="D711" s="5"/>
      <c r="E711" s="5"/>
      <c r="F711" s="5"/>
      <c r="G711" s="5"/>
      <c r="H711" s="5"/>
      <c r="K711" s="5"/>
      <c r="L711" s="5"/>
      <c r="M711" s="5"/>
    </row>
    <row r="712" spans="1:13">
      <c r="A712" s="5"/>
      <c r="B712" s="5"/>
      <c r="C712" s="5"/>
      <c r="D712" s="5"/>
      <c r="E712" s="5"/>
      <c r="F712" s="5"/>
      <c r="G712" s="5"/>
      <c r="H712" s="5"/>
      <c r="K712" s="5"/>
      <c r="L712" s="5"/>
      <c r="M712" s="5"/>
    </row>
    <row r="713" spans="1:13">
      <c r="A713" s="5"/>
      <c r="B713" s="5"/>
      <c r="C713" s="5"/>
      <c r="D713" s="5"/>
      <c r="E713" s="5"/>
      <c r="F713" s="5"/>
      <c r="G713" s="5"/>
      <c r="H713" s="5"/>
      <c r="K713" s="5"/>
      <c r="L713" s="5"/>
      <c r="M713" s="5"/>
    </row>
    <row r="714" spans="1:13">
      <c r="A714" s="5"/>
      <c r="B714" s="5"/>
      <c r="C714" s="5"/>
      <c r="D714" s="5"/>
      <c r="E714" s="5"/>
      <c r="F714" s="5"/>
      <c r="G714" s="5"/>
      <c r="H714" s="5"/>
      <c r="K714" s="5"/>
      <c r="L714" s="5"/>
      <c r="M714" s="5"/>
    </row>
    <row r="715" spans="1:13">
      <c r="A715" s="5"/>
      <c r="B715" s="5"/>
      <c r="C715" s="5"/>
      <c r="D715" s="5"/>
      <c r="E715" s="5"/>
      <c r="F715" s="5"/>
      <c r="G715" s="5"/>
      <c r="H715" s="5"/>
      <c r="K715" s="5"/>
      <c r="L715" s="5"/>
      <c r="M715" s="5"/>
    </row>
    <row r="716" spans="1:13">
      <c r="A716" s="5"/>
      <c r="B716" s="5"/>
      <c r="C716" s="5"/>
      <c r="D716" s="5"/>
      <c r="E716" s="5"/>
      <c r="F716" s="5"/>
      <c r="G716" s="5"/>
      <c r="H716" s="5"/>
      <c r="K716" s="5"/>
      <c r="L716" s="5"/>
      <c r="M716" s="5"/>
    </row>
    <row r="717" spans="1:13">
      <c r="A717" s="5"/>
      <c r="B717" s="5"/>
      <c r="C717" s="5"/>
      <c r="D717" s="5"/>
      <c r="E717" s="5"/>
      <c r="F717" s="5"/>
      <c r="G717" s="5"/>
      <c r="H717" s="5"/>
      <c r="K717" s="5"/>
      <c r="L717" s="5"/>
      <c r="M717" s="5"/>
    </row>
    <row r="718" spans="1:13">
      <c r="A718" s="5"/>
      <c r="B718" s="5"/>
      <c r="C718" s="5"/>
      <c r="D718" s="5"/>
      <c r="E718" s="5"/>
      <c r="F718" s="5"/>
      <c r="G718" s="5"/>
      <c r="H718" s="5"/>
      <c r="K718" s="5"/>
      <c r="L718" s="5"/>
      <c r="M718" s="5"/>
    </row>
    <row r="719" spans="1:13">
      <c r="A719" s="5"/>
      <c r="B719" s="5"/>
      <c r="C719" s="5"/>
      <c r="D719" s="5"/>
      <c r="E719" s="5"/>
      <c r="F719" s="5"/>
      <c r="G719" s="5"/>
      <c r="H719" s="5"/>
      <c r="K719" s="5"/>
      <c r="L719" s="5"/>
      <c r="M719" s="5"/>
    </row>
    <row r="720" spans="1:13">
      <c r="A720" s="5"/>
      <c r="B720" s="5"/>
      <c r="C720" s="5"/>
      <c r="D720" s="5"/>
      <c r="E720" s="5"/>
      <c r="F720" s="5"/>
      <c r="G720" s="5"/>
      <c r="H720" s="5"/>
      <c r="K720" s="5"/>
      <c r="L720" s="5"/>
      <c r="M720" s="5"/>
    </row>
    <row r="721" spans="1:13">
      <c r="A721" s="5"/>
      <c r="B721" s="5"/>
      <c r="C721" s="5"/>
      <c r="D721" s="5"/>
      <c r="E721" s="5"/>
      <c r="F721" s="5"/>
      <c r="G721" s="5"/>
      <c r="H721" s="5"/>
      <c r="K721" s="5"/>
      <c r="L721" s="5"/>
      <c r="M721" s="5"/>
    </row>
    <row r="722" spans="1:13">
      <c r="A722" s="5"/>
      <c r="B722" s="5"/>
      <c r="C722" s="5"/>
      <c r="D722" s="5"/>
      <c r="E722" s="5"/>
      <c r="F722" s="5"/>
      <c r="G722" s="5"/>
      <c r="H722" s="5"/>
      <c r="K722" s="5"/>
      <c r="L722" s="5"/>
      <c r="M722" s="5"/>
    </row>
    <row r="723" spans="1:13">
      <c r="A723" s="5"/>
      <c r="B723" s="5"/>
      <c r="C723" s="5"/>
      <c r="D723" s="5"/>
      <c r="E723" s="5"/>
      <c r="F723" s="5"/>
      <c r="G723" s="5"/>
      <c r="H723" s="5"/>
      <c r="K723" s="5"/>
      <c r="L723" s="5"/>
      <c r="M723" s="5"/>
    </row>
    <row r="724" spans="1:13">
      <c r="A724" s="5"/>
      <c r="B724" s="5"/>
      <c r="C724" s="5"/>
      <c r="D724" s="5"/>
      <c r="E724" s="5"/>
      <c r="F724" s="5"/>
      <c r="G724" s="5"/>
      <c r="H724" s="5"/>
      <c r="K724" s="5"/>
      <c r="L724" s="5"/>
      <c r="M724" s="5"/>
    </row>
    <row r="725" spans="1:13">
      <c r="A725" s="5"/>
      <c r="B725" s="5"/>
      <c r="C725" s="5"/>
      <c r="D725" s="5"/>
      <c r="E725" s="5"/>
      <c r="F725" s="5"/>
      <c r="G725" s="5"/>
      <c r="H725" s="5"/>
      <c r="K725" s="5"/>
      <c r="L725" s="5"/>
      <c r="M725" s="5"/>
    </row>
    <row r="726" spans="1:13">
      <c r="A726" s="5"/>
      <c r="B726" s="5"/>
      <c r="C726" s="5"/>
      <c r="D726" s="5"/>
      <c r="E726" s="5"/>
      <c r="F726" s="5"/>
      <c r="G726" s="5"/>
      <c r="H726" s="5"/>
      <c r="K726" s="5"/>
      <c r="L726" s="5"/>
      <c r="M726" s="5"/>
    </row>
    <row r="727" spans="1:13">
      <c r="A727" s="5"/>
      <c r="B727" s="5"/>
      <c r="C727" s="5"/>
      <c r="D727" s="5"/>
      <c r="E727" s="5"/>
      <c r="F727" s="5"/>
      <c r="G727" s="5"/>
      <c r="H727" s="5"/>
      <c r="K727" s="5"/>
      <c r="L727" s="5"/>
      <c r="M727" s="5"/>
    </row>
    <row r="728" spans="1:13">
      <c r="A728" s="5"/>
      <c r="B728" s="5"/>
      <c r="C728" s="5"/>
      <c r="D728" s="5"/>
      <c r="E728" s="5"/>
      <c r="F728" s="5"/>
      <c r="G728" s="5"/>
      <c r="H728" s="5"/>
      <c r="K728" s="5"/>
      <c r="L728" s="5"/>
      <c r="M728" s="5"/>
    </row>
    <row r="729" spans="1:13">
      <c r="A729" s="5"/>
      <c r="B729" s="5"/>
      <c r="C729" s="5"/>
      <c r="D729" s="5"/>
      <c r="E729" s="5"/>
      <c r="F729" s="5"/>
      <c r="G729" s="5"/>
      <c r="H729" s="5"/>
      <c r="K729" s="5"/>
      <c r="L729" s="5"/>
      <c r="M729" s="5"/>
    </row>
    <row r="730" spans="1:13">
      <c r="A730" s="5"/>
      <c r="B730" s="5"/>
      <c r="C730" s="5"/>
      <c r="D730" s="5"/>
      <c r="E730" s="5"/>
      <c r="F730" s="5"/>
      <c r="G730" s="5"/>
      <c r="H730" s="5"/>
      <c r="K730" s="5"/>
      <c r="L730" s="5"/>
      <c r="M730" s="5"/>
    </row>
    <row r="731" spans="1:13">
      <c r="A731" s="5"/>
      <c r="B731" s="5"/>
      <c r="C731" s="5"/>
      <c r="D731" s="5"/>
      <c r="E731" s="5"/>
      <c r="F731" s="5"/>
      <c r="G731" s="5"/>
      <c r="H731" s="5"/>
      <c r="K731" s="5"/>
      <c r="L731" s="5"/>
      <c r="M731" s="5"/>
    </row>
    <row r="732" spans="1:13">
      <c r="A732" s="5"/>
      <c r="B732" s="5"/>
      <c r="C732" s="5"/>
      <c r="D732" s="5"/>
      <c r="E732" s="5"/>
      <c r="F732" s="5"/>
      <c r="G732" s="5"/>
      <c r="H732" s="5"/>
      <c r="K732" s="5"/>
      <c r="L732" s="5"/>
      <c r="M732" s="5"/>
    </row>
    <row r="733" spans="1:13">
      <c r="A733" s="5"/>
      <c r="B733" s="5"/>
      <c r="C733" s="5"/>
      <c r="D733" s="5"/>
      <c r="E733" s="5"/>
      <c r="F733" s="5"/>
      <c r="G733" s="5"/>
      <c r="H733" s="5"/>
      <c r="K733" s="5"/>
      <c r="L733" s="5"/>
      <c r="M733" s="5"/>
    </row>
    <row r="734" spans="1:13">
      <c r="A734" s="5"/>
      <c r="B734" s="5"/>
      <c r="C734" s="5"/>
      <c r="D734" s="5"/>
      <c r="E734" s="5"/>
      <c r="F734" s="5"/>
      <c r="G734" s="5"/>
      <c r="H734" s="5"/>
      <c r="K734" s="5"/>
      <c r="L734" s="5"/>
      <c r="M734" s="5"/>
    </row>
    <row r="735" spans="1:13">
      <c r="A735" s="5"/>
      <c r="B735" s="5"/>
      <c r="C735" s="5"/>
      <c r="D735" s="5"/>
      <c r="E735" s="5"/>
      <c r="F735" s="5"/>
      <c r="G735" s="5"/>
      <c r="H735" s="5"/>
      <c r="K735" s="5"/>
      <c r="L735" s="5"/>
      <c r="M735" s="5"/>
    </row>
    <row r="736" spans="1:13">
      <c r="A736" s="5"/>
      <c r="B736" s="5"/>
      <c r="C736" s="5"/>
      <c r="D736" s="5"/>
      <c r="E736" s="5"/>
      <c r="F736" s="5"/>
      <c r="G736" s="5"/>
      <c r="H736" s="5"/>
      <c r="K736" s="5"/>
      <c r="L736" s="5"/>
      <c r="M736" s="5"/>
    </row>
    <row r="737" spans="1:13">
      <c r="A737" s="5"/>
      <c r="B737" s="5"/>
      <c r="C737" s="5"/>
      <c r="D737" s="5"/>
      <c r="E737" s="5"/>
      <c r="F737" s="5"/>
      <c r="G737" s="5"/>
      <c r="H737" s="5"/>
      <c r="K737" s="5"/>
      <c r="L737" s="5"/>
      <c r="M737" s="5"/>
    </row>
    <row r="738" spans="1:13">
      <c r="A738" s="5"/>
      <c r="B738" s="5"/>
      <c r="C738" s="5"/>
      <c r="D738" s="5"/>
      <c r="E738" s="5"/>
      <c r="F738" s="5"/>
      <c r="G738" s="5"/>
      <c r="H738" s="5"/>
      <c r="K738" s="5"/>
      <c r="L738" s="5"/>
      <c r="M738" s="5"/>
    </row>
    <row r="739" spans="1:13">
      <c r="A739" s="5"/>
      <c r="B739" s="5"/>
      <c r="C739" s="5"/>
      <c r="D739" s="5"/>
      <c r="E739" s="5"/>
      <c r="F739" s="5"/>
      <c r="G739" s="5"/>
      <c r="H739" s="5"/>
      <c r="K739" s="5"/>
      <c r="L739" s="5"/>
      <c r="M739" s="5"/>
    </row>
    <row r="740" spans="1:13">
      <c r="A740" s="5"/>
      <c r="B740" s="5"/>
      <c r="C740" s="5"/>
      <c r="D740" s="5"/>
      <c r="E740" s="5"/>
      <c r="F740" s="5"/>
      <c r="G740" s="5"/>
      <c r="H740" s="5"/>
      <c r="K740" s="5"/>
      <c r="L740" s="5"/>
      <c r="M740" s="5"/>
    </row>
    <row r="741" spans="1:13">
      <c r="A741" s="5"/>
      <c r="B741" s="5"/>
      <c r="C741" s="5"/>
      <c r="D741" s="5"/>
      <c r="E741" s="5"/>
      <c r="F741" s="5"/>
      <c r="G741" s="5"/>
      <c r="H741" s="5"/>
      <c r="K741" s="5"/>
      <c r="L741" s="5"/>
      <c r="M741" s="5"/>
    </row>
    <row r="742" spans="1:13">
      <c r="A742" s="5"/>
      <c r="B742" s="5"/>
      <c r="C742" s="5"/>
      <c r="D742" s="5"/>
      <c r="E742" s="5"/>
      <c r="F742" s="5"/>
      <c r="G742" s="5"/>
      <c r="H742" s="5"/>
      <c r="K742" s="5"/>
      <c r="L742" s="5"/>
      <c r="M742" s="5"/>
    </row>
    <row r="743" spans="1:13">
      <c r="A743" s="5"/>
      <c r="B743" s="5"/>
      <c r="C743" s="5"/>
      <c r="D743" s="5"/>
      <c r="E743" s="5"/>
      <c r="F743" s="5"/>
      <c r="G743" s="5"/>
      <c r="H743" s="5"/>
      <c r="K743" s="5"/>
      <c r="L743" s="5"/>
      <c r="M743" s="5"/>
    </row>
    <row r="744" spans="1:13">
      <c r="A744" s="5"/>
      <c r="B744" s="5"/>
      <c r="C744" s="5"/>
      <c r="D744" s="5"/>
      <c r="E744" s="5"/>
      <c r="F744" s="5"/>
      <c r="G744" s="5"/>
      <c r="H744" s="5"/>
      <c r="K744" s="5"/>
      <c r="L744" s="5"/>
      <c r="M744" s="5"/>
    </row>
    <row r="745" spans="1:13">
      <c r="A745" s="5"/>
      <c r="B745" s="5"/>
      <c r="C745" s="5"/>
      <c r="D745" s="5"/>
      <c r="E745" s="5"/>
      <c r="F745" s="5"/>
      <c r="G745" s="5"/>
      <c r="H745" s="5"/>
      <c r="K745" s="5"/>
      <c r="L745" s="5"/>
      <c r="M745" s="5"/>
    </row>
    <row r="746" spans="1:13">
      <c r="A746" s="5"/>
      <c r="B746" s="5"/>
      <c r="C746" s="5"/>
      <c r="D746" s="5"/>
      <c r="E746" s="5"/>
      <c r="F746" s="5"/>
      <c r="G746" s="5"/>
      <c r="H746" s="5"/>
      <c r="K746" s="5"/>
      <c r="L746" s="5"/>
      <c r="M746" s="5"/>
    </row>
    <row r="747" spans="1:13">
      <c r="A747" s="5"/>
      <c r="B747" s="5"/>
      <c r="C747" s="5"/>
      <c r="D747" s="5"/>
      <c r="E747" s="5"/>
      <c r="F747" s="5"/>
      <c r="G747" s="5"/>
      <c r="H747" s="5"/>
      <c r="K747" s="5"/>
      <c r="L747" s="5"/>
      <c r="M747" s="5"/>
    </row>
    <row r="748" spans="1:13">
      <c r="A748" s="5"/>
      <c r="B748" s="5"/>
      <c r="C748" s="5"/>
      <c r="D748" s="5"/>
      <c r="E748" s="5"/>
      <c r="F748" s="5"/>
      <c r="G748" s="5"/>
      <c r="H748" s="5"/>
      <c r="K748" s="5"/>
      <c r="L748" s="5"/>
      <c r="M748" s="5"/>
    </row>
    <row r="749" spans="1:13">
      <c r="A749" s="5"/>
      <c r="B749" s="5"/>
      <c r="C749" s="5"/>
      <c r="D749" s="5"/>
      <c r="E749" s="5"/>
      <c r="F749" s="5"/>
      <c r="G749" s="5"/>
      <c r="H749" s="5"/>
      <c r="K749" s="5"/>
      <c r="L749" s="5"/>
      <c r="M749" s="5"/>
    </row>
    <row r="750" spans="1:13">
      <c r="A750" s="5"/>
      <c r="B750" s="5"/>
      <c r="C750" s="5"/>
      <c r="D750" s="5"/>
      <c r="E750" s="5"/>
      <c r="F750" s="5"/>
      <c r="G750" s="5"/>
      <c r="H750" s="5"/>
      <c r="K750" s="5"/>
      <c r="L750" s="5"/>
      <c r="M750" s="5"/>
    </row>
    <row r="751" spans="1:13">
      <c r="A751" s="5"/>
      <c r="B751" s="5"/>
      <c r="C751" s="5"/>
      <c r="D751" s="5"/>
      <c r="E751" s="5"/>
      <c r="F751" s="5"/>
      <c r="G751" s="5"/>
      <c r="H751" s="5"/>
      <c r="K751" s="5"/>
      <c r="L751" s="5"/>
      <c r="M751" s="5"/>
    </row>
    <row r="752" spans="1:13">
      <c r="A752" s="5"/>
      <c r="B752" s="5"/>
      <c r="C752" s="5"/>
      <c r="D752" s="5"/>
      <c r="E752" s="5"/>
      <c r="F752" s="5"/>
      <c r="G752" s="5"/>
      <c r="H752" s="5"/>
      <c r="K752" s="5"/>
      <c r="L752" s="5"/>
      <c r="M752" s="5"/>
    </row>
    <row r="753" spans="1:13">
      <c r="A753" s="5"/>
      <c r="B753" s="5"/>
      <c r="C753" s="5"/>
      <c r="D753" s="5"/>
      <c r="E753" s="5"/>
      <c r="F753" s="5"/>
      <c r="G753" s="5"/>
      <c r="H753" s="5"/>
      <c r="K753" s="5"/>
      <c r="L753" s="5"/>
      <c r="M753" s="5"/>
    </row>
    <row r="754" spans="1:13">
      <c r="A754" s="5"/>
      <c r="B754" s="5"/>
      <c r="C754" s="5"/>
      <c r="D754" s="5"/>
      <c r="E754" s="5"/>
      <c r="F754" s="5"/>
      <c r="G754" s="5"/>
      <c r="H754" s="5"/>
      <c r="K754" s="5"/>
      <c r="L754" s="5"/>
      <c r="M754" s="5"/>
    </row>
    <row r="755" spans="1:13">
      <c r="A755" s="5"/>
      <c r="B755" s="5"/>
      <c r="C755" s="5"/>
      <c r="D755" s="5"/>
      <c r="E755" s="5"/>
      <c r="F755" s="5"/>
      <c r="G755" s="5"/>
      <c r="H755" s="5"/>
      <c r="K755" s="5"/>
      <c r="L755" s="5"/>
      <c r="M755" s="5"/>
    </row>
    <row r="756" spans="1:13">
      <c r="A756" s="5"/>
      <c r="B756" s="5"/>
      <c r="C756" s="5"/>
      <c r="D756" s="5"/>
      <c r="E756" s="5"/>
      <c r="F756" s="5"/>
      <c r="G756" s="5"/>
      <c r="H756" s="5"/>
      <c r="K756" s="5"/>
      <c r="L756" s="5"/>
      <c r="M756" s="5"/>
    </row>
    <row r="757" spans="1:13">
      <c r="A757" s="5"/>
      <c r="B757" s="5"/>
      <c r="C757" s="5"/>
      <c r="D757" s="5"/>
      <c r="E757" s="5"/>
      <c r="F757" s="5"/>
      <c r="G757" s="5"/>
      <c r="H757" s="5"/>
      <c r="K757" s="5"/>
      <c r="L757" s="5"/>
      <c r="M757" s="5"/>
    </row>
    <row r="758" spans="1:13">
      <c r="A758" s="5"/>
      <c r="B758" s="5"/>
      <c r="C758" s="5"/>
      <c r="D758" s="5"/>
      <c r="E758" s="5"/>
      <c r="F758" s="5"/>
      <c r="G758" s="5"/>
      <c r="H758" s="5"/>
      <c r="K758" s="5"/>
      <c r="L758" s="5"/>
      <c r="M758" s="5"/>
    </row>
    <row r="759" spans="1:13">
      <c r="A759" s="5"/>
      <c r="B759" s="5"/>
      <c r="C759" s="5"/>
      <c r="D759" s="5"/>
      <c r="E759" s="5"/>
      <c r="F759" s="5"/>
      <c r="G759" s="5"/>
      <c r="H759" s="5"/>
      <c r="K759" s="5"/>
      <c r="L759" s="5"/>
      <c r="M759" s="5"/>
    </row>
    <row r="760" spans="1:13">
      <c r="A760" s="5"/>
      <c r="B760" s="5"/>
      <c r="C760" s="5"/>
      <c r="D760" s="5"/>
      <c r="E760" s="5"/>
      <c r="F760" s="5"/>
      <c r="G760" s="5"/>
      <c r="H760" s="5"/>
      <c r="K760" s="5"/>
      <c r="L760" s="5"/>
      <c r="M760" s="5"/>
    </row>
    <row r="761" spans="1:13">
      <c r="A761" s="5"/>
      <c r="B761" s="5"/>
      <c r="C761" s="5"/>
      <c r="D761" s="5"/>
      <c r="E761" s="5"/>
      <c r="F761" s="5"/>
      <c r="G761" s="5"/>
      <c r="H761" s="5"/>
      <c r="K761" s="5"/>
      <c r="L761" s="5"/>
      <c r="M761" s="5"/>
    </row>
    <row r="762" spans="1:13">
      <c r="A762" s="5"/>
      <c r="B762" s="5"/>
      <c r="C762" s="5"/>
      <c r="D762" s="5"/>
      <c r="E762" s="5"/>
      <c r="F762" s="5"/>
      <c r="G762" s="5"/>
      <c r="H762" s="5"/>
      <c r="K762" s="5"/>
      <c r="L762" s="5"/>
      <c r="M762" s="5"/>
    </row>
    <row r="763" spans="1:13">
      <c r="A763" s="5"/>
      <c r="B763" s="5"/>
      <c r="C763" s="5"/>
      <c r="D763" s="5"/>
      <c r="E763" s="5"/>
      <c r="F763" s="5"/>
      <c r="G763" s="5"/>
      <c r="H763" s="5"/>
      <c r="K763" s="5"/>
      <c r="L763" s="5"/>
      <c r="M763" s="5"/>
    </row>
    <row r="764" spans="1:13">
      <c r="A764" s="5"/>
      <c r="B764" s="5"/>
      <c r="C764" s="5"/>
      <c r="D764" s="5"/>
      <c r="E764" s="5"/>
      <c r="F764" s="5"/>
      <c r="G764" s="5"/>
      <c r="H764" s="5"/>
      <c r="K764" s="5"/>
      <c r="L764" s="5"/>
      <c r="M764" s="5"/>
    </row>
    <row r="765" spans="1:13">
      <c r="A765" s="5"/>
      <c r="B765" s="5"/>
      <c r="C765" s="5"/>
      <c r="D765" s="5"/>
      <c r="E765" s="5"/>
      <c r="F765" s="5"/>
      <c r="G765" s="5"/>
      <c r="H765" s="5"/>
      <c r="K765" s="5"/>
      <c r="L765" s="5"/>
      <c r="M765" s="5"/>
    </row>
    <row r="766" spans="1:13">
      <c r="A766" s="5"/>
      <c r="B766" s="5"/>
      <c r="C766" s="5"/>
      <c r="D766" s="5"/>
      <c r="E766" s="5"/>
      <c r="F766" s="5"/>
      <c r="G766" s="5"/>
      <c r="H766" s="5"/>
      <c r="K766" s="5"/>
      <c r="L766" s="5"/>
      <c r="M766" s="5"/>
    </row>
    <row r="767" spans="1:13">
      <c r="A767" s="5"/>
      <c r="B767" s="5"/>
      <c r="C767" s="5"/>
      <c r="D767" s="5"/>
      <c r="E767" s="5"/>
      <c r="F767" s="5"/>
      <c r="G767" s="5"/>
      <c r="H767" s="5"/>
      <c r="K767" s="5"/>
      <c r="L767" s="5"/>
      <c r="M767" s="5"/>
    </row>
    <row r="768" spans="1:13">
      <c r="A768" s="5"/>
      <c r="B768" s="5"/>
      <c r="C768" s="5"/>
      <c r="D768" s="5"/>
      <c r="E768" s="5"/>
      <c r="F768" s="5"/>
      <c r="G768" s="5"/>
      <c r="H768" s="5"/>
      <c r="K768" s="5"/>
      <c r="L768" s="5"/>
      <c r="M768" s="5"/>
    </row>
    <row r="769" spans="1:13">
      <c r="A769" s="5"/>
      <c r="B769" s="5"/>
      <c r="C769" s="5"/>
      <c r="D769" s="5"/>
      <c r="E769" s="5"/>
      <c r="F769" s="5"/>
      <c r="G769" s="5"/>
      <c r="H769" s="5"/>
      <c r="K769" s="5"/>
      <c r="L769" s="5"/>
      <c r="M769" s="5"/>
    </row>
    <row r="770" spans="1:13">
      <c r="A770" s="5"/>
      <c r="B770" s="5"/>
      <c r="C770" s="5"/>
      <c r="D770" s="5"/>
      <c r="E770" s="5"/>
      <c r="F770" s="5"/>
      <c r="G770" s="5"/>
      <c r="H770" s="5"/>
      <c r="K770" s="5"/>
      <c r="L770" s="5"/>
      <c r="M770" s="5"/>
    </row>
    <row r="771" spans="1:13">
      <c r="A771" s="5"/>
      <c r="B771" s="5"/>
      <c r="C771" s="5"/>
      <c r="D771" s="5"/>
      <c r="E771" s="5"/>
      <c r="F771" s="5"/>
      <c r="G771" s="5"/>
      <c r="H771" s="5"/>
      <c r="K771" s="5"/>
      <c r="L771" s="5"/>
      <c r="M771" s="5"/>
    </row>
    <row r="772" spans="1:13">
      <c r="A772" s="5"/>
      <c r="B772" s="5"/>
      <c r="C772" s="5"/>
      <c r="D772" s="5"/>
      <c r="E772" s="5"/>
      <c r="F772" s="5"/>
      <c r="G772" s="5"/>
      <c r="H772" s="5"/>
      <c r="K772" s="5"/>
      <c r="L772" s="5"/>
      <c r="M772" s="5"/>
    </row>
    <row r="773" spans="1:13">
      <c r="A773" s="5"/>
      <c r="B773" s="5"/>
      <c r="C773" s="5"/>
      <c r="D773" s="5"/>
      <c r="E773" s="5"/>
      <c r="F773" s="5"/>
      <c r="G773" s="5"/>
      <c r="H773" s="5"/>
      <c r="K773" s="5"/>
      <c r="L773" s="5"/>
      <c r="M773" s="5"/>
    </row>
    <row r="774" spans="1:13">
      <c r="A774" s="5"/>
      <c r="B774" s="5"/>
      <c r="C774" s="5"/>
      <c r="D774" s="5"/>
      <c r="E774" s="5"/>
      <c r="F774" s="5"/>
      <c r="G774" s="5"/>
      <c r="H774" s="5"/>
      <c r="K774" s="5"/>
      <c r="L774" s="5"/>
      <c r="M774" s="5"/>
    </row>
    <row r="775" spans="1:13">
      <c r="A775" s="5"/>
      <c r="B775" s="5"/>
      <c r="C775" s="5"/>
      <c r="D775" s="5"/>
      <c r="E775" s="5"/>
      <c r="F775" s="5"/>
      <c r="G775" s="5"/>
      <c r="H775" s="5"/>
      <c r="K775" s="5"/>
      <c r="L775" s="5"/>
      <c r="M775" s="5"/>
    </row>
    <row r="776" spans="1:13">
      <c r="A776" s="5"/>
      <c r="B776" s="5"/>
      <c r="C776" s="5"/>
      <c r="D776" s="5"/>
      <c r="E776" s="5"/>
      <c r="F776" s="5"/>
      <c r="G776" s="5"/>
      <c r="H776" s="5"/>
      <c r="K776" s="5"/>
      <c r="L776" s="5"/>
      <c r="M776" s="5"/>
    </row>
    <row r="777" spans="1:13">
      <c r="A777" s="5"/>
      <c r="B777" s="5"/>
      <c r="C777" s="5"/>
      <c r="D777" s="5"/>
      <c r="E777" s="5"/>
      <c r="F777" s="5"/>
      <c r="G777" s="5"/>
      <c r="H777" s="5"/>
      <c r="K777" s="5"/>
      <c r="L777" s="5"/>
      <c r="M777" s="5"/>
    </row>
    <row r="778" spans="1:13">
      <c r="A778" s="5"/>
      <c r="B778" s="5"/>
      <c r="C778" s="5"/>
      <c r="D778" s="5"/>
      <c r="E778" s="5"/>
      <c r="F778" s="5"/>
      <c r="G778" s="5"/>
      <c r="H778" s="5"/>
      <c r="K778" s="5"/>
      <c r="L778" s="5"/>
      <c r="M778" s="5"/>
    </row>
    <row r="779" spans="1:13">
      <c r="A779" s="5"/>
      <c r="B779" s="5"/>
      <c r="C779" s="5"/>
      <c r="D779" s="5"/>
      <c r="E779" s="5"/>
      <c r="F779" s="5"/>
      <c r="G779" s="5"/>
      <c r="H779" s="5"/>
      <c r="K779" s="5"/>
      <c r="L779" s="5"/>
      <c r="M779" s="5"/>
    </row>
    <row r="780" spans="1:13">
      <c r="A780" s="5"/>
      <c r="B780" s="5"/>
      <c r="C780" s="5"/>
      <c r="D780" s="5"/>
      <c r="E780" s="5"/>
      <c r="F780" s="5"/>
      <c r="G780" s="5"/>
      <c r="H780" s="5"/>
      <c r="K780" s="5"/>
      <c r="L780" s="5"/>
      <c r="M780" s="5"/>
    </row>
    <row r="781" spans="1:13">
      <c r="A781" s="5"/>
      <c r="B781" s="5"/>
      <c r="C781" s="5"/>
      <c r="D781" s="5"/>
      <c r="E781" s="5"/>
      <c r="F781" s="5"/>
      <c r="G781" s="5"/>
      <c r="H781" s="5"/>
      <c r="K781" s="5"/>
      <c r="L781" s="5"/>
      <c r="M781" s="5"/>
    </row>
    <row r="782" spans="1:13">
      <c r="A782" s="5"/>
      <c r="B782" s="5"/>
      <c r="C782" s="5"/>
      <c r="D782" s="5"/>
      <c r="E782" s="5"/>
      <c r="F782" s="5"/>
      <c r="G782" s="5"/>
      <c r="H782" s="5"/>
      <c r="K782" s="5"/>
      <c r="L782" s="5"/>
      <c r="M782" s="5"/>
    </row>
    <row r="783" spans="1:13">
      <c r="A783" s="5"/>
      <c r="B783" s="5"/>
      <c r="C783" s="5"/>
      <c r="D783" s="5"/>
      <c r="E783" s="5"/>
      <c r="F783" s="5"/>
      <c r="G783" s="5"/>
      <c r="H783" s="5"/>
      <c r="K783" s="5"/>
      <c r="L783" s="5"/>
      <c r="M783" s="5"/>
    </row>
    <row r="784" spans="1:13">
      <c r="A784" s="5"/>
      <c r="B784" s="5"/>
      <c r="C784" s="5"/>
      <c r="D784" s="5"/>
      <c r="E784" s="5"/>
      <c r="F784" s="5"/>
      <c r="G784" s="5"/>
      <c r="H784" s="5"/>
      <c r="K784" s="5"/>
      <c r="L784" s="5"/>
      <c r="M784" s="5"/>
    </row>
    <row r="785" spans="1:13">
      <c r="A785" s="5"/>
      <c r="B785" s="5"/>
      <c r="C785" s="5"/>
      <c r="D785" s="5"/>
      <c r="E785" s="5"/>
      <c r="F785" s="5"/>
      <c r="G785" s="5"/>
      <c r="H785" s="5"/>
      <c r="K785" s="5"/>
      <c r="L785" s="5"/>
      <c r="M785" s="5"/>
    </row>
    <row r="786" spans="1:13">
      <c r="A786" s="5"/>
      <c r="B786" s="5"/>
      <c r="C786" s="5"/>
      <c r="D786" s="5"/>
      <c r="E786" s="5"/>
      <c r="F786" s="5"/>
      <c r="G786" s="5"/>
      <c r="H786" s="5"/>
      <c r="K786" s="5"/>
      <c r="L786" s="5"/>
      <c r="M786" s="5"/>
    </row>
    <row r="787" spans="1:13">
      <c r="A787" s="5"/>
      <c r="B787" s="5"/>
      <c r="C787" s="5"/>
      <c r="D787" s="5"/>
      <c r="E787" s="5"/>
      <c r="F787" s="5"/>
      <c r="G787" s="5"/>
      <c r="H787" s="5"/>
      <c r="K787" s="5"/>
      <c r="L787" s="5"/>
      <c r="M787" s="5"/>
    </row>
    <row r="788" spans="1:13">
      <c r="A788" s="5"/>
      <c r="B788" s="5"/>
      <c r="C788" s="5"/>
      <c r="D788" s="5"/>
      <c r="E788" s="5"/>
      <c r="F788" s="5"/>
      <c r="G788" s="5"/>
      <c r="H788" s="5"/>
      <c r="K788" s="5"/>
      <c r="L788" s="5"/>
      <c r="M788" s="5"/>
    </row>
    <row r="789" spans="1:13">
      <c r="A789" s="5"/>
      <c r="B789" s="5"/>
      <c r="C789" s="5"/>
      <c r="D789" s="5"/>
      <c r="E789" s="5"/>
      <c r="F789" s="5"/>
      <c r="G789" s="5"/>
      <c r="H789" s="5"/>
      <c r="K789" s="5"/>
      <c r="L789" s="5"/>
      <c r="M789" s="5"/>
    </row>
    <row r="790" spans="1:13">
      <c r="A790" s="5"/>
      <c r="B790" s="5"/>
      <c r="C790" s="5"/>
      <c r="D790" s="5"/>
      <c r="E790" s="5"/>
      <c r="F790" s="5"/>
      <c r="G790" s="5"/>
      <c r="H790" s="5"/>
      <c r="K790" s="5"/>
      <c r="L790" s="5"/>
      <c r="M790" s="5"/>
    </row>
    <row r="791" spans="1:13">
      <c r="A791" s="5"/>
      <c r="B791" s="5"/>
      <c r="C791" s="5"/>
      <c r="D791" s="5"/>
      <c r="E791" s="5"/>
      <c r="F791" s="5"/>
      <c r="G791" s="5"/>
      <c r="H791" s="5"/>
      <c r="K791" s="5"/>
      <c r="L791" s="5"/>
      <c r="M791" s="5"/>
    </row>
    <row r="792" spans="1:13">
      <c r="A792" s="5"/>
      <c r="B792" s="5"/>
      <c r="C792" s="5"/>
      <c r="D792" s="5"/>
      <c r="E792" s="5"/>
      <c r="F792" s="5"/>
      <c r="G792" s="5"/>
      <c r="H792" s="5"/>
      <c r="K792" s="5"/>
      <c r="L792" s="5"/>
      <c r="M792" s="5"/>
    </row>
    <row r="793" spans="1:13">
      <c r="A793" s="5"/>
      <c r="B793" s="5"/>
      <c r="C793" s="5"/>
      <c r="D793" s="5"/>
      <c r="E793" s="5"/>
      <c r="F793" s="5"/>
      <c r="G793" s="5"/>
      <c r="H793" s="5"/>
      <c r="K793" s="5"/>
      <c r="L793" s="5"/>
      <c r="M793" s="5"/>
    </row>
    <row r="794" spans="1:13">
      <c r="A794" s="5"/>
      <c r="B794" s="5"/>
      <c r="C794" s="5"/>
      <c r="D794" s="5"/>
      <c r="E794" s="5"/>
      <c r="F794" s="5"/>
      <c r="G794" s="5"/>
      <c r="H794" s="5"/>
      <c r="K794" s="5"/>
      <c r="L794" s="5"/>
      <c r="M794" s="5"/>
    </row>
    <row r="795" spans="1:13">
      <c r="A795" s="5"/>
      <c r="B795" s="5"/>
      <c r="C795" s="5"/>
      <c r="D795" s="5"/>
      <c r="E795" s="5"/>
      <c r="F795" s="5"/>
      <c r="G795" s="5"/>
      <c r="H795" s="5"/>
      <c r="K795" s="5"/>
      <c r="L795" s="5"/>
      <c r="M795" s="5"/>
    </row>
    <row r="796" spans="1:13">
      <c r="A796" s="5"/>
      <c r="B796" s="5"/>
      <c r="C796" s="5"/>
      <c r="D796" s="5"/>
      <c r="E796" s="5"/>
      <c r="F796" s="5"/>
      <c r="G796" s="5"/>
      <c r="H796" s="5"/>
      <c r="K796" s="5"/>
      <c r="L796" s="5"/>
      <c r="M796" s="5"/>
    </row>
    <row r="797" spans="1:13">
      <c r="A797" s="5"/>
      <c r="B797" s="5"/>
      <c r="C797" s="5"/>
      <c r="D797" s="5"/>
      <c r="E797" s="5"/>
      <c r="F797" s="5"/>
      <c r="G797" s="5"/>
      <c r="H797" s="5"/>
      <c r="K797" s="5"/>
      <c r="L797" s="5"/>
      <c r="M797" s="5"/>
    </row>
    <row r="798" spans="1:13">
      <c r="A798" s="5"/>
      <c r="B798" s="5"/>
      <c r="C798" s="5"/>
      <c r="D798" s="5"/>
      <c r="E798" s="5"/>
      <c r="F798" s="5"/>
      <c r="G798" s="5"/>
      <c r="H798" s="5"/>
      <c r="K798" s="5"/>
      <c r="L798" s="5"/>
      <c r="M798" s="5"/>
    </row>
    <row r="799" spans="1:13">
      <c r="A799" s="5"/>
      <c r="B799" s="5"/>
      <c r="C799" s="5"/>
      <c r="D799" s="5"/>
      <c r="E799" s="5"/>
      <c r="F799" s="5"/>
      <c r="G799" s="5"/>
      <c r="H799" s="5"/>
      <c r="K799" s="5"/>
      <c r="L799" s="5"/>
      <c r="M799" s="5"/>
    </row>
    <row r="800" spans="1:13">
      <c r="A800" s="5"/>
      <c r="B800" s="5"/>
      <c r="C800" s="5"/>
      <c r="D800" s="5"/>
      <c r="E800" s="5"/>
      <c r="F800" s="5"/>
      <c r="G800" s="5"/>
      <c r="H800" s="5"/>
      <c r="K800" s="5"/>
      <c r="L800" s="5"/>
      <c r="M800" s="5"/>
    </row>
    <row r="801" spans="1:13">
      <c r="A801" s="5"/>
      <c r="B801" s="5"/>
      <c r="C801" s="5"/>
      <c r="D801" s="5"/>
      <c r="E801" s="5"/>
      <c r="F801" s="5"/>
      <c r="G801" s="5"/>
      <c r="H801" s="5"/>
      <c r="K801" s="5"/>
      <c r="L801" s="5"/>
      <c r="M801" s="5"/>
    </row>
    <row r="802" spans="1:13">
      <c r="A802" s="5"/>
      <c r="B802" s="5"/>
      <c r="C802" s="5"/>
      <c r="D802" s="5"/>
      <c r="E802" s="5"/>
      <c r="F802" s="5"/>
      <c r="G802" s="5"/>
      <c r="H802" s="5"/>
      <c r="K802" s="5"/>
      <c r="L802" s="5"/>
      <c r="M802" s="5"/>
    </row>
    <row r="803" spans="1:13">
      <c r="A803" s="5"/>
      <c r="B803" s="5"/>
      <c r="C803" s="5"/>
      <c r="D803" s="5"/>
      <c r="E803" s="5"/>
      <c r="F803" s="5"/>
      <c r="G803" s="5"/>
      <c r="H803" s="5"/>
      <c r="K803" s="5"/>
      <c r="L803" s="5"/>
      <c r="M803" s="5"/>
    </row>
    <row r="804" spans="1:13">
      <c r="A804" s="5"/>
      <c r="B804" s="5"/>
      <c r="C804" s="5"/>
      <c r="D804" s="5"/>
      <c r="E804" s="5"/>
      <c r="F804" s="5"/>
      <c r="G804" s="5"/>
      <c r="H804" s="5"/>
      <c r="K804" s="5"/>
      <c r="L804" s="5"/>
      <c r="M804" s="5"/>
    </row>
    <row r="805" spans="1:13">
      <c r="A805" s="5"/>
      <c r="B805" s="5"/>
      <c r="C805" s="5"/>
      <c r="D805" s="5"/>
      <c r="E805" s="5"/>
      <c r="F805" s="5"/>
      <c r="G805" s="5"/>
      <c r="H805" s="5"/>
      <c r="K805" s="5"/>
      <c r="L805" s="5"/>
      <c r="M805" s="5"/>
    </row>
    <row r="806" spans="1:13">
      <c r="A806" s="5"/>
      <c r="B806" s="5"/>
      <c r="C806" s="5"/>
      <c r="D806" s="5"/>
      <c r="E806" s="5"/>
      <c r="F806" s="5"/>
      <c r="G806" s="5"/>
      <c r="H806" s="5"/>
      <c r="K806" s="5"/>
      <c r="L806" s="5"/>
      <c r="M806" s="5"/>
    </row>
    <row r="807" spans="1:13">
      <c r="A807" s="5"/>
      <c r="B807" s="5"/>
      <c r="C807" s="5"/>
      <c r="D807" s="5"/>
      <c r="E807" s="5"/>
      <c r="F807" s="5"/>
      <c r="G807" s="5"/>
      <c r="H807" s="5"/>
      <c r="K807" s="5"/>
      <c r="L807" s="5"/>
      <c r="M807" s="5"/>
    </row>
    <row r="808" spans="1:13">
      <c r="A808" s="5"/>
      <c r="B808" s="5"/>
      <c r="C808" s="5"/>
      <c r="D808" s="5"/>
      <c r="E808" s="5"/>
      <c r="F808" s="5"/>
      <c r="G808" s="5"/>
      <c r="H808" s="5"/>
      <c r="K808" s="5"/>
      <c r="L808" s="5"/>
      <c r="M808" s="5"/>
    </row>
    <row r="809" spans="1:13">
      <c r="A809" s="5"/>
      <c r="B809" s="5"/>
      <c r="C809" s="5"/>
      <c r="D809" s="5"/>
      <c r="E809" s="5"/>
      <c r="F809" s="5"/>
      <c r="G809" s="5"/>
      <c r="H809" s="5"/>
      <c r="K809" s="5"/>
      <c r="L809" s="5"/>
      <c r="M809" s="5"/>
    </row>
    <row r="810" spans="1:13">
      <c r="A810" s="5"/>
      <c r="B810" s="5"/>
      <c r="C810" s="5"/>
      <c r="D810" s="5"/>
      <c r="E810" s="5"/>
      <c r="F810" s="5"/>
      <c r="G810" s="5"/>
      <c r="H810" s="5"/>
      <c r="K810" s="5"/>
      <c r="L810" s="5"/>
      <c r="M810" s="5"/>
    </row>
    <row r="811" spans="1:13">
      <c r="A811" s="5"/>
      <c r="B811" s="5"/>
      <c r="C811" s="5"/>
      <c r="D811" s="5"/>
      <c r="E811" s="5"/>
      <c r="F811" s="5"/>
      <c r="G811" s="5"/>
      <c r="H811" s="5"/>
      <c r="K811" s="5"/>
      <c r="L811" s="5"/>
      <c r="M811" s="5"/>
    </row>
    <row r="812" spans="1:13">
      <c r="A812" s="5"/>
      <c r="B812" s="5"/>
      <c r="C812" s="5"/>
      <c r="D812" s="5"/>
      <c r="E812" s="5"/>
      <c r="F812" s="5"/>
      <c r="G812" s="5"/>
      <c r="H812" s="5"/>
      <c r="K812" s="5"/>
      <c r="L812" s="5"/>
      <c r="M812" s="5"/>
    </row>
    <row r="813" spans="1:13">
      <c r="A813" s="5"/>
      <c r="B813" s="5"/>
      <c r="C813" s="5"/>
      <c r="D813" s="5"/>
      <c r="E813" s="5"/>
      <c r="F813" s="5"/>
      <c r="G813" s="5"/>
      <c r="H813" s="5"/>
      <c r="K813" s="5"/>
      <c r="L813" s="5"/>
      <c r="M813" s="5"/>
    </row>
    <row r="814" spans="1:13">
      <c r="A814" s="5"/>
      <c r="B814" s="5"/>
      <c r="C814" s="5"/>
      <c r="D814" s="5"/>
      <c r="E814" s="5"/>
      <c r="F814" s="5"/>
      <c r="G814" s="5"/>
      <c r="H814" s="5"/>
      <c r="K814" s="5"/>
      <c r="L814" s="5"/>
      <c r="M814" s="5"/>
    </row>
    <row r="815" spans="1:13">
      <c r="A815" s="5"/>
      <c r="B815" s="5"/>
      <c r="C815" s="5"/>
      <c r="D815" s="5"/>
      <c r="E815" s="5"/>
      <c r="F815" s="5"/>
      <c r="G815" s="5"/>
      <c r="H815" s="5"/>
      <c r="K815" s="5"/>
      <c r="L815" s="5"/>
      <c r="M815" s="5"/>
    </row>
    <row r="816" spans="1:13">
      <c r="A816" s="5"/>
      <c r="B816" s="5"/>
      <c r="C816" s="5"/>
      <c r="D816" s="5"/>
      <c r="E816" s="5"/>
      <c r="F816" s="5"/>
      <c r="G816" s="5"/>
      <c r="H816" s="5"/>
      <c r="K816" s="5"/>
      <c r="L816" s="5"/>
      <c r="M816" s="5"/>
    </row>
    <row r="817" spans="1:13">
      <c r="A817" s="5"/>
      <c r="B817" s="5"/>
      <c r="C817" s="5"/>
      <c r="D817" s="5"/>
      <c r="E817" s="5"/>
      <c r="F817" s="5"/>
      <c r="G817" s="5"/>
      <c r="H817" s="5"/>
      <c r="K817" s="5"/>
      <c r="L817" s="5"/>
      <c r="M817" s="5"/>
    </row>
    <row r="818" spans="1:13">
      <c r="A818" s="5"/>
      <c r="B818" s="5"/>
      <c r="C818" s="5"/>
      <c r="D818" s="5"/>
      <c r="E818" s="5"/>
      <c r="F818" s="5"/>
      <c r="G818" s="5"/>
      <c r="H818" s="5"/>
      <c r="K818" s="5"/>
      <c r="L818" s="5"/>
      <c r="M818" s="5"/>
    </row>
    <row r="819" spans="1:13">
      <c r="A819" s="5"/>
      <c r="B819" s="5"/>
      <c r="C819" s="5"/>
      <c r="D819" s="5"/>
      <c r="E819" s="5"/>
      <c r="F819" s="5"/>
      <c r="G819" s="5"/>
      <c r="H819" s="5"/>
      <c r="K819" s="5"/>
      <c r="L819" s="5"/>
      <c r="M819" s="5"/>
    </row>
    <row r="820" spans="1:13">
      <c r="A820" s="5"/>
      <c r="B820" s="5"/>
      <c r="C820" s="5"/>
      <c r="D820" s="5"/>
      <c r="E820" s="5"/>
      <c r="F820" s="5"/>
      <c r="G820" s="5"/>
      <c r="H820" s="5"/>
      <c r="K820" s="5"/>
      <c r="L820" s="5"/>
      <c r="M820" s="5"/>
    </row>
    <row r="821" spans="1:13">
      <c r="A821" s="5"/>
      <c r="B821" s="5"/>
      <c r="C821" s="5"/>
      <c r="D821" s="5"/>
      <c r="E821" s="5"/>
      <c r="F821" s="5"/>
      <c r="G821" s="5"/>
      <c r="H821" s="5"/>
      <c r="K821" s="5"/>
      <c r="L821" s="5"/>
      <c r="M821" s="5"/>
    </row>
    <row r="822" spans="1:13">
      <c r="A822" s="5"/>
      <c r="B822" s="5"/>
      <c r="C822" s="5"/>
      <c r="D822" s="5"/>
      <c r="E822" s="5"/>
      <c r="F822" s="5"/>
      <c r="G822" s="5"/>
      <c r="H822" s="5"/>
      <c r="K822" s="5"/>
      <c r="L822" s="5"/>
      <c r="M822" s="5"/>
    </row>
    <row r="823" spans="1:13">
      <c r="A823" s="5"/>
      <c r="B823" s="5"/>
      <c r="C823" s="5"/>
      <c r="D823" s="5"/>
      <c r="E823" s="5"/>
      <c r="F823" s="5"/>
      <c r="G823" s="5"/>
      <c r="H823" s="5"/>
      <c r="K823" s="5"/>
      <c r="L823" s="5"/>
      <c r="M823" s="5"/>
    </row>
    <row r="824" spans="1:13">
      <c r="A824" s="5"/>
      <c r="B824" s="5"/>
      <c r="C824" s="5"/>
      <c r="D824" s="5"/>
      <c r="E824" s="5"/>
      <c r="F824" s="5"/>
      <c r="G824" s="5"/>
      <c r="H824" s="5"/>
      <c r="K824" s="5"/>
      <c r="L824" s="5"/>
      <c r="M824" s="5"/>
    </row>
    <row r="825" spans="1:13">
      <c r="A825" s="5"/>
      <c r="B825" s="5"/>
      <c r="C825" s="5"/>
      <c r="D825" s="5"/>
      <c r="E825" s="5"/>
      <c r="F825" s="5"/>
      <c r="G825" s="5"/>
      <c r="H825" s="5"/>
      <c r="K825" s="5"/>
      <c r="L825" s="5"/>
      <c r="M825" s="5"/>
    </row>
    <row r="826" spans="1:13">
      <c r="A826" s="5"/>
      <c r="B826" s="5"/>
      <c r="C826" s="5"/>
      <c r="D826" s="5"/>
      <c r="E826" s="5"/>
      <c r="F826" s="5"/>
      <c r="G826" s="5"/>
      <c r="H826" s="5"/>
      <c r="K826" s="5"/>
      <c r="L826" s="5"/>
      <c r="M826" s="5"/>
    </row>
    <row r="827" spans="1:13">
      <c r="A827" s="5"/>
      <c r="B827" s="5"/>
      <c r="C827" s="5"/>
      <c r="D827" s="5"/>
      <c r="E827" s="5"/>
      <c r="F827" s="5"/>
      <c r="G827" s="5"/>
      <c r="H827" s="5"/>
      <c r="K827" s="5"/>
      <c r="L827" s="5"/>
      <c r="M827" s="5"/>
    </row>
    <row r="828" spans="1:13">
      <c r="A828" s="5"/>
      <c r="B828" s="5"/>
      <c r="C828" s="5"/>
      <c r="D828" s="5"/>
      <c r="E828" s="5"/>
      <c r="F828" s="5"/>
      <c r="G828" s="5"/>
      <c r="H828" s="5"/>
      <c r="K828" s="5"/>
      <c r="L828" s="5"/>
      <c r="M828" s="5"/>
    </row>
    <row r="829" spans="1:13">
      <c r="A829" s="5"/>
      <c r="B829" s="5"/>
      <c r="C829" s="5"/>
      <c r="D829" s="5"/>
      <c r="E829" s="5"/>
      <c r="F829" s="5"/>
      <c r="G829" s="5"/>
      <c r="H829" s="5"/>
      <c r="K829" s="5"/>
      <c r="L829" s="5"/>
      <c r="M829" s="5"/>
    </row>
    <row r="830" spans="1:13">
      <c r="A830" s="5"/>
      <c r="B830" s="5"/>
      <c r="C830" s="5"/>
      <c r="D830" s="5"/>
      <c r="E830" s="5"/>
      <c r="F830" s="5"/>
      <c r="G830" s="5"/>
      <c r="H830" s="5"/>
      <c r="K830" s="5"/>
      <c r="L830" s="5"/>
      <c r="M830" s="5"/>
    </row>
    <row r="831" spans="1:13">
      <c r="A831" s="5"/>
      <c r="B831" s="5"/>
      <c r="C831" s="5"/>
      <c r="D831" s="5"/>
      <c r="E831" s="5"/>
      <c r="F831" s="5"/>
      <c r="G831" s="5"/>
      <c r="H831" s="5"/>
      <c r="K831" s="5"/>
      <c r="L831" s="5"/>
      <c r="M831" s="5"/>
    </row>
    <row r="832" spans="1:13">
      <c r="A832" s="5"/>
      <c r="B832" s="5"/>
      <c r="C832" s="5"/>
      <c r="D832" s="5"/>
      <c r="E832" s="5"/>
      <c r="F832" s="5"/>
      <c r="G832" s="5"/>
      <c r="H832" s="5"/>
      <c r="K832" s="5"/>
      <c r="L832" s="5"/>
      <c r="M832" s="5"/>
    </row>
    <row r="833" spans="1:13">
      <c r="A833" s="5"/>
      <c r="B833" s="5"/>
      <c r="C833" s="5"/>
      <c r="D833" s="5"/>
      <c r="E833" s="5"/>
      <c r="F833" s="5"/>
      <c r="G833" s="5"/>
      <c r="H833" s="5"/>
      <c r="K833" s="5"/>
      <c r="L833" s="5"/>
      <c r="M833" s="5"/>
    </row>
    <row r="834" spans="1:13">
      <c r="A834" s="5"/>
      <c r="B834" s="5"/>
      <c r="C834" s="5"/>
      <c r="D834" s="5"/>
      <c r="E834" s="5"/>
      <c r="F834" s="5"/>
      <c r="G834" s="5"/>
      <c r="H834" s="5"/>
      <c r="K834" s="5"/>
      <c r="L834" s="5"/>
      <c r="M834" s="5"/>
    </row>
    <row r="835" spans="1:13">
      <c r="A835" s="5"/>
      <c r="B835" s="5"/>
      <c r="C835" s="5"/>
      <c r="D835" s="5"/>
      <c r="E835" s="5"/>
      <c r="F835" s="5"/>
      <c r="G835" s="5"/>
      <c r="H835" s="5"/>
      <c r="K835" s="5"/>
      <c r="L835" s="5"/>
      <c r="M835" s="5"/>
    </row>
    <row r="836" spans="1:13">
      <c r="A836" s="5"/>
      <c r="B836" s="5"/>
      <c r="C836" s="5"/>
      <c r="D836" s="5"/>
      <c r="E836" s="5"/>
      <c r="F836" s="5"/>
      <c r="G836" s="5"/>
      <c r="H836" s="5"/>
      <c r="K836" s="5"/>
      <c r="L836" s="5"/>
      <c r="M836" s="5"/>
    </row>
    <row r="837" spans="1:13">
      <c r="A837" s="5"/>
      <c r="B837" s="5"/>
      <c r="C837" s="5"/>
      <c r="D837" s="5"/>
      <c r="E837" s="5"/>
      <c r="F837" s="5"/>
      <c r="G837" s="5"/>
      <c r="H837" s="5"/>
      <c r="K837" s="5"/>
      <c r="L837" s="5"/>
      <c r="M837" s="5"/>
    </row>
    <row r="838" spans="1:13">
      <c r="A838" s="5"/>
      <c r="B838" s="5"/>
      <c r="C838" s="5"/>
      <c r="D838" s="5"/>
      <c r="E838" s="5"/>
      <c r="F838" s="5"/>
      <c r="G838" s="5"/>
      <c r="H838" s="5"/>
      <c r="K838" s="5"/>
      <c r="L838" s="5"/>
      <c r="M838" s="5"/>
    </row>
    <row r="839" spans="1:13">
      <c r="A839" s="5"/>
      <c r="B839" s="5"/>
      <c r="C839" s="5"/>
      <c r="D839" s="5"/>
      <c r="E839" s="5"/>
      <c r="F839" s="5"/>
      <c r="G839" s="5"/>
      <c r="H839" s="5"/>
      <c r="K839" s="5"/>
      <c r="L839" s="5"/>
      <c r="M839" s="5"/>
    </row>
    <row r="840" spans="1:13">
      <c r="A840" s="5"/>
      <c r="B840" s="5"/>
      <c r="C840" s="5"/>
      <c r="D840" s="5"/>
      <c r="E840" s="5"/>
      <c r="F840" s="5"/>
      <c r="G840" s="5"/>
      <c r="H840" s="5"/>
      <c r="K840" s="5"/>
      <c r="L840" s="5"/>
      <c r="M840" s="5"/>
    </row>
    <row r="841" spans="1:13">
      <c r="A841" s="5"/>
      <c r="B841" s="5"/>
      <c r="C841" s="5"/>
      <c r="D841" s="5"/>
      <c r="E841" s="5"/>
      <c r="F841" s="5"/>
      <c r="G841" s="5"/>
      <c r="H841" s="5"/>
      <c r="K841" s="5"/>
      <c r="L841" s="5"/>
      <c r="M841" s="5"/>
    </row>
    <row r="842" spans="1:13">
      <c r="A842" s="5"/>
      <c r="B842" s="5"/>
      <c r="C842" s="5"/>
      <c r="D842" s="5"/>
      <c r="E842" s="5"/>
      <c r="F842" s="5"/>
      <c r="G842" s="5"/>
      <c r="H842" s="5"/>
      <c r="K842" s="5"/>
      <c r="L842" s="5"/>
      <c r="M842" s="5"/>
    </row>
    <row r="843" spans="1:13">
      <c r="A843" s="5"/>
      <c r="B843" s="5"/>
      <c r="C843" s="5"/>
      <c r="D843" s="5"/>
      <c r="E843" s="5"/>
      <c r="F843" s="5"/>
      <c r="G843" s="5"/>
      <c r="H843" s="5"/>
      <c r="K843" s="5"/>
      <c r="L843" s="5"/>
      <c r="M843" s="5"/>
    </row>
    <row r="844" spans="1:13">
      <c r="A844" s="5"/>
      <c r="B844" s="5"/>
      <c r="C844" s="5"/>
      <c r="D844" s="5"/>
      <c r="E844" s="5"/>
      <c r="F844" s="5"/>
      <c r="G844" s="5"/>
      <c r="H844" s="5"/>
      <c r="K844" s="5"/>
      <c r="L844" s="5"/>
      <c r="M844" s="5"/>
    </row>
    <row r="845" spans="1:13">
      <c r="A845" s="5"/>
      <c r="B845" s="5"/>
      <c r="C845" s="5"/>
      <c r="D845" s="5"/>
      <c r="E845" s="5"/>
      <c r="F845" s="5"/>
      <c r="G845" s="5"/>
      <c r="H845" s="5"/>
      <c r="K845" s="5"/>
      <c r="L845" s="5"/>
      <c r="M845" s="5"/>
    </row>
    <row r="846" spans="1:13">
      <c r="A846" s="5"/>
      <c r="B846" s="5"/>
      <c r="C846" s="5"/>
      <c r="D846" s="5"/>
      <c r="E846" s="5"/>
      <c r="F846" s="5"/>
      <c r="G846" s="5"/>
      <c r="H846" s="5"/>
      <c r="K846" s="5"/>
      <c r="L846" s="5"/>
      <c r="M846" s="5"/>
    </row>
    <row r="847" spans="1:13">
      <c r="A847" s="5"/>
      <c r="B847" s="5"/>
      <c r="C847" s="5"/>
      <c r="D847" s="5"/>
      <c r="E847" s="5"/>
      <c r="F847" s="5"/>
      <c r="G847" s="5"/>
      <c r="H847" s="5"/>
      <c r="K847" s="5"/>
      <c r="L847" s="5"/>
      <c r="M847" s="5"/>
    </row>
    <row r="848" spans="1:13">
      <c r="A848" s="5"/>
      <c r="B848" s="5"/>
      <c r="C848" s="5"/>
      <c r="D848" s="5"/>
      <c r="E848" s="5"/>
      <c r="F848" s="5"/>
      <c r="G848" s="5"/>
      <c r="H848" s="5"/>
      <c r="K848" s="5"/>
      <c r="L848" s="5"/>
      <c r="M848" s="5"/>
    </row>
    <row r="849" spans="1:13">
      <c r="A849" s="5"/>
      <c r="B849" s="5"/>
      <c r="C849" s="5"/>
      <c r="D849" s="5"/>
      <c r="E849" s="5"/>
      <c r="F849" s="5"/>
      <c r="G849" s="5"/>
      <c r="H849" s="5"/>
      <c r="K849" s="5"/>
      <c r="L849" s="5"/>
      <c r="M849" s="5"/>
    </row>
    <row r="850" spans="1:13">
      <c r="A850" s="5"/>
      <c r="B850" s="5"/>
      <c r="C850" s="5"/>
      <c r="D850" s="5"/>
      <c r="E850" s="5"/>
      <c r="F850" s="5"/>
      <c r="G850" s="5"/>
      <c r="H850" s="5"/>
      <c r="K850" s="5"/>
      <c r="L850" s="5"/>
      <c r="M850" s="5"/>
    </row>
    <row r="851" spans="1:13">
      <c r="A851" s="5"/>
      <c r="B851" s="5"/>
      <c r="C851" s="5"/>
      <c r="D851" s="5"/>
      <c r="E851" s="5"/>
      <c r="F851" s="5"/>
      <c r="G851" s="5"/>
      <c r="H851" s="5"/>
      <c r="K851" s="5"/>
      <c r="L851" s="5"/>
      <c r="M851" s="5"/>
    </row>
    <row r="852" spans="1:13">
      <c r="A852" s="5"/>
      <c r="B852" s="5"/>
      <c r="C852" s="5"/>
      <c r="D852" s="5"/>
      <c r="E852" s="5"/>
      <c r="F852" s="5"/>
      <c r="G852" s="5"/>
      <c r="H852" s="5"/>
      <c r="K852" s="5"/>
      <c r="L852" s="5"/>
      <c r="M852" s="5"/>
    </row>
    <row r="853" spans="1:13">
      <c r="A853" s="5"/>
      <c r="B853" s="5"/>
      <c r="C853" s="5"/>
      <c r="D853" s="5"/>
      <c r="E853" s="5"/>
      <c r="F853" s="5"/>
      <c r="G853" s="5"/>
      <c r="H853" s="5"/>
      <c r="K853" s="5"/>
      <c r="L853" s="5"/>
      <c r="M853" s="5"/>
    </row>
    <row r="854" spans="1:13">
      <c r="A854" s="5"/>
      <c r="B854" s="5"/>
      <c r="C854" s="5"/>
      <c r="D854" s="5"/>
      <c r="E854" s="5"/>
      <c r="F854" s="5"/>
      <c r="G854" s="5"/>
      <c r="H854" s="5"/>
      <c r="K854" s="5"/>
      <c r="L854" s="5"/>
      <c r="M854" s="5"/>
    </row>
    <row r="855" spans="1:13">
      <c r="A855" s="5"/>
      <c r="B855" s="5"/>
      <c r="C855" s="5"/>
      <c r="D855" s="5"/>
      <c r="E855" s="5"/>
      <c r="F855" s="5"/>
      <c r="G855" s="5"/>
      <c r="H855" s="5"/>
      <c r="K855" s="5"/>
      <c r="L855" s="5"/>
      <c r="M855" s="5"/>
    </row>
    <row r="856" spans="1:13">
      <c r="A856" s="5"/>
      <c r="B856" s="5"/>
      <c r="C856" s="5"/>
      <c r="D856" s="5"/>
      <c r="E856" s="5"/>
      <c r="F856" s="5"/>
      <c r="G856" s="5"/>
      <c r="H856" s="5"/>
      <c r="K856" s="5"/>
      <c r="L856" s="5"/>
      <c r="M856" s="5"/>
    </row>
    <row r="857" spans="1:13">
      <c r="A857" s="5"/>
      <c r="B857" s="5"/>
      <c r="C857" s="5"/>
      <c r="D857" s="5"/>
      <c r="E857" s="5"/>
      <c r="F857" s="5"/>
      <c r="G857" s="5"/>
      <c r="H857" s="5"/>
      <c r="K857" s="5"/>
      <c r="L857" s="5"/>
      <c r="M857" s="5"/>
    </row>
    <row r="858" spans="1:13">
      <c r="A858" s="5"/>
      <c r="B858" s="5"/>
      <c r="C858" s="5"/>
      <c r="D858" s="5"/>
      <c r="E858" s="5"/>
      <c r="F858" s="5"/>
      <c r="G858" s="5"/>
      <c r="H858" s="5"/>
      <c r="K858" s="5"/>
      <c r="L858" s="5"/>
      <c r="M858" s="5"/>
    </row>
    <row r="859" spans="1:13">
      <c r="A859" s="5"/>
      <c r="B859" s="5"/>
      <c r="C859" s="5"/>
      <c r="D859" s="5"/>
      <c r="E859" s="5"/>
      <c r="F859" s="5"/>
      <c r="G859" s="5"/>
      <c r="H859" s="5"/>
      <c r="K859" s="5"/>
      <c r="L859" s="5"/>
      <c r="M859" s="5"/>
    </row>
    <row r="860" spans="1:13">
      <c r="A860" s="5"/>
      <c r="B860" s="5"/>
      <c r="C860" s="5"/>
      <c r="D860" s="5"/>
      <c r="E860" s="5"/>
      <c r="F860" s="5"/>
      <c r="G860" s="5"/>
      <c r="H860" s="5"/>
      <c r="K860" s="5"/>
      <c r="L860" s="5"/>
      <c r="M860" s="5"/>
    </row>
    <row r="861" spans="1:13">
      <c r="A861" s="5"/>
      <c r="B861" s="5"/>
      <c r="C861" s="5"/>
      <c r="D861" s="5"/>
      <c r="E861" s="5"/>
      <c r="F861" s="5"/>
      <c r="G861" s="5"/>
      <c r="H861" s="5"/>
      <c r="K861" s="5"/>
      <c r="L861" s="5"/>
      <c r="M861" s="5"/>
    </row>
    <row r="862" spans="1:13">
      <c r="A862" s="5"/>
      <c r="B862" s="5"/>
      <c r="C862" s="5"/>
      <c r="D862" s="5"/>
      <c r="E862" s="5"/>
      <c r="F862" s="5"/>
      <c r="G862" s="5"/>
      <c r="H862" s="5"/>
      <c r="K862" s="5"/>
      <c r="L862" s="5"/>
      <c r="M862" s="5"/>
    </row>
    <row r="863" spans="1:13">
      <c r="A863" s="5"/>
      <c r="B863" s="5"/>
      <c r="C863" s="5"/>
      <c r="D863" s="5"/>
      <c r="E863" s="5"/>
      <c r="F863" s="5"/>
      <c r="G863" s="5"/>
      <c r="H863" s="5"/>
      <c r="K863" s="5"/>
      <c r="L863" s="5"/>
      <c r="M863" s="5"/>
    </row>
    <row r="864" spans="1:13">
      <c r="A864" s="5"/>
      <c r="B864" s="5"/>
      <c r="C864" s="5"/>
      <c r="D864" s="5"/>
      <c r="E864" s="5"/>
      <c r="F864" s="5"/>
      <c r="G864" s="5"/>
      <c r="H864" s="5"/>
      <c r="K864" s="5"/>
      <c r="L864" s="5"/>
      <c r="M864" s="5"/>
    </row>
    <row r="865" spans="1:13">
      <c r="A865" s="5"/>
      <c r="B865" s="5"/>
      <c r="C865" s="5"/>
      <c r="D865" s="5"/>
      <c r="E865" s="5"/>
      <c r="F865" s="5"/>
      <c r="G865" s="5"/>
      <c r="H865" s="5"/>
      <c r="K865" s="5"/>
      <c r="L865" s="5"/>
      <c r="M865" s="5"/>
    </row>
    <row r="866" spans="1:13">
      <c r="A866" s="5"/>
      <c r="B866" s="5"/>
      <c r="C866" s="5"/>
      <c r="D866" s="5"/>
      <c r="E866" s="5"/>
      <c r="F866" s="5"/>
      <c r="G866" s="5"/>
      <c r="H866" s="5"/>
      <c r="K866" s="5"/>
      <c r="L866" s="5"/>
      <c r="M866" s="5"/>
    </row>
    <row r="867" spans="1:13">
      <c r="A867" s="5"/>
      <c r="B867" s="5"/>
      <c r="C867" s="5"/>
      <c r="D867" s="5"/>
      <c r="E867" s="5"/>
      <c r="F867" s="5"/>
      <c r="G867" s="5"/>
      <c r="H867" s="5"/>
      <c r="K867" s="5"/>
      <c r="L867" s="5"/>
      <c r="M867" s="5"/>
    </row>
    <row r="868" spans="1:13">
      <c r="A868" s="5"/>
      <c r="B868" s="5"/>
      <c r="C868" s="5"/>
      <c r="D868" s="5"/>
      <c r="E868" s="5"/>
      <c r="F868" s="5"/>
      <c r="G868" s="5"/>
      <c r="H868" s="5"/>
      <c r="K868" s="5"/>
      <c r="L868" s="5"/>
      <c r="M868" s="5"/>
    </row>
    <row r="869" spans="1:13">
      <c r="A869" s="5"/>
      <c r="B869" s="5"/>
      <c r="C869" s="5"/>
      <c r="D869" s="5"/>
      <c r="E869" s="5"/>
      <c r="F869" s="5"/>
      <c r="G869" s="5"/>
      <c r="H869" s="5"/>
      <c r="K869" s="5"/>
      <c r="L869" s="5"/>
      <c r="M869" s="5"/>
    </row>
    <row r="870" spans="1:13">
      <c r="A870" s="5"/>
      <c r="B870" s="5"/>
      <c r="C870" s="5"/>
      <c r="D870" s="5"/>
      <c r="E870" s="5"/>
      <c r="F870" s="5"/>
      <c r="G870" s="5"/>
      <c r="H870" s="5"/>
      <c r="K870" s="5"/>
      <c r="L870" s="5"/>
      <c r="M870" s="5"/>
    </row>
    <row r="871" spans="1:13">
      <c r="A871" s="5"/>
      <c r="B871" s="5"/>
      <c r="C871" s="5"/>
      <c r="D871" s="5"/>
      <c r="E871" s="5"/>
      <c r="F871" s="5"/>
      <c r="G871" s="5"/>
      <c r="H871" s="5"/>
      <c r="K871" s="5"/>
      <c r="L871" s="5"/>
      <c r="M871" s="5"/>
    </row>
    <row r="872" spans="1:13">
      <c r="A872" s="5"/>
      <c r="B872" s="5"/>
      <c r="C872" s="5"/>
      <c r="D872" s="5"/>
      <c r="E872" s="5"/>
      <c r="F872" s="5"/>
      <c r="G872" s="5"/>
      <c r="H872" s="5"/>
      <c r="K872" s="5"/>
      <c r="L872" s="5"/>
      <c r="M872" s="5"/>
    </row>
    <row r="873" spans="1:13">
      <c r="A873" s="5"/>
      <c r="B873" s="5"/>
      <c r="C873" s="5"/>
      <c r="D873" s="5"/>
      <c r="E873" s="5"/>
      <c r="F873" s="5"/>
      <c r="G873" s="5"/>
      <c r="H873" s="5"/>
      <c r="K873" s="5"/>
      <c r="L873" s="5"/>
      <c r="M873" s="5"/>
    </row>
    <row r="874" spans="1:13">
      <c r="A874" s="5"/>
      <c r="B874" s="5"/>
      <c r="C874" s="5"/>
      <c r="D874" s="5"/>
      <c r="E874" s="5"/>
      <c r="F874" s="5"/>
      <c r="G874" s="5"/>
      <c r="H874" s="5"/>
      <c r="K874" s="5"/>
      <c r="L874" s="5"/>
      <c r="M874" s="5"/>
    </row>
    <row r="875" spans="1:13">
      <c r="A875" s="5"/>
      <c r="B875" s="5"/>
      <c r="C875" s="5"/>
      <c r="D875" s="5"/>
      <c r="E875" s="5"/>
      <c r="F875" s="5"/>
      <c r="G875" s="5"/>
      <c r="H875" s="5"/>
      <c r="K875" s="5"/>
      <c r="L875" s="5"/>
      <c r="M875" s="5"/>
    </row>
    <row r="876" spans="1:13">
      <c r="A876" s="5"/>
      <c r="B876" s="5"/>
      <c r="C876" s="5"/>
      <c r="D876" s="5"/>
      <c r="E876" s="5"/>
      <c r="F876" s="5"/>
      <c r="G876" s="5"/>
      <c r="H876" s="5"/>
      <c r="K876" s="5"/>
      <c r="L876" s="5"/>
      <c r="M876" s="5"/>
    </row>
    <row r="877" spans="1:13">
      <c r="A877" s="5"/>
      <c r="B877" s="5"/>
      <c r="C877" s="5"/>
      <c r="D877" s="5"/>
      <c r="E877" s="5"/>
      <c r="F877" s="5"/>
      <c r="G877" s="5"/>
      <c r="H877" s="5"/>
      <c r="K877" s="5"/>
      <c r="L877" s="5"/>
      <c r="M877" s="5"/>
    </row>
    <row r="878" spans="1:13">
      <c r="A878" s="5"/>
      <c r="B878" s="5"/>
      <c r="C878" s="5"/>
      <c r="D878" s="5"/>
      <c r="E878" s="5"/>
      <c r="F878" s="5"/>
      <c r="G878" s="5"/>
      <c r="H878" s="5"/>
      <c r="K878" s="5"/>
      <c r="L878" s="5"/>
      <c r="M878" s="5"/>
    </row>
    <row r="879" spans="1:13">
      <c r="A879" s="5"/>
      <c r="B879" s="5"/>
      <c r="C879" s="5"/>
      <c r="D879" s="5"/>
      <c r="E879" s="5"/>
      <c r="F879" s="5"/>
      <c r="G879" s="5"/>
      <c r="H879" s="5"/>
      <c r="K879" s="5"/>
      <c r="L879" s="5"/>
      <c r="M879" s="5"/>
    </row>
    <row r="880" spans="1:13">
      <c r="A880" s="5"/>
      <c r="B880" s="5"/>
      <c r="C880" s="5"/>
      <c r="D880" s="5"/>
      <c r="E880" s="5"/>
      <c r="F880" s="5"/>
      <c r="G880" s="5"/>
      <c r="H880" s="5"/>
      <c r="K880" s="5"/>
      <c r="L880" s="5"/>
      <c r="M880" s="5"/>
    </row>
    <row r="881" spans="1:13">
      <c r="A881" s="5"/>
      <c r="B881" s="5"/>
      <c r="C881" s="5"/>
      <c r="D881" s="5"/>
      <c r="E881" s="5"/>
      <c r="F881" s="5"/>
      <c r="G881" s="5"/>
      <c r="H881" s="5"/>
      <c r="K881" s="5"/>
      <c r="L881" s="5"/>
      <c r="M881" s="5"/>
    </row>
    <row r="882" spans="1:13">
      <c r="A882" s="5"/>
      <c r="B882" s="5"/>
      <c r="C882" s="5"/>
      <c r="D882" s="5"/>
      <c r="E882" s="5"/>
      <c r="F882" s="5"/>
      <c r="G882" s="5"/>
      <c r="H882" s="5"/>
      <c r="K882" s="5"/>
      <c r="L882" s="5"/>
      <c r="M882" s="5"/>
    </row>
    <row r="883" spans="1:13">
      <c r="A883" s="5"/>
      <c r="B883" s="5"/>
      <c r="C883" s="5"/>
      <c r="D883" s="5"/>
      <c r="E883" s="5"/>
      <c r="F883" s="5"/>
      <c r="G883" s="5"/>
      <c r="H883" s="5"/>
      <c r="K883" s="5"/>
      <c r="L883" s="5"/>
      <c r="M883" s="5"/>
    </row>
    <row r="884" spans="1:13">
      <c r="A884" s="5"/>
      <c r="B884" s="5"/>
      <c r="C884" s="5"/>
      <c r="D884" s="5"/>
      <c r="E884" s="5"/>
      <c r="F884" s="5"/>
      <c r="G884" s="5"/>
      <c r="H884" s="5"/>
      <c r="K884" s="5"/>
      <c r="L884" s="5"/>
      <c r="M884" s="5"/>
    </row>
    <row r="885" spans="1:13">
      <c r="A885" s="5"/>
      <c r="B885" s="5"/>
      <c r="C885" s="5"/>
      <c r="D885" s="5"/>
      <c r="E885" s="5"/>
      <c r="F885" s="5"/>
      <c r="G885" s="5"/>
      <c r="H885" s="5"/>
      <c r="K885" s="5"/>
      <c r="L885" s="5"/>
      <c r="M885" s="5"/>
    </row>
    <row r="886" spans="1:13">
      <c r="A886" s="5"/>
      <c r="B886" s="5"/>
      <c r="C886" s="5"/>
      <c r="D886" s="5"/>
      <c r="E886" s="5"/>
      <c r="F886" s="5"/>
      <c r="G886" s="5"/>
      <c r="H886" s="5"/>
      <c r="K886" s="5"/>
      <c r="L886" s="5"/>
      <c r="M886" s="5"/>
    </row>
    <row r="887" spans="1:13">
      <c r="A887" s="5"/>
      <c r="B887" s="5"/>
      <c r="C887" s="5"/>
      <c r="D887" s="5"/>
      <c r="E887" s="5"/>
      <c r="F887" s="5"/>
      <c r="G887" s="5"/>
      <c r="H887" s="5"/>
      <c r="K887" s="5"/>
      <c r="L887" s="5"/>
      <c r="M887" s="5"/>
    </row>
    <row r="888" spans="1:13">
      <c r="A888" s="5"/>
      <c r="B888" s="5"/>
      <c r="C888" s="5"/>
      <c r="D888" s="5"/>
      <c r="E888" s="5"/>
      <c r="F888" s="5"/>
      <c r="G888" s="5"/>
      <c r="H888" s="5"/>
      <c r="K888" s="5"/>
      <c r="L888" s="5"/>
      <c r="M888" s="5"/>
    </row>
    <row r="889" spans="1:13">
      <c r="A889" s="5"/>
      <c r="B889" s="5"/>
      <c r="C889" s="5"/>
      <c r="D889" s="5"/>
      <c r="E889" s="5"/>
      <c r="F889" s="5"/>
      <c r="G889" s="5"/>
      <c r="H889" s="5"/>
      <c r="K889" s="5"/>
      <c r="L889" s="5"/>
      <c r="M889" s="5"/>
    </row>
    <row r="890" spans="1:13">
      <c r="A890" s="5"/>
      <c r="B890" s="5"/>
      <c r="C890" s="5"/>
      <c r="D890" s="5"/>
      <c r="E890" s="5"/>
      <c r="F890" s="5"/>
      <c r="G890" s="5"/>
      <c r="H890" s="5"/>
      <c r="K890" s="5"/>
      <c r="L890" s="5"/>
      <c r="M890" s="5"/>
    </row>
    <row r="891" spans="1:13">
      <c r="A891" s="5"/>
      <c r="B891" s="5"/>
      <c r="C891" s="5"/>
      <c r="D891" s="5"/>
      <c r="E891" s="5"/>
      <c r="F891" s="5"/>
      <c r="G891" s="5"/>
      <c r="H891" s="5"/>
      <c r="K891" s="5"/>
      <c r="L891" s="5"/>
      <c r="M891" s="5"/>
    </row>
    <row r="892" spans="1:13">
      <c r="A892" s="5"/>
      <c r="B892" s="5"/>
      <c r="C892" s="5"/>
      <c r="D892" s="5"/>
      <c r="E892" s="5"/>
      <c r="F892" s="5"/>
      <c r="G892" s="5"/>
      <c r="H892" s="5"/>
      <c r="K892" s="5"/>
      <c r="L892" s="5"/>
      <c r="M892" s="5"/>
    </row>
    <row r="893" spans="1:13">
      <c r="A893" s="5"/>
      <c r="B893" s="5"/>
      <c r="C893" s="5"/>
      <c r="D893" s="5"/>
      <c r="E893" s="5"/>
      <c r="F893" s="5"/>
      <c r="G893" s="5"/>
      <c r="H893" s="5"/>
      <c r="K893" s="5"/>
      <c r="L893" s="5"/>
      <c r="M893" s="5"/>
    </row>
    <row r="894" spans="1:13">
      <c r="A894" s="5"/>
      <c r="B894" s="5"/>
      <c r="C894" s="5"/>
      <c r="D894" s="5"/>
      <c r="E894" s="5"/>
      <c r="F894" s="5"/>
      <c r="G894" s="5"/>
      <c r="H894" s="5"/>
      <c r="K894" s="5"/>
      <c r="L894" s="5"/>
      <c r="M894" s="5"/>
    </row>
    <row r="895" spans="1:13">
      <c r="A895" s="5"/>
      <c r="B895" s="5"/>
      <c r="C895" s="5"/>
      <c r="D895" s="5"/>
      <c r="E895" s="5"/>
      <c r="F895" s="5"/>
      <c r="G895" s="5"/>
      <c r="H895" s="5"/>
      <c r="K895" s="5"/>
      <c r="L895" s="5"/>
      <c r="M895" s="5"/>
    </row>
    <row r="896" spans="1:13">
      <c r="A896" s="5"/>
      <c r="B896" s="5"/>
      <c r="C896" s="5"/>
      <c r="D896" s="5"/>
      <c r="E896" s="5"/>
      <c r="F896" s="5"/>
      <c r="G896" s="5"/>
      <c r="H896" s="5"/>
      <c r="K896" s="5"/>
      <c r="L896" s="5"/>
      <c r="M896" s="5"/>
    </row>
    <row r="897" spans="1:13">
      <c r="A897" s="5"/>
      <c r="B897" s="5"/>
      <c r="C897" s="5"/>
      <c r="D897" s="5"/>
      <c r="E897" s="5"/>
      <c r="F897" s="5"/>
      <c r="G897" s="5"/>
      <c r="H897" s="5"/>
      <c r="K897" s="5"/>
      <c r="L897" s="5"/>
      <c r="M897" s="5"/>
    </row>
    <row r="898" spans="1:13">
      <c r="A898" s="5"/>
      <c r="B898" s="5"/>
      <c r="C898" s="5"/>
      <c r="D898" s="5"/>
      <c r="E898" s="5"/>
      <c r="F898" s="5"/>
      <c r="G898" s="5"/>
      <c r="H898" s="5"/>
      <c r="K898" s="5"/>
      <c r="L898" s="5"/>
      <c r="M898" s="5"/>
    </row>
    <row r="899" spans="1:13">
      <c r="A899" s="5"/>
      <c r="B899" s="5"/>
      <c r="C899" s="5"/>
      <c r="D899" s="5"/>
      <c r="E899" s="5"/>
      <c r="F899" s="5"/>
      <c r="G899" s="5"/>
      <c r="H899" s="5"/>
      <c r="K899" s="5"/>
      <c r="L899" s="5"/>
      <c r="M899" s="5"/>
    </row>
    <row r="900" spans="1:13">
      <c r="A900" s="5"/>
      <c r="B900" s="5"/>
      <c r="C900" s="5"/>
      <c r="D900" s="5"/>
      <c r="E900" s="5"/>
      <c r="F900" s="5"/>
      <c r="G900" s="5"/>
      <c r="H900" s="5"/>
      <c r="K900" s="5"/>
      <c r="L900" s="5"/>
      <c r="M900" s="5"/>
    </row>
    <row r="901" spans="1:13">
      <c r="A901" s="5"/>
      <c r="B901" s="5"/>
      <c r="C901" s="5"/>
      <c r="D901" s="5"/>
      <c r="E901" s="5"/>
      <c r="F901" s="5"/>
      <c r="G901" s="5"/>
      <c r="H901" s="5"/>
      <c r="K901" s="5"/>
      <c r="L901" s="5"/>
      <c r="M901" s="5"/>
    </row>
    <row r="902" spans="1:13">
      <c r="A902" s="5"/>
      <c r="B902" s="5"/>
      <c r="C902" s="5"/>
      <c r="D902" s="5"/>
      <c r="E902" s="5"/>
      <c r="F902" s="5"/>
      <c r="G902" s="5"/>
      <c r="H902" s="5"/>
      <c r="K902" s="5"/>
      <c r="L902" s="5"/>
      <c r="M902" s="5"/>
    </row>
    <row r="903" spans="1:13">
      <c r="A903" s="5"/>
      <c r="B903" s="5"/>
      <c r="C903" s="5"/>
      <c r="D903" s="5"/>
      <c r="E903" s="5"/>
      <c r="F903" s="5"/>
      <c r="G903" s="5"/>
      <c r="H903" s="5"/>
      <c r="K903" s="5"/>
      <c r="L903" s="5"/>
      <c r="M903" s="5"/>
    </row>
    <row r="904" spans="1:13">
      <c r="A904" s="5"/>
      <c r="B904" s="5"/>
      <c r="C904" s="5"/>
      <c r="D904" s="5"/>
      <c r="E904" s="5"/>
      <c r="F904" s="5"/>
      <c r="G904" s="5"/>
      <c r="H904" s="5"/>
      <c r="K904" s="5"/>
      <c r="L904" s="5"/>
      <c r="M904" s="5"/>
    </row>
    <row r="905" spans="1:13">
      <c r="A905" s="5"/>
      <c r="B905" s="5"/>
      <c r="C905" s="5"/>
      <c r="D905" s="5"/>
      <c r="E905" s="5"/>
      <c r="F905" s="5"/>
      <c r="G905" s="5"/>
      <c r="H905" s="5"/>
      <c r="K905" s="5"/>
      <c r="L905" s="5"/>
      <c r="M905" s="5"/>
    </row>
    <row r="906" spans="1:13">
      <c r="A906" s="5"/>
      <c r="B906" s="5"/>
      <c r="C906" s="5"/>
      <c r="D906" s="5"/>
      <c r="E906" s="5"/>
      <c r="F906" s="5"/>
      <c r="G906" s="5"/>
      <c r="H906" s="5"/>
      <c r="K906" s="5"/>
      <c r="L906" s="5"/>
      <c r="M906" s="5"/>
    </row>
    <row r="907" spans="1:13">
      <c r="A907" s="5"/>
      <c r="B907" s="5"/>
      <c r="C907" s="5"/>
      <c r="D907" s="5"/>
      <c r="E907" s="5"/>
      <c r="F907" s="5"/>
      <c r="G907" s="5"/>
      <c r="H907" s="5"/>
      <c r="K907" s="5"/>
      <c r="L907" s="5"/>
      <c r="M907" s="5"/>
    </row>
    <row r="908" spans="1:13">
      <c r="A908" s="5"/>
      <c r="B908" s="5"/>
      <c r="C908" s="5"/>
      <c r="D908" s="5"/>
      <c r="E908" s="5"/>
      <c r="F908" s="5"/>
      <c r="G908" s="5"/>
      <c r="H908" s="5"/>
      <c r="K908" s="5"/>
      <c r="L908" s="5"/>
      <c r="M908" s="5"/>
    </row>
    <row r="909" spans="1:13">
      <c r="A909" s="5"/>
      <c r="B909" s="5"/>
      <c r="C909" s="5"/>
      <c r="D909" s="5"/>
      <c r="E909" s="5"/>
      <c r="F909" s="5"/>
      <c r="G909" s="5"/>
      <c r="H909" s="5"/>
      <c r="K909" s="5"/>
      <c r="L909" s="5"/>
      <c r="M909" s="5"/>
    </row>
    <row r="910" spans="1:13">
      <c r="A910" s="5"/>
      <c r="B910" s="5"/>
      <c r="C910" s="5"/>
      <c r="D910" s="5"/>
      <c r="E910" s="5"/>
      <c r="F910" s="5"/>
      <c r="G910" s="5"/>
      <c r="H910" s="5"/>
      <c r="K910" s="5"/>
      <c r="L910" s="5"/>
      <c r="M910" s="5"/>
    </row>
    <row r="911" spans="1:13">
      <c r="A911" s="5"/>
      <c r="B911" s="5"/>
      <c r="C911" s="5"/>
      <c r="D911" s="5"/>
      <c r="E911" s="5"/>
      <c r="F911" s="5"/>
      <c r="G911" s="5"/>
      <c r="H911" s="5"/>
      <c r="K911" s="5"/>
      <c r="L911" s="5"/>
      <c r="M911" s="5"/>
    </row>
    <row r="912" spans="1:13">
      <c r="A912" s="5"/>
      <c r="B912" s="5"/>
      <c r="C912" s="5"/>
      <c r="D912" s="5"/>
      <c r="E912" s="5"/>
      <c r="F912" s="5"/>
      <c r="G912" s="5"/>
      <c r="H912" s="5"/>
      <c r="K912" s="5"/>
      <c r="L912" s="5"/>
      <c r="M912" s="5"/>
    </row>
    <row r="913" spans="1:13">
      <c r="A913" s="5"/>
      <c r="B913" s="5"/>
      <c r="C913" s="5"/>
      <c r="D913" s="5"/>
      <c r="E913" s="5"/>
      <c r="F913" s="5"/>
      <c r="G913" s="5"/>
      <c r="H913" s="5"/>
      <c r="K913" s="5"/>
      <c r="L913" s="5"/>
      <c r="M913" s="5"/>
    </row>
    <row r="914" spans="1:13">
      <c r="A914" s="5"/>
      <c r="B914" s="5"/>
      <c r="C914" s="5"/>
      <c r="D914" s="5"/>
      <c r="E914" s="5"/>
      <c r="F914" s="5"/>
      <c r="G914" s="5"/>
      <c r="H914" s="5"/>
      <c r="K914" s="5"/>
      <c r="L914" s="5"/>
      <c r="M914" s="5"/>
    </row>
    <row r="915" spans="1:13">
      <c r="A915" s="5"/>
      <c r="B915" s="5"/>
      <c r="C915" s="5"/>
      <c r="D915" s="5"/>
      <c r="E915" s="5"/>
      <c r="F915" s="5"/>
      <c r="G915" s="5"/>
      <c r="H915" s="5"/>
      <c r="K915" s="5"/>
      <c r="L915" s="5"/>
      <c r="M915" s="5"/>
    </row>
    <row r="916" spans="1:13">
      <c r="A916" s="5"/>
      <c r="B916" s="5"/>
      <c r="C916" s="5"/>
      <c r="D916" s="5"/>
      <c r="E916" s="5"/>
      <c r="F916" s="5"/>
      <c r="G916" s="5"/>
      <c r="H916" s="5"/>
      <c r="K916" s="5"/>
      <c r="L916" s="5"/>
      <c r="M916" s="5"/>
    </row>
    <row r="917" spans="1:13">
      <c r="A917" s="5"/>
      <c r="B917" s="5"/>
      <c r="C917" s="5"/>
      <c r="D917" s="5"/>
      <c r="E917" s="5"/>
      <c r="F917" s="5"/>
      <c r="G917" s="5"/>
      <c r="H917" s="5"/>
      <c r="K917" s="5"/>
      <c r="L917" s="5"/>
      <c r="M917" s="5"/>
    </row>
    <row r="918" spans="1:13">
      <c r="A918" s="5"/>
      <c r="B918" s="5"/>
      <c r="C918" s="5"/>
      <c r="D918" s="5"/>
      <c r="E918" s="5"/>
      <c r="F918" s="5"/>
      <c r="G918" s="5"/>
      <c r="H918" s="5"/>
      <c r="K918" s="5"/>
      <c r="L918" s="5"/>
      <c r="M918" s="5"/>
    </row>
    <row r="919" spans="1:13">
      <c r="A919" s="5"/>
      <c r="B919" s="5"/>
      <c r="C919" s="5"/>
      <c r="D919" s="5"/>
      <c r="E919" s="5"/>
      <c r="F919" s="5"/>
      <c r="G919" s="5"/>
      <c r="H919" s="5"/>
      <c r="K919" s="5"/>
      <c r="L919" s="5"/>
      <c r="M919" s="5"/>
    </row>
    <row r="920" spans="1:13">
      <c r="A920" s="5"/>
      <c r="B920" s="5"/>
      <c r="C920" s="5"/>
      <c r="D920" s="5"/>
      <c r="E920" s="5"/>
      <c r="F920" s="5"/>
      <c r="G920" s="5"/>
      <c r="H920" s="5"/>
      <c r="K920" s="5"/>
      <c r="L920" s="5"/>
      <c r="M920" s="5"/>
    </row>
    <row r="921" spans="1:13">
      <c r="A921" s="5"/>
      <c r="B921" s="5"/>
      <c r="C921" s="5"/>
      <c r="D921" s="5"/>
      <c r="E921" s="5"/>
      <c r="F921" s="5"/>
      <c r="G921" s="5"/>
      <c r="H921" s="5"/>
      <c r="K921" s="5"/>
      <c r="L921" s="5"/>
      <c r="M921" s="5"/>
    </row>
    <row r="922" spans="1:13">
      <c r="A922" s="5"/>
      <c r="B922" s="5"/>
      <c r="C922" s="5"/>
      <c r="D922" s="5"/>
      <c r="E922" s="5"/>
      <c r="F922" s="5"/>
      <c r="G922" s="5"/>
      <c r="H922" s="5"/>
      <c r="K922" s="5"/>
      <c r="L922" s="5"/>
      <c r="M922" s="5"/>
    </row>
    <row r="923" spans="1:13">
      <c r="A923" s="5"/>
      <c r="B923" s="5"/>
      <c r="C923" s="5"/>
      <c r="D923" s="5"/>
      <c r="E923" s="5"/>
      <c r="F923" s="5"/>
      <c r="G923" s="5"/>
      <c r="H923" s="5"/>
      <c r="K923" s="5"/>
      <c r="L923" s="5"/>
      <c r="M923" s="5"/>
    </row>
    <row r="924" spans="1:13">
      <c r="A924" s="5"/>
      <c r="B924" s="5"/>
      <c r="C924" s="5"/>
      <c r="D924" s="5"/>
      <c r="E924" s="5"/>
      <c r="F924" s="5"/>
      <c r="G924" s="5"/>
      <c r="H924" s="5"/>
      <c r="K924" s="5"/>
      <c r="L924" s="5"/>
      <c r="M924" s="5"/>
    </row>
    <row r="925" spans="1:13">
      <c r="A925" s="5"/>
      <c r="B925" s="5"/>
      <c r="C925" s="5"/>
      <c r="D925" s="5"/>
      <c r="E925" s="5"/>
      <c r="F925" s="5"/>
      <c r="G925" s="5"/>
      <c r="H925" s="5"/>
      <c r="K925" s="5"/>
      <c r="L925" s="5"/>
      <c r="M925" s="5"/>
    </row>
    <row r="926" spans="1:13">
      <c r="A926" s="5"/>
      <c r="B926" s="5"/>
      <c r="C926" s="5"/>
      <c r="D926" s="5"/>
      <c r="E926" s="5"/>
      <c r="F926" s="5"/>
      <c r="G926" s="5"/>
      <c r="H926" s="5"/>
      <c r="K926" s="5"/>
      <c r="L926" s="5"/>
      <c r="M926" s="5"/>
    </row>
    <row r="927" spans="1:13">
      <c r="A927" s="5"/>
      <c r="B927" s="5"/>
      <c r="C927" s="5"/>
      <c r="D927" s="5"/>
      <c r="E927" s="5"/>
      <c r="F927" s="5"/>
      <c r="G927" s="5"/>
      <c r="H927" s="5"/>
      <c r="K927" s="5"/>
      <c r="L927" s="5"/>
      <c r="M927" s="5"/>
    </row>
    <row r="928" spans="1:13">
      <c r="A928" s="5"/>
      <c r="B928" s="5"/>
      <c r="C928" s="5"/>
      <c r="D928" s="5"/>
      <c r="E928" s="5"/>
      <c r="F928" s="5"/>
      <c r="G928" s="5"/>
      <c r="H928" s="5"/>
      <c r="K928" s="5"/>
      <c r="L928" s="5"/>
      <c r="M928" s="5"/>
    </row>
    <row r="929" spans="1:13">
      <c r="A929" s="5"/>
      <c r="B929" s="5"/>
      <c r="C929" s="5"/>
      <c r="D929" s="5"/>
      <c r="E929" s="5"/>
      <c r="F929" s="5"/>
      <c r="G929" s="5"/>
      <c r="H929" s="5"/>
      <c r="K929" s="5"/>
      <c r="L929" s="5"/>
      <c r="M929" s="5"/>
    </row>
    <row r="930" spans="1:13">
      <c r="A930" s="5"/>
      <c r="B930" s="5"/>
      <c r="C930" s="5"/>
      <c r="D930" s="5"/>
      <c r="E930" s="5"/>
      <c r="F930" s="5"/>
      <c r="G930" s="5"/>
      <c r="H930" s="5"/>
      <c r="K930" s="5"/>
      <c r="L930" s="5"/>
      <c r="M930" s="5"/>
    </row>
    <row r="931" spans="1:13">
      <c r="A931" s="5"/>
      <c r="B931" s="5"/>
      <c r="C931" s="5"/>
      <c r="D931" s="5"/>
      <c r="E931" s="5"/>
      <c r="F931" s="5"/>
      <c r="G931" s="5"/>
      <c r="H931" s="5"/>
      <c r="K931" s="5"/>
      <c r="L931" s="5"/>
      <c r="M931" s="5"/>
    </row>
    <row r="932" spans="1:13">
      <c r="A932" s="5"/>
      <c r="B932" s="5"/>
      <c r="C932" s="5"/>
      <c r="D932" s="5"/>
      <c r="E932" s="5"/>
      <c r="F932" s="5"/>
      <c r="G932" s="5"/>
      <c r="H932" s="5"/>
      <c r="K932" s="5"/>
      <c r="L932" s="5"/>
      <c r="M932" s="5"/>
    </row>
    <row r="933" spans="1:13">
      <c r="A933" s="5"/>
      <c r="B933" s="5"/>
      <c r="C933" s="5"/>
      <c r="D933" s="5"/>
      <c r="E933" s="5"/>
      <c r="F933" s="5"/>
      <c r="G933" s="5"/>
      <c r="H933" s="5"/>
      <c r="K933" s="5"/>
      <c r="L933" s="5"/>
      <c r="M933" s="5"/>
    </row>
    <row r="934" spans="1:13">
      <c r="A934" s="5"/>
      <c r="B934" s="5"/>
      <c r="C934" s="5"/>
      <c r="D934" s="5"/>
      <c r="E934" s="5"/>
      <c r="F934" s="5"/>
      <c r="G934" s="5"/>
      <c r="H934" s="5"/>
      <c r="K934" s="5"/>
      <c r="L934" s="5"/>
      <c r="M934" s="5"/>
    </row>
    <row r="935" spans="1:13">
      <c r="A935" s="5"/>
      <c r="B935" s="5"/>
      <c r="C935" s="5"/>
      <c r="D935" s="5"/>
      <c r="E935" s="5"/>
      <c r="F935" s="5"/>
      <c r="G935" s="5"/>
      <c r="H935" s="5"/>
      <c r="K935" s="5"/>
      <c r="L935" s="5"/>
      <c r="M935" s="5"/>
    </row>
    <row r="936" spans="1:13">
      <c r="A936" s="5"/>
      <c r="B936" s="5"/>
      <c r="C936" s="5"/>
      <c r="D936" s="5"/>
      <c r="E936" s="5"/>
      <c r="F936" s="5"/>
      <c r="G936" s="5"/>
      <c r="H936" s="5"/>
      <c r="K936" s="5"/>
      <c r="L936" s="5"/>
      <c r="M936" s="5"/>
    </row>
    <row r="937" spans="1:13">
      <c r="A937" s="5"/>
      <c r="B937" s="5"/>
      <c r="C937" s="5"/>
      <c r="D937" s="5"/>
      <c r="E937" s="5"/>
      <c r="F937" s="5"/>
      <c r="G937" s="5"/>
      <c r="H937" s="5"/>
      <c r="K937" s="5"/>
      <c r="L937" s="5"/>
      <c r="M937" s="5"/>
    </row>
    <row r="938" spans="1:13">
      <c r="A938" s="5"/>
      <c r="B938" s="5"/>
      <c r="C938" s="5"/>
      <c r="D938" s="5"/>
      <c r="E938" s="5"/>
      <c r="F938" s="5"/>
      <c r="G938" s="5"/>
      <c r="H938" s="5"/>
      <c r="K938" s="5"/>
      <c r="L938" s="5"/>
      <c r="M938" s="5"/>
    </row>
    <row r="939" spans="1:13">
      <c r="A939" s="5"/>
      <c r="B939" s="5"/>
      <c r="C939" s="5"/>
      <c r="D939" s="5"/>
      <c r="E939" s="5"/>
      <c r="F939" s="5"/>
      <c r="G939" s="5"/>
      <c r="H939" s="5"/>
      <c r="K939" s="5"/>
      <c r="L939" s="5"/>
      <c r="M939" s="5"/>
    </row>
    <row r="940" spans="1:13">
      <c r="A940" s="5"/>
      <c r="B940" s="5"/>
      <c r="C940" s="5"/>
      <c r="D940" s="5"/>
      <c r="E940" s="5"/>
      <c r="F940" s="5"/>
      <c r="G940" s="5"/>
      <c r="H940" s="5"/>
      <c r="K940" s="5"/>
      <c r="L940" s="5"/>
      <c r="M940" s="5"/>
    </row>
    <row r="941" spans="1:13">
      <c r="A941" s="5"/>
      <c r="B941" s="5"/>
      <c r="C941" s="5"/>
      <c r="D941" s="5"/>
      <c r="E941" s="5"/>
      <c r="F941" s="5"/>
      <c r="G941" s="5"/>
      <c r="H941" s="5"/>
      <c r="K941" s="5"/>
      <c r="L941" s="5"/>
      <c r="M941" s="5"/>
    </row>
    <row r="942" spans="1:13">
      <c r="A942" s="5"/>
      <c r="B942" s="5"/>
      <c r="C942" s="5"/>
      <c r="D942" s="5"/>
      <c r="E942" s="5"/>
      <c r="F942" s="5"/>
      <c r="G942" s="5"/>
      <c r="H942" s="5"/>
      <c r="K942" s="5"/>
      <c r="L942" s="5"/>
      <c r="M942" s="5"/>
    </row>
    <row r="943" spans="1:13">
      <c r="A943" s="5"/>
      <c r="B943" s="5"/>
      <c r="C943" s="5"/>
      <c r="D943" s="5"/>
      <c r="E943" s="5"/>
      <c r="F943" s="5"/>
      <c r="G943" s="5"/>
      <c r="H943" s="5"/>
      <c r="K943" s="5"/>
      <c r="L943" s="5"/>
      <c r="M943" s="5"/>
    </row>
    <row r="944" spans="1:13">
      <c r="A944" s="5"/>
      <c r="B944" s="5"/>
      <c r="C944" s="5"/>
      <c r="D944" s="5"/>
      <c r="E944" s="5"/>
      <c r="F944" s="5"/>
      <c r="G944" s="5"/>
      <c r="H944" s="5"/>
      <c r="K944" s="5"/>
      <c r="L944" s="5"/>
      <c r="M944" s="5"/>
    </row>
    <row r="945" spans="1:13">
      <c r="A945" s="5"/>
      <c r="B945" s="5"/>
      <c r="C945" s="5"/>
      <c r="D945" s="5"/>
      <c r="E945" s="5"/>
      <c r="F945" s="5"/>
      <c r="G945" s="5"/>
      <c r="H945" s="5"/>
      <c r="K945" s="5"/>
      <c r="L945" s="5"/>
      <c r="M945" s="5"/>
    </row>
    <row r="946" spans="1:13">
      <c r="A946" s="5"/>
      <c r="B946" s="5"/>
      <c r="C946" s="5"/>
      <c r="D946" s="5"/>
      <c r="E946" s="5"/>
      <c r="F946" s="5"/>
      <c r="G946" s="5"/>
      <c r="H946" s="5"/>
      <c r="K946" s="5"/>
      <c r="L946" s="5"/>
      <c r="M946" s="5"/>
    </row>
    <row r="947" spans="1:13">
      <c r="A947" s="5"/>
      <c r="B947" s="5"/>
      <c r="C947" s="5"/>
      <c r="D947" s="5"/>
      <c r="E947" s="5"/>
      <c r="F947" s="5"/>
      <c r="G947" s="5"/>
      <c r="H947" s="5"/>
      <c r="K947" s="5"/>
      <c r="L947" s="5"/>
      <c r="M947" s="5"/>
    </row>
    <row r="948" spans="1:13">
      <c r="A948" s="5"/>
      <c r="B948" s="5"/>
      <c r="C948" s="5"/>
      <c r="D948" s="5"/>
      <c r="E948" s="5"/>
      <c r="F948" s="5"/>
      <c r="G948" s="5"/>
      <c r="H948" s="5"/>
      <c r="K948" s="5"/>
      <c r="L948" s="5"/>
      <c r="M948" s="5"/>
    </row>
    <row r="949" spans="1:13">
      <c r="A949" s="5"/>
      <c r="B949" s="5"/>
      <c r="C949" s="5"/>
      <c r="D949" s="5"/>
      <c r="E949" s="5"/>
      <c r="F949" s="5"/>
      <c r="G949" s="5"/>
      <c r="H949" s="5"/>
      <c r="K949" s="5"/>
      <c r="L949" s="5"/>
      <c r="M949" s="5"/>
    </row>
    <row r="950" spans="1:13">
      <c r="A950" s="5"/>
      <c r="B950" s="5"/>
      <c r="C950" s="5"/>
      <c r="D950" s="5"/>
      <c r="E950" s="5"/>
      <c r="F950" s="5"/>
      <c r="G950" s="5"/>
      <c r="H950" s="5"/>
      <c r="K950" s="5"/>
      <c r="L950" s="5"/>
      <c r="M950" s="5"/>
    </row>
    <row r="951" spans="1:13">
      <c r="A951" s="5"/>
      <c r="B951" s="5"/>
      <c r="C951" s="5"/>
      <c r="D951" s="5"/>
      <c r="E951" s="5"/>
      <c r="F951" s="5"/>
      <c r="G951" s="5"/>
      <c r="H951" s="5"/>
      <c r="K951" s="5"/>
      <c r="L951" s="5"/>
      <c r="M951" s="5"/>
    </row>
    <row r="952" spans="1:13">
      <c r="A952" s="5"/>
      <c r="B952" s="5"/>
      <c r="C952" s="5"/>
      <c r="D952" s="5"/>
      <c r="E952" s="5"/>
      <c r="F952" s="5"/>
      <c r="G952" s="5"/>
      <c r="H952" s="5"/>
      <c r="K952" s="5"/>
      <c r="L952" s="5"/>
      <c r="M952" s="5"/>
    </row>
    <row r="953" spans="1:13">
      <c r="A953" s="5"/>
      <c r="B953" s="5"/>
      <c r="C953" s="5"/>
      <c r="D953" s="5"/>
      <c r="E953" s="5"/>
      <c r="F953" s="5"/>
      <c r="G953" s="5"/>
      <c r="H953" s="5"/>
      <c r="K953" s="5"/>
      <c r="L953" s="5"/>
      <c r="M953" s="5"/>
    </row>
    <row r="954" spans="1:13">
      <c r="A954" s="5"/>
      <c r="B954" s="5"/>
      <c r="C954" s="5"/>
      <c r="D954" s="5"/>
      <c r="E954" s="5"/>
      <c r="F954" s="5"/>
      <c r="G954" s="5"/>
      <c r="H954" s="5"/>
      <c r="K954" s="5"/>
      <c r="L954" s="5"/>
      <c r="M954" s="5"/>
    </row>
    <row r="955" spans="1:13">
      <c r="A955" s="5"/>
      <c r="B955" s="5"/>
      <c r="C955" s="5"/>
      <c r="D955" s="5"/>
      <c r="E955" s="5"/>
      <c r="F955" s="5"/>
      <c r="G955" s="5"/>
      <c r="H955" s="5"/>
      <c r="K955" s="5"/>
      <c r="L955" s="5"/>
      <c r="M955" s="5"/>
    </row>
    <row r="956" spans="1:13">
      <c r="A956" s="5"/>
      <c r="B956" s="5"/>
      <c r="C956" s="5"/>
      <c r="D956" s="5"/>
      <c r="E956" s="5"/>
      <c r="F956" s="5"/>
      <c r="G956" s="5"/>
      <c r="H956" s="5"/>
      <c r="K956" s="5"/>
      <c r="L956" s="5"/>
      <c r="M956" s="5"/>
    </row>
    <row r="957" spans="1:13">
      <c r="A957" s="5"/>
      <c r="B957" s="5"/>
      <c r="C957" s="5"/>
      <c r="D957" s="5"/>
      <c r="E957" s="5"/>
      <c r="F957" s="5"/>
      <c r="G957" s="5"/>
      <c r="H957" s="5"/>
      <c r="K957" s="5"/>
      <c r="L957" s="5"/>
      <c r="M957" s="5"/>
    </row>
    <row r="958" spans="1:13">
      <c r="A958" s="5"/>
      <c r="B958" s="5"/>
      <c r="C958" s="5"/>
      <c r="D958" s="5"/>
      <c r="E958" s="5"/>
      <c r="F958" s="5"/>
      <c r="G958" s="5"/>
      <c r="H958" s="5"/>
      <c r="K958" s="5"/>
      <c r="L958" s="5"/>
      <c r="M958" s="5"/>
    </row>
    <row r="959" spans="1:13">
      <c r="A959" s="5"/>
      <c r="B959" s="5"/>
      <c r="C959" s="5"/>
      <c r="D959" s="5"/>
      <c r="E959" s="5"/>
      <c r="F959" s="5"/>
      <c r="G959" s="5"/>
      <c r="H959" s="5"/>
      <c r="K959" s="5"/>
      <c r="L959" s="5"/>
      <c r="M959" s="5"/>
    </row>
    <row r="960" spans="1:13">
      <c r="A960" s="5"/>
      <c r="B960" s="5"/>
      <c r="C960" s="5"/>
      <c r="D960" s="5"/>
      <c r="E960" s="5"/>
      <c r="F960" s="5"/>
      <c r="G960" s="5"/>
      <c r="H960" s="5"/>
      <c r="K960" s="5"/>
      <c r="L960" s="5"/>
      <c r="M960" s="5"/>
    </row>
    <row r="961" spans="1:13">
      <c r="A961" s="5"/>
      <c r="B961" s="5"/>
      <c r="C961" s="5"/>
      <c r="D961" s="5"/>
      <c r="E961" s="5"/>
      <c r="F961" s="5"/>
      <c r="G961" s="5"/>
      <c r="H961" s="5"/>
      <c r="K961" s="5"/>
      <c r="L961" s="5"/>
      <c r="M961" s="5"/>
    </row>
    <row r="962" spans="1:13">
      <c r="A962" s="5"/>
      <c r="B962" s="5"/>
      <c r="C962" s="5"/>
      <c r="D962" s="5"/>
      <c r="E962" s="5"/>
      <c r="F962" s="5"/>
      <c r="G962" s="5"/>
      <c r="H962" s="5"/>
      <c r="K962" s="5"/>
      <c r="L962" s="5"/>
      <c r="M962" s="5"/>
    </row>
    <row r="963" spans="1:13">
      <c r="A963" s="5"/>
      <c r="B963" s="5"/>
      <c r="C963" s="5"/>
      <c r="D963" s="5"/>
      <c r="E963" s="5"/>
      <c r="F963" s="5"/>
      <c r="G963" s="5"/>
      <c r="H963" s="5"/>
      <c r="K963" s="5"/>
      <c r="L963" s="5"/>
      <c r="M963" s="5"/>
    </row>
    <row r="964" spans="1:13">
      <c r="A964" s="5"/>
      <c r="B964" s="5"/>
      <c r="C964" s="5"/>
      <c r="D964" s="5"/>
      <c r="E964" s="5"/>
      <c r="F964" s="5"/>
      <c r="G964" s="5"/>
      <c r="H964" s="5"/>
      <c r="K964" s="5"/>
      <c r="L964" s="5"/>
      <c r="M964" s="5"/>
    </row>
    <row r="965" spans="1:13">
      <c r="A965" s="5"/>
      <c r="B965" s="5"/>
      <c r="C965" s="5"/>
      <c r="D965" s="5"/>
      <c r="E965" s="5"/>
      <c r="F965" s="5"/>
      <c r="G965" s="5"/>
      <c r="H965" s="5"/>
      <c r="K965" s="5"/>
      <c r="L965" s="5"/>
      <c r="M965" s="5"/>
    </row>
    <row r="966" spans="1:13">
      <c r="A966" s="5"/>
      <c r="B966" s="5"/>
      <c r="C966" s="5"/>
      <c r="D966" s="5"/>
      <c r="E966" s="5"/>
      <c r="F966" s="5"/>
      <c r="G966" s="5"/>
      <c r="H966" s="5"/>
      <c r="K966" s="5"/>
      <c r="L966" s="5"/>
      <c r="M966" s="5"/>
    </row>
    <row r="967" spans="1:13">
      <c r="A967" s="5"/>
      <c r="B967" s="5"/>
      <c r="C967" s="5"/>
      <c r="D967" s="5"/>
      <c r="E967" s="5"/>
      <c r="F967" s="5"/>
      <c r="G967" s="5"/>
      <c r="H967" s="5"/>
      <c r="K967" s="5"/>
      <c r="L967" s="5"/>
      <c r="M967" s="5"/>
    </row>
    <row r="968" spans="1:13">
      <c r="A968" s="5"/>
      <c r="B968" s="5"/>
      <c r="C968" s="5"/>
      <c r="D968" s="5"/>
      <c r="E968" s="5"/>
      <c r="F968" s="5"/>
      <c r="G968" s="5"/>
      <c r="H968" s="5"/>
      <c r="K968" s="5"/>
      <c r="L968" s="5"/>
      <c r="M968" s="5"/>
    </row>
    <row r="969" spans="1:13">
      <c r="A969" s="5"/>
      <c r="B969" s="5"/>
      <c r="C969" s="5"/>
      <c r="D969" s="5"/>
      <c r="E969" s="5"/>
      <c r="F969" s="5"/>
      <c r="G969" s="5"/>
      <c r="H969" s="5"/>
      <c r="K969" s="5"/>
      <c r="L969" s="5"/>
      <c r="M969" s="5"/>
    </row>
    <row r="970" spans="1:13">
      <c r="A970" s="5"/>
      <c r="B970" s="5"/>
      <c r="C970" s="5"/>
      <c r="D970" s="5"/>
      <c r="E970" s="5"/>
      <c r="F970" s="5"/>
      <c r="G970" s="5"/>
      <c r="H970" s="5"/>
      <c r="K970" s="5"/>
      <c r="L970" s="5"/>
      <c r="M970" s="5"/>
    </row>
    <row r="971" spans="1:13">
      <c r="A971" s="5"/>
      <c r="B971" s="5"/>
      <c r="C971" s="5"/>
      <c r="D971" s="5"/>
      <c r="E971" s="5"/>
      <c r="F971" s="5"/>
      <c r="G971" s="5"/>
      <c r="H971" s="5"/>
      <c r="K971" s="5"/>
      <c r="L971" s="5"/>
      <c r="M971" s="5"/>
    </row>
    <row r="972" spans="1:13">
      <c r="A972" s="5"/>
      <c r="B972" s="5"/>
      <c r="C972" s="5"/>
      <c r="D972" s="5"/>
      <c r="E972" s="5"/>
      <c r="F972" s="5"/>
      <c r="G972" s="5"/>
      <c r="H972" s="5"/>
      <c r="K972" s="5"/>
      <c r="L972" s="5"/>
      <c r="M972" s="5"/>
    </row>
    <row r="973" spans="1:13">
      <c r="A973" s="5"/>
      <c r="B973" s="5"/>
      <c r="C973" s="5"/>
      <c r="D973" s="5"/>
      <c r="E973" s="5"/>
      <c r="F973" s="5"/>
      <c r="G973" s="5"/>
      <c r="H973" s="5"/>
      <c r="K973" s="5"/>
      <c r="L973" s="5"/>
      <c r="M973" s="5"/>
    </row>
    <row r="974" spans="1:13">
      <c r="A974" s="5"/>
      <c r="B974" s="5"/>
      <c r="C974" s="5"/>
      <c r="D974" s="5"/>
      <c r="E974" s="5"/>
      <c r="F974" s="5"/>
      <c r="G974" s="5"/>
      <c r="H974" s="5"/>
      <c r="K974" s="5"/>
      <c r="L974" s="5"/>
      <c r="M974" s="5"/>
    </row>
    <row r="975" spans="1:13">
      <c r="A975" s="5"/>
      <c r="B975" s="5"/>
      <c r="C975" s="5"/>
      <c r="D975" s="5"/>
      <c r="E975" s="5"/>
      <c r="F975" s="5"/>
      <c r="G975" s="5"/>
      <c r="H975" s="5"/>
      <c r="K975" s="5"/>
      <c r="L975" s="5"/>
      <c r="M975" s="5"/>
    </row>
    <row r="976" spans="1:13">
      <c r="A976" s="5"/>
      <c r="B976" s="5"/>
      <c r="C976" s="5"/>
      <c r="D976" s="5"/>
      <c r="E976" s="5"/>
      <c r="F976" s="5"/>
      <c r="G976" s="5"/>
      <c r="H976" s="5"/>
      <c r="K976" s="5"/>
      <c r="L976" s="5"/>
      <c r="M976" s="5"/>
    </row>
    <row r="977" spans="1:13">
      <c r="A977" s="5"/>
      <c r="B977" s="5"/>
      <c r="C977" s="5"/>
      <c r="D977" s="5"/>
      <c r="E977" s="5"/>
      <c r="F977" s="5"/>
      <c r="G977" s="5"/>
      <c r="H977" s="5"/>
      <c r="K977" s="5"/>
      <c r="L977" s="5"/>
      <c r="M977" s="5"/>
    </row>
    <row r="978" spans="1:13">
      <c r="A978" s="5"/>
      <c r="B978" s="5"/>
      <c r="C978" s="5"/>
      <c r="D978" s="5"/>
      <c r="E978" s="5"/>
      <c r="F978" s="5"/>
      <c r="G978" s="5"/>
      <c r="H978" s="5"/>
      <c r="K978" s="5"/>
      <c r="L978" s="5"/>
      <c r="M978" s="5"/>
    </row>
    <row r="979" spans="1:13">
      <c r="A979" s="5"/>
      <c r="B979" s="5"/>
      <c r="C979" s="5"/>
      <c r="D979" s="5"/>
      <c r="E979" s="5"/>
      <c r="F979" s="5"/>
      <c r="G979" s="5"/>
      <c r="H979" s="5"/>
      <c r="K979" s="5"/>
      <c r="L979" s="5"/>
      <c r="M979" s="5"/>
    </row>
    <row r="980" spans="1:13">
      <c r="A980" s="5"/>
      <c r="B980" s="5"/>
      <c r="C980" s="5"/>
      <c r="D980" s="5"/>
      <c r="E980" s="5"/>
      <c r="F980" s="5"/>
      <c r="G980" s="5"/>
      <c r="H980" s="5"/>
      <c r="K980" s="5"/>
      <c r="L980" s="5"/>
      <c r="M980" s="5"/>
    </row>
    <row r="981" spans="1:13">
      <c r="A981" s="5"/>
      <c r="B981" s="5"/>
      <c r="C981" s="5"/>
      <c r="D981" s="5"/>
      <c r="E981" s="5"/>
      <c r="F981" s="5"/>
      <c r="G981" s="5"/>
      <c r="H981" s="5"/>
      <c r="K981" s="5"/>
      <c r="L981" s="5"/>
      <c r="M981" s="5"/>
    </row>
    <row r="982" spans="1:13">
      <c r="A982" s="5"/>
      <c r="B982" s="5"/>
      <c r="C982" s="5"/>
      <c r="D982" s="5"/>
      <c r="E982" s="5"/>
      <c r="F982" s="5"/>
      <c r="G982" s="5"/>
      <c r="H982" s="5"/>
      <c r="K982" s="5"/>
      <c r="L982" s="5"/>
      <c r="M982" s="5"/>
    </row>
    <row r="983" spans="1:13">
      <c r="A983" s="5"/>
      <c r="B983" s="5"/>
      <c r="C983" s="5"/>
      <c r="D983" s="5"/>
      <c r="E983" s="5"/>
      <c r="F983" s="5"/>
      <c r="G983" s="5"/>
      <c r="H983" s="5"/>
      <c r="K983" s="5"/>
      <c r="L983" s="5"/>
      <c r="M983" s="5"/>
    </row>
    <row r="984" spans="1:13">
      <c r="A984" s="5"/>
      <c r="B984" s="5"/>
      <c r="C984" s="5"/>
      <c r="D984" s="5"/>
      <c r="E984" s="5"/>
      <c r="F984" s="5"/>
      <c r="G984" s="5"/>
      <c r="H984" s="5"/>
      <c r="K984" s="5"/>
      <c r="L984" s="5"/>
      <c r="M984" s="5"/>
    </row>
    <row r="985" spans="1:13">
      <c r="A985" s="5"/>
      <c r="B985" s="5"/>
      <c r="C985" s="5"/>
      <c r="D985" s="5"/>
      <c r="E985" s="5"/>
      <c r="F985" s="5"/>
      <c r="G985" s="5"/>
      <c r="H985" s="5"/>
      <c r="K985" s="5"/>
      <c r="L985" s="5"/>
      <c r="M985" s="5"/>
    </row>
    <row r="986" spans="1:13">
      <c r="A986" s="5"/>
      <c r="B986" s="5"/>
      <c r="C986" s="5"/>
      <c r="D986" s="5"/>
      <c r="E986" s="5"/>
      <c r="F986" s="5"/>
      <c r="G986" s="5"/>
      <c r="H986" s="5"/>
      <c r="K986" s="5"/>
      <c r="L986" s="5"/>
      <c r="M986" s="5"/>
    </row>
    <row r="987" spans="1:13">
      <c r="A987" s="5"/>
      <c r="B987" s="5"/>
      <c r="C987" s="5"/>
      <c r="D987" s="5"/>
      <c r="E987" s="5"/>
      <c r="F987" s="5"/>
      <c r="G987" s="5"/>
      <c r="H987" s="5"/>
      <c r="K987" s="5"/>
      <c r="L987" s="5"/>
      <c r="M987" s="5"/>
    </row>
    <row r="988" spans="1:13">
      <c r="A988" s="5"/>
      <c r="B988" s="5"/>
      <c r="C988" s="5"/>
      <c r="D988" s="5"/>
      <c r="E988" s="5"/>
      <c r="F988" s="5"/>
      <c r="G988" s="5"/>
      <c r="H988" s="5"/>
      <c r="K988" s="5"/>
      <c r="L988" s="5"/>
      <c r="M988" s="5"/>
    </row>
    <row r="989" spans="1:13">
      <c r="A989" s="5"/>
      <c r="B989" s="5"/>
      <c r="C989" s="5"/>
      <c r="D989" s="5"/>
      <c r="E989" s="5"/>
      <c r="F989" s="5"/>
      <c r="G989" s="5"/>
      <c r="H989" s="5"/>
      <c r="K989" s="5"/>
      <c r="L989" s="5"/>
      <c r="M989" s="5"/>
    </row>
    <row r="990" spans="1:13">
      <c r="A990" s="5"/>
      <c r="B990" s="5"/>
      <c r="C990" s="5"/>
      <c r="D990" s="5"/>
      <c r="E990" s="5"/>
      <c r="F990" s="5"/>
      <c r="G990" s="5"/>
      <c r="H990" s="5"/>
      <c r="K990" s="5"/>
      <c r="L990" s="5"/>
      <c r="M990" s="5"/>
    </row>
    <row r="991" spans="1:13">
      <c r="A991" s="5"/>
      <c r="B991" s="5"/>
      <c r="C991" s="5"/>
      <c r="D991" s="5"/>
      <c r="E991" s="5"/>
      <c r="F991" s="5"/>
      <c r="G991" s="5"/>
      <c r="H991" s="5"/>
      <c r="K991" s="5"/>
      <c r="L991" s="5"/>
      <c r="M991" s="5"/>
    </row>
    <row r="992" spans="1:13">
      <c r="A992" s="5"/>
      <c r="B992" s="5"/>
      <c r="C992" s="5"/>
      <c r="D992" s="5"/>
      <c r="E992" s="5"/>
      <c r="F992" s="5"/>
      <c r="G992" s="5"/>
      <c r="H992" s="5"/>
      <c r="K992" s="5"/>
      <c r="L992" s="5"/>
      <c r="M992" s="5"/>
    </row>
    <row r="993" spans="1:13">
      <c r="A993" s="5"/>
      <c r="B993" s="5"/>
      <c r="C993" s="5"/>
      <c r="D993" s="5"/>
      <c r="E993" s="5"/>
      <c r="F993" s="5"/>
      <c r="G993" s="5"/>
      <c r="H993" s="5"/>
      <c r="K993" s="5"/>
      <c r="L993" s="5"/>
      <c r="M993" s="5"/>
    </row>
    <row r="994" spans="1:13">
      <c r="A994" s="5"/>
      <c r="B994" s="5"/>
      <c r="C994" s="5"/>
      <c r="D994" s="5"/>
      <c r="E994" s="5"/>
      <c r="F994" s="5"/>
      <c r="G994" s="5"/>
      <c r="H994" s="5"/>
      <c r="K994" s="5"/>
      <c r="L994" s="5"/>
      <c r="M994" s="5"/>
    </row>
    <row r="995" spans="1:13">
      <c r="A995" s="5"/>
      <c r="B995" s="5"/>
      <c r="C995" s="5"/>
      <c r="D995" s="5"/>
      <c r="E995" s="5"/>
      <c r="F995" s="5"/>
      <c r="G995" s="5"/>
      <c r="H995" s="5"/>
      <c r="K995" s="5"/>
      <c r="L995" s="5"/>
      <c r="M995" s="5"/>
    </row>
    <row r="996" spans="1:13">
      <c r="A996" s="5"/>
      <c r="B996" s="5"/>
      <c r="C996" s="5"/>
      <c r="D996" s="5"/>
      <c r="E996" s="5"/>
      <c r="F996" s="5"/>
      <c r="G996" s="5"/>
      <c r="H996" s="5"/>
      <c r="K996" s="5"/>
      <c r="L996" s="5"/>
      <c r="M996" s="5"/>
    </row>
    <row r="997" spans="1:13">
      <c r="A997" s="5"/>
      <c r="B997" s="5"/>
      <c r="C997" s="5"/>
      <c r="D997" s="5"/>
      <c r="E997" s="5"/>
      <c r="F997" s="5"/>
      <c r="G997" s="5"/>
      <c r="H997" s="5"/>
      <c r="K997" s="5"/>
      <c r="L997" s="5"/>
      <c r="M997" s="5"/>
    </row>
    <row r="998" spans="1:13">
      <c r="A998" s="5"/>
      <c r="B998" s="5"/>
      <c r="C998" s="5"/>
      <c r="D998" s="5"/>
      <c r="E998" s="5"/>
      <c r="F998" s="5"/>
      <c r="G998" s="5"/>
      <c r="H998" s="5"/>
      <c r="K998" s="5"/>
      <c r="L998" s="5"/>
      <c r="M998" s="5"/>
    </row>
    <row r="999" spans="1:13">
      <c r="A999" s="5"/>
      <c r="B999" s="5"/>
      <c r="C999" s="5"/>
      <c r="D999" s="5"/>
      <c r="E999" s="5"/>
      <c r="F999" s="5"/>
      <c r="G999" s="5"/>
      <c r="H999" s="5"/>
      <c r="K999" s="5"/>
      <c r="L999" s="5"/>
      <c r="M999" s="5"/>
    </row>
    <row r="1000" spans="1:13">
      <c r="A1000" s="5"/>
      <c r="B1000" s="5"/>
      <c r="C1000" s="5"/>
      <c r="D1000" s="5"/>
      <c r="E1000" s="5"/>
      <c r="F1000" s="5"/>
      <c r="G1000" s="5"/>
      <c r="H1000" s="5"/>
      <c r="K1000" s="5"/>
      <c r="L1000" s="5"/>
      <c r="M1000" s="5"/>
    </row>
    <row r="1001" spans="1:13">
      <c r="A1001" s="5"/>
      <c r="B1001" s="5"/>
      <c r="C1001" s="5"/>
      <c r="D1001" s="5"/>
      <c r="E1001" s="5"/>
      <c r="F1001" s="5"/>
      <c r="G1001" s="5"/>
      <c r="H1001" s="5"/>
      <c r="K1001" s="5"/>
      <c r="L1001" s="5"/>
      <c r="M1001" s="5"/>
    </row>
    <row r="1002" spans="1:13">
      <c r="A1002" s="5"/>
      <c r="B1002" s="5"/>
      <c r="C1002" s="5"/>
      <c r="D1002" s="5"/>
      <c r="E1002" s="5"/>
      <c r="F1002" s="5"/>
      <c r="G1002" s="5"/>
      <c r="H1002" s="5"/>
      <c r="K1002" s="5"/>
      <c r="L1002" s="5"/>
      <c r="M1002" s="5"/>
    </row>
  </sheetData>
  <mergeCells count="1">
    <mergeCell ref="A2:E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1:M1002"/>
  <sheetViews>
    <sheetView workbookViewId="0">
      <selection activeCell="B1" sqref="B1"/>
    </sheetView>
  </sheetViews>
  <sheetFormatPr defaultColWidth="15.140625" defaultRowHeight="15" customHeight="1"/>
  <cols>
    <col min="1" max="1" width="20" customWidth="1"/>
    <col min="2" max="2" width="73.7109375" customWidth="1"/>
    <col min="3" max="3" width="19.28515625" customWidth="1"/>
    <col min="4" max="4" width="2" customWidth="1"/>
    <col min="5" max="5" width="18.42578125" customWidth="1"/>
    <col min="6" max="6" width="7.5703125" customWidth="1"/>
    <col min="7" max="7" width="10.85546875" customWidth="1"/>
    <col min="8" max="27" width="7.5703125" customWidth="1"/>
  </cols>
  <sheetData>
    <row r="1" spans="1:13" ht="46.5" customHeight="1">
      <c r="A1" s="4" t="s">
        <v>1</v>
      </c>
      <c r="B1" s="5"/>
      <c r="C1" s="5"/>
      <c r="D1" s="5"/>
      <c r="E1" s="5"/>
      <c r="F1" s="5"/>
      <c r="G1" s="10"/>
      <c r="H1" s="10"/>
      <c r="I1" s="10"/>
      <c r="J1" s="10"/>
      <c r="K1" s="10"/>
      <c r="L1" s="10"/>
    </row>
    <row r="2" spans="1:13" ht="69" customHeight="1">
      <c r="A2" s="447" t="s">
        <v>15</v>
      </c>
      <c r="B2" s="440"/>
      <c r="C2" s="440"/>
      <c r="D2" s="12"/>
      <c r="E2" s="21"/>
      <c r="F2" s="448" t="s">
        <v>32</v>
      </c>
      <c r="G2" s="440"/>
      <c r="H2" s="440"/>
      <c r="I2" s="440"/>
      <c r="J2" s="440"/>
      <c r="K2" s="440"/>
      <c r="L2" s="440"/>
      <c r="M2" s="440"/>
    </row>
    <row r="3" spans="1:13" ht="46.5" customHeight="1">
      <c r="A3" s="449" t="s">
        <v>33</v>
      </c>
      <c r="B3" s="440"/>
      <c r="C3" s="440"/>
      <c r="D3" s="13"/>
      <c r="E3" s="32" t="s">
        <v>59</v>
      </c>
      <c r="F3" s="33" t="s">
        <v>60</v>
      </c>
      <c r="G3" s="33" t="s">
        <v>61</v>
      </c>
      <c r="H3" s="33" t="s">
        <v>62</v>
      </c>
      <c r="I3" s="33" t="s">
        <v>63</v>
      </c>
      <c r="J3" s="33" t="s">
        <v>64</v>
      </c>
      <c r="K3" s="33" t="s">
        <v>65</v>
      </c>
      <c r="L3" s="33" t="s">
        <v>66</v>
      </c>
      <c r="M3" s="33" t="s">
        <v>67</v>
      </c>
    </row>
    <row r="4" spans="1:13" ht="23.25" customHeight="1">
      <c r="A4" s="40" t="s">
        <v>68</v>
      </c>
      <c r="B4" s="41" t="s">
        <v>86</v>
      </c>
      <c r="C4" s="66" t="s">
        <v>87</v>
      </c>
      <c r="D4" s="13"/>
      <c r="E4" s="32" t="s">
        <v>168</v>
      </c>
      <c r="F4" s="72">
        <v>1</v>
      </c>
      <c r="G4" s="73">
        <v>2</v>
      </c>
      <c r="H4" s="73">
        <v>3</v>
      </c>
      <c r="I4" s="73">
        <v>4</v>
      </c>
      <c r="J4" s="73">
        <v>2</v>
      </c>
      <c r="K4" s="73">
        <v>3</v>
      </c>
      <c r="L4" s="73">
        <v>4</v>
      </c>
      <c r="M4" s="73">
        <v>5</v>
      </c>
    </row>
    <row r="5" spans="1:13" ht="30" customHeight="1">
      <c r="A5" s="37" t="s">
        <v>172</v>
      </c>
      <c r="B5" s="37" t="s">
        <v>173</v>
      </c>
      <c r="C5" s="75" t="str">
        <f>HYPERLINK("http://www.huduser.org/publications/pdf/measuring_overcrowding_in_hsg.pdf","http://www.huduser.org/publications/pdf/measuring_overcrowding_in_hsg.pdf")</f>
        <v>http://www.huduser.org/publications/pdf/measuring_overcrowding_in_hsg.pdf</v>
      </c>
      <c r="D5" s="13"/>
      <c r="E5" s="32" t="s">
        <v>175</v>
      </c>
      <c r="F5" s="79">
        <f t="shared" ref="F5:M5" si="0">F4*165</f>
        <v>165</v>
      </c>
      <c r="G5" s="79">
        <f t="shared" si="0"/>
        <v>330</v>
      </c>
      <c r="H5" s="79">
        <f t="shared" si="0"/>
        <v>495</v>
      </c>
      <c r="I5" s="79">
        <f t="shared" si="0"/>
        <v>660</v>
      </c>
      <c r="J5" s="79">
        <f t="shared" si="0"/>
        <v>330</v>
      </c>
      <c r="K5" s="79">
        <f t="shared" si="0"/>
        <v>495</v>
      </c>
      <c r="L5" s="79">
        <f t="shared" si="0"/>
        <v>660</v>
      </c>
      <c r="M5" s="79">
        <f t="shared" si="0"/>
        <v>825</v>
      </c>
    </row>
    <row r="6" spans="1:13" ht="15" customHeight="1">
      <c r="A6" s="85" t="s">
        <v>186</v>
      </c>
      <c r="B6" s="87" t="s">
        <v>187</v>
      </c>
      <c r="C6" s="87" t="s">
        <v>189</v>
      </c>
      <c r="D6" s="13"/>
      <c r="E6" s="32" t="s">
        <v>190</v>
      </c>
      <c r="F6" s="79">
        <f t="shared" ref="F6:M6" si="1">F5*1.1</f>
        <v>181.50000000000003</v>
      </c>
      <c r="G6" s="79">
        <f t="shared" si="1"/>
        <v>363.00000000000006</v>
      </c>
      <c r="H6" s="79">
        <f t="shared" si="1"/>
        <v>544.5</v>
      </c>
      <c r="I6" s="79">
        <f t="shared" si="1"/>
        <v>726.00000000000011</v>
      </c>
      <c r="J6" s="79">
        <f t="shared" si="1"/>
        <v>363.00000000000006</v>
      </c>
      <c r="K6" s="79">
        <f t="shared" si="1"/>
        <v>544.5</v>
      </c>
      <c r="L6" s="79">
        <f t="shared" si="1"/>
        <v>726.00000000000011</v>
      </c>
      <c r="M6" s="79">
        <f t="shared" si="1"/>
        <v>907.50000000000011</v>
      </c>
    </row>
    <row r="7" spans="1:13" ht="19.5" customHeight="1">
      <c r="A7" s="450" t="s">
        <v>204</v>
      </c>
      <c r="B7" s="96" t="s">
        <v>207</v>
      </c>
      <c r="C7" s="97" t="s">
        <v>208</v>
      </c>
      <c r="D7" s="13"/>
      <c r="E7" s="32" t="s">
        <v>209</v>
      </c>
      <c r="F7" s="79">
        <f t="shared" ref="F7:M7" si="2">F5*1.5</f>
        <v>247.5</v>
      </c>
      <c r="G7" s="79">
        <f t="shared" si="2"/>
        <v>495</v>
      </c>
      <c r="H7" s="79">
        <f t="shared" si="2"/>
        <v>742.5</v>
      </c>
      <c r="I7" s="79">
        <f t="shared" si="2"/>
        <v>990</v>
      </c>
      <c r="J7" s="79">
        <f t="shared" si="2"/>
        <v>495</v>
      </c>
      <c r="K7" s="79">
        <f t="shared" si="2"/>
        <v>742.5</v>
      </c>
      <c r="L7" s="79">
        <f t="shared" si="2"/>
        <v>990</v>
      </c>
      <c r="M7" s="79">
        <f t="shared" si="2"/>
        <v>1237.5</v>
      </c>
    </row>
    <row r="8" spans="1:13">
      <c r="A8" s="440"/>
      <c r="B8" s="96" t="s">
        <v>218</v>
      </c>
      <c r="C8" s="97"/>
      <c r="D8" s="13"/>
      <c r="E8" s="32" t="s">
        <v>219</v>
      </c>
      <c r="F8" s="79">
        <f t="shared" ref="F8:M8" si="3">F5*2</f>
        <v>330</v>
      </c>
      <c r="G8" s="79">
        <f t="shared" si="3"/>
        <v>660</v>
      </c>
      <c r="H8" s="79">
        <f t="shared" si="3"/>
        <v>990</v>
      </c>
      <c r="I8" s="79">
        <f t="shared" si="3"/>
        <v>1320</v>
      </c>
      <c r="J8" s="79">
        <f t="shared" si="3"/>
        <v>660</v>
      </c>
      <c r="K8" s="79">
        <f t="shared" si="3"/>
        <v>990</v>
      </c>
      <c r="L8" s="79">
        <f t="shared" si="3"/>
        <v>1320</v>
      </c>
      <c r="M8" s="79">
        <f t="shared" si="3"/>
        <v>1650</v>
      </c>
    </row>
    <row r="9" spans="1:13" ht="46.5" customHeight="1">
      <c r="A9" s="440"/>
      <c r="B9" s="96" t="s">
        <v>222</v>
      </c>
      <c r="C9" s="97"/>
      <c r="D9" s="14"/>
      <c r="E9" s="107"/>
      <c r="F9" s="107"/>
      <c r="G9" s="107"/>
      <c r="H9" s="107"/>
      <c r="I9" s="107"/>
      <c r="J9" s="107"/>
      <c r="K9" s="107"/>
      <c r="L9" s="107"/>
      <c r="M9" s="107"/>
    </row>
    <row r="10" spans="1:13" ht="21.75" customHeight="1">
      <c r="A10" s="440"/>
      <c r="B10" s="96" t="s">
        <v>224</v>
      </c>
      <c r="C10" s="97"/>
    </row>
    <row r="11" spans="1:13">
      <c r="A11" s="440"/>
      <c r="B11" s="96" t="s">
        <v>225</v>
      </c>
      <c r="C11" s="97"/>
    </row>
    <row r="12" spans="1:13">
      <c r="A12" s="440"/>
      <c r="B12" s="96" t="s">
        <v>226</v>
      </c>
      <c r="C12" s="97"/>
    </row>
    <row r="13" spans="1:13">
      <c r="A13" s="440"/>
      <c r="B13" s="96" t="s">
        <v>227</v>
      </c>
      <c r="C13" s="97"/>
    </row>
    <row r="14" spans="1:13">
      <c r="A14" s="440"/>
      <c r="B14" s="96" t="s">
        <v>229</v>
      </c>
      <c r="C14" s="97"/>
    </row>
    <row r="15" spans="1:13">
      <c r="A15" s="440"/>
      <c r="B15" s="96" t="s">
        <v>230</v>
      </c>
      <c r="C15" s="97"/>
    </row>
    <row r="16" spans="1:13">
      <c r="A16" s="440"/>
      <c r="B16" s="96" t="s">
        <v>231</v>
      </c>
      <c r="C16" s="97"/>
    </row>
    <row r="17" spans="1:5">
      <c r="A17" s="440"/>
      <c r="B17" s="96" t="s">
        <v>232</v>
      </c>
      <c r="C17" s="97"/>
    </row>
    <row r="19" spans="1:5" ht="40.5" customHeight="1">
      <c r="A19" s="37" t="s">
        <v>233</v>
      </c>
      <c r="B19" s="109" t="s">
        <v>234</v>
      </c>
      <c r="C19" s="14" t="s">
        <v>236</v>
      </c>
    </row>
    <row r="20" spans="1:5" ht="27.75" customHeight="1">
      <c r="A20" s="37" t="s">
        <v>237</v>
      </c>
      <c r="B20" s="112">
        <f>76*10.7639</f>
        <v>818.05639999999994</v>
      </c>
    </row>
    <row r="21" spans="1:5" ht="103.5" customHeight="1">
      <c r="A21" s="45" t="s">
        <v>245</v>
      </c>
      <c r="B21" s="112">
        <f>88*10.7639</f>
        <v>947.22319999999991</v>
      </c>
    </row>
    <row r="22" spans="1:5">
      <c r="A22" s="45" t="s">
        <v>247</v>
      </c>
      <c r="B22" s="112">
        <f>97*10.7639</f>
        <v>1044.0982999999999</v>
      </c>
    </row>
    <row r="23" spans="1:5">
      <c r="A23" s="45" t="s">
        <v>249</v>
      </c>
      <c r="B23" s="112">
        <f>113*10.7639</f>
        <v>1216.3207</v>
      </c>
    </row>
    <row r="24" spans="1:5">
      <c r="A24" s="45" t="s">
        <v>250</v>
      </c>
      <c r="B24" s="112">
        <f>137*10.7639</f>
        <v>1474.6542999999999</v>
      </c>
    </row>
    <row r="25" spans="1:5">
      <c r="A25" s="45" t="s">
        <v>251</v>
      </c>
      <c r="B25" s="112">
        <f>205*10.7639</f>
        <v>2206.5994999999998</v>
      </c>
    </row>
    <row r="26" spans="1:5">
      <c r="A26" s="45" t="s">
        <v>253</v>
      </c>
      <c r="B26" s="112">
        <f>206*10.7639</f>
        <v>2217.3633999999997</v>
      </c>
    </row>
    <row r="28" spans="1:5" ht="45">
      <c r="A28" s="37" t="s">
        <v>254</v>
      </c>
      <c r="B28" s="115" t="s">
        <v>255</v>
      </c>
      <c r="C28" s="13"/>
    </row>
    <row r="29" spans="1:5">
      <c r="A29" s="116" t="s">
        <v>260</v>
      </c>
      <c r="B29" s="116" t="s">
        <v>262</v>
      </c>
      <c r="C29" s="451" t="s">
        <v>263</v>
      </c>
      <c r="D29" s="440"/>
      <c r="E29" s="440"/>
    </row>
    <row r="30" spans="1:5">
      <c r="A30" s="13"/>
      <c r="B30" s="118" t="s">
        <v>264</v>
      </c>
      <c r="C30" s="13" t="s">
        <v>267</v>
      </c>
      <c r="D30" s="5"/>
      <c r="E30" s="5" t="s">
        <v>264</v>
      </c>
    </row>
    <row r="31" spans="1:5">
      <c r="A31" s="5" t="s">
        <v>268</v>
      </c>
      <c r="B31" s="5">
        <v>400</v>
      </c>
      <c r="C31" s="60">
        <f t="shared" ref="C31:C33" si="4">B31*1.3</f>
        <v>520</v>
      </c>
      <c r="D31" s="155"/>
      <c r="E31" s="155">
        <v>590</v>
      </c>
    </row>
    <row r="32" spans="1:5">
      <c r="A32" s="5" t="s">
        <v>308</v>
      </c>
      <c r="B32" s="5">
        <v>550</v>
      </c>
      <c r="C32" s="60">
        <f t="shared" si="4"/>
        <v>715</v>
      </c>
      <c r="D32" s="5"/>
      <c r="E32" s="5">
        <v>750</v>
      </c>
    </row>
    <row r="33" spans="1:3">
      <c r="A33" s="5" t="s">
        <v>309</v>
      </c>
      <c r="B33" s="5">
        <v>750</v>
      </c>
      <c r="C33" s="60">
        <f t="shared" si="4"/>
        <v>975</v>
      </c>
    </row>
    <row r="34" spans="1:3">
      <c r="A34" s="5" t="s">
        <v>310</v>
      </c>
      <c r="B34" s="155" t="s">
        <v>311</v>
      </c>
      <c r="C34" s="13"/>
    </row>
    <row r="35" spans="1:3">
      <c r="A35" s="13"/>
      <c r="B35" s="5"/>
      <c r="C35" s="13"/>
    </row>
    <row r="36" spans="1:3">
      <c r="A36" s="13"/>
      <c r="B36" s="5"/>
      <c r="C36" s="13"/>
    </row>
    <row r="37" spans="1:3">
      <c r="A37" s="13"/>
      <c r="B37" s="5"/>
      <c r="C37" s="13"/>
    </row>
    <row r="38" spans="1:3">
      <c r="A38" s="13"/>
      <c r="B38" s="5"/>
      <c r="C38" s="13"/>
    </row>
    <row r="39" spans="1:3">
      <c r="A39" s="13"/>
      <c r="B39" s="5"/>
      <c r="C39" s="13"/>
    </row>
    <row r="40" spans="1:3">
      <c r="A40" s="13"/>
      <c r="B40" s="5"/>
      <c r="C40" s="13"/>
    </row>
    <row r="41" spans="1:3">
      <c r="A41" s="13"/>
      <c r="B41" s="5"/>
      <c r="C41" s="13"/>
    </row>
    <row r="42" spans="1:3">
      <c r="A42" s="13"/>
      <c r="B42" s="5"/>
      <c r="C42" s="13"/>
    </row>
    <row r="43" spans="1:3">
      <c r="A43" s="13"/>
      <c r="B43" s="5"/>
      <c r="C43" s="13"/>
    </row>
    <row r="44" spans="1:3">
      <c r="A44" s="13"/>
      <c r="B44" s="5"/>
      <c r="C44" s="13"/>
    </row>
    <row r="45" spans="1:3">
      <c r="A45" s="13"/>
      <c r="B45" s="5"/>
      <c r="C45" s="13"/>
    </row>
    <row r="46" spans="1:3">
      <c r="A46" s="13"/>
      <c r="B46" s="5"/>
      <c r="C46" s="13"/>
    </row>
    <row r="47" spans="1:3">
      <c r="A47" s="13"/>
      <c r="B47" s="5"/>
      <c r="C47" s="13"/>
    </row>
    <row r="48" spans="1:3">
      <c r="A48" s="13"/>
      <c r="B48" s="5"/>
      <c r="C48" s="13"/>
    </row>
    <row r="49" spans="1:3">
      <c r="A49" s="13"/>
      <c r="B49" s="5"/>
      <c r="C49" s="13"/>
    </row>
    <row r="50" spans="1:3">
      <c r="A50" s="13"/>
      <c r="B50" s="5"/>
      <c r="C50" s="13"/>
    </row>
    <row r="51" spans="1:3">
      <c r="A51" s="13"/>
      <c r="B51" s="5"/>
      <c r="C51" s="13"/>
    </row>
    <row r="52" spans="1:3">
      <c r="A52" s="13"/>
      <c r="B52" s="5"/>
      <c r="C52" s="13"/>
    </row>
    <row r="53" spans="1:3">
      <c r="A53" s="13"/>
      <c r="B53" s="5"/>
      <c r="C53" s="13"/>
    </row>
    <row r="54" spans="1:3">
      <c r="A54" s="13"/>
      <c r="B54" s="5"/>
      <c r="C54" s="13"/>
    </row>
    <row r="55" spans="1:3">
      <c r="A55" s="13"/>
      <c r="B55" s="5"/>
      <c r="C55" s="13"/>
    </row>
    <row r="56" spans="1:3">
      <c r="A56" s="13"/>
      <c r="B56" s="5"/>
      <c r="C56" s="13"/>
    </row>
    <row r="57" spans="1:3">
      <c r="A57" s="13"/>
      <c r="B57" s="5"/>
      <c r="C57" s="13"/>
    </row>
    <row r="58" spans="1:3">
      <c r="A58" s="13"/>
      <c r="B58" s="5"/>
      <c r="C58" s="13"/>
    </row>
    <row r="59" spans="1:3">
      <c r="A59" s="13"/>
      <c r="B59" s="5"/>
      <c r="C59" s="13"/>
    </row>
    <row r="60" spans="1:3">
      <c r="A60" s="13"/>
      <c r="B60" s="5"/>
      <c r="C60" s="13"/>
    </row>
    <row r="61" spans="1:3">
      <c r="A61" s="13"/>
      <c r="B61" s="5"/>
      <c r="C61" s="13"/>
    </row>
    <row r="62" spans="1:3">
      <c r="A62" s="13"/>
      <c r="B62" s="5"/>
      <c r="C62" s="13"/>
    </row>
    <row r="63" spans="1:3">
      <c r="A63" s="13"/>
      <c r="B63" s="5"/>
      <c r="C63" s="13"/>
    </row>
    <row r="64" spans="1:3">
      <c r="A64" s="13"/>
      <c r="B64" s="5"/>
      <c r="C64" s="13"/>
    </row>
    <row r="65" spans="1:3">
      <c r="A65" s="13"/>
      <c r="B65" s="5"/>
      <c r="C65" s="13"/>
    </row>
    <row r="66" spans="1:3">
      <c r="A66" s="13"/>
      <c r="B66" s="5"/>
      <c r="C66" s="13"/>
    </row>
    <row r="67" spans="1:3">
      <c r="A67" s="13"/>
      <c r="B67" s="5"/>
      <c r="C67" s="13"/>
    </row>
    <row r="68" spans="1:3">
      <c r="A68" s="13"/>
      <c r="B68" s="5"/>
      <c r="C68" s="13"/>
    </row>
    <row r="69" spans="1:3">
      <c r="A69" s="13"/>
      <c r="B69" s="5"/>
      <c r="C69" s="13"/>
    </row>
    <row r="70" spans="1:3">
      <c r="A70" s="13"/>
      <c r="B70" s="5"/>
      <c r="C70" s="13"/>
    </row>
    <row r="71" spans="1:3">
      <c r="A71" s="13"/>
      <c r="B71" s="5"/>
      <c r="C71" s="13"/>
    </row>
    <row r="72" spans="1:3">
      <c r="A72" s="13"/>
      <c r="B72" s="5"/>
      <c r="C72" s="13"/>
    </row>
    <row r="73" spans="1:3">
      <c r="A73" s="13"/>
      <c r="B73" s="5"/>
      <c r="C73" s="13"/>
    </row>
    <row r="74" spans="1:3">
      <c r="A74" s="13"/>
      <c r="B74" s="5"/>
      <c r="C74" s="13"/>
    </row>
    <row r="75" spans="1:3">
      <c r="A75" s="13"/>
      <c r="B75" s="5"/>
      <c r="C75" s="13"/>
    </row>
    <row r="76" spans="1:3">
      <c r="A76" s="13"/>
      <c r="B76" s="5"/>
      <c r="C76" s="13"/>
    </row>
    <row r="77" spans="1:3">
      <c r="A77" s="13"/>
      <c r="B77" s="5"/>
      <c r="C77" s="13"/>
    </row>
    <row r="78" spans="1:3">
      <c r="A78" s="13"/>
      <c r="B78" s="5"/>
      <c r="C78" s="13"/>
    </row>
    <row r="79" spans="1:3">
      <c r="A79" s="13"/>
      <c r="B79" s="5"/>
      <c r="C79" s="13"/>
    </row>
    <row r="80" spans="1:3">
      <c r="A80" s="13"/>
      <c r="B80" s="5"/>
      <c r="C80" s="13"/>
    </row>
    <row r="81" spans="1:3">
      <c r="A81" s="13"/>
      <c r="B81" s="5"/>
      <c r="C81" s="13"/>
    </row>
    <row r="82" spans="1:3">
      <c r="A82" s="13"/>
      <c r="B82" s="5"/>
      <c r="C82" s="13"/>
    </row>
    <row r="83" spans="1:3">
      <c r="A83" s="13"/>
      <c r="B83" s="5"/>
      <c r="C83" s="13"/>
    </row>
    <row r="84" spans="1:3">
      <c r="A84" s="13"/>
      <c r="B84" s="5"/>
      <c r="C84" s="13"/>
    </row>
    <row r="85" spans="1:3">
      <c r="A85" s="13"/>
      <c r="B85" s="5"/>
      <c r="C85" s="13"/>
    </row>
    <row r="86" spans="1:3">
      <c r="A86" s="13"/>
      <c r="B86" s="5"/>
      <c r="C86" s="13"/>
    </row>
    <row r="87" spans="1:3">
      <c r="A87" s="13"/>
      <c r="B87" s="5"/>
      <c r="C87" s="13"/>
    </row>
    <row r="88" spans="1:3">
      <c r="A88" s="13"/>
      <c r="B88" s="5"/>
      <c r="C88" s="13"/>
    </row>
    <row r="89" spans="1:3">
      <c r="A89" s="13"/>
      <c r="B89" s="5"/>
      <c r="C89" s="13"/>
    </row>
    <row r="90" spans="1:3">
      <c r="A90" s="13"/>
      <c r="B90" s="5"/>
      <c r="C90" s="13"/>
    </row>
    <row r="91" spans="1:3">
      <c r="A91" s="13"/>
      <c r="B91" s="5"/>
      <c r="C91" s="13"/>
    </row>
    <row r="92" spans="1:3">
      <c r="A92" s="13"/>
      <c r="B92" s="5"/>
      <c r="C92" s="13"/>
    </row>
    <row r="93" spans="1:3">
      <c r="A93" s="13"/>
      <c r="B93" s="5"/>
      <c r="C93" s="13"/>
    </row>
    <row r="94" spans="1:3">
      <c r="A94" s="13"/>
      <c r="B94" s="5"/>
      <c r="C94" s="13"/>
    </row>
    <row r="95" spans="1:3">
      <c r="A95" s="13"/>
      <c r="B95" s="5"/>
      <c r="C95" s="13"/>
    </row>
    <row r="96" spans="1:3">
      <c r="A96" s="13"/>
      <c r="B96" s="5"/>
      <c r="C96" s="13"/>
    </row>
    <row r="97" spans="1:3">
      <c r="A97" s="13"/>
      <c r="B97" s="5"/>
      <c r="C97" s="13"/>
    </row>
    <row r="98" spans="1:3">
      <c r="A98" s="13"/>
      <c r="B98" s="5"/>
      <c r="C98" s="13"/>
    </row>
    <row r="99" spans="1:3">
      <c r="A99" s="13"/>
      <c r="B99" s="5"/>
      <c r="C99" s="13"/>
    </row>
    <row r="100" spans="1:3">
      <c r="A100" s="13"/>
      <c r="B100" s="5"/>
      <c r="C100" s="13"/>
    </row>
    <row r="101" spans="1:3">
      <c r="A101" s="13"/>
      <c r="B101" s="5"/>
      <c r="C101" s="13"/>
    </row>
    <row r="102" spans="1:3">
      <c r="A102" s="13"/>
      <c r="B102" s="5"/>
      <c r="C102" s="13"/>
    </row>
    <row r="103" spans="1:3">
      <c r="A103" s="13"/>
      <c r="B103" s="5"/>
      <c r="C103" s="13"/>
    </row>
    <row r="104" spans="1:3">
      <c r="A104" s="13"/>
      <c r="B104" s="5"/>
      <c r="C104" s="13"/>
    </row>
    <row r="105" spans="1:3">
      <c r="A105" s="13"/>
      <c r="B105" s="5"/>
      <c r="C105" s="13"/>
    </row>
    <row r="106" spans="1:3">
      <c r="A106" s="13"/>
      <c r="B106" s="5"/>
      <c r="C106" s="13"/>
    </row>
    <row r="107" spans="1:3">
      <c r="A107" s="13"/>
      <c r="B107" s="5"/>
      <c r="C107" s="13"/>
    </row>
    <row r="108" spans="1:3">
      <c r="A108" s="13"/>
      <c r="B108" s="5"/>
      <c r="C108" s="13"/>
    </row>
    <row r="109" spans="1:3">
      <c r="A109" s="13"/>
      <c r="B109" s="5"/>
      <c r="C109" s="13"/>
    </row>
    <row r="110" spans="1:3">
      <c r="A110" s="13"/>
      <c r="B110" s="5"/>
      <c r="C110" s="13"/>
    </row>
    <row r="111" spans="1:3">
      <c r="A111" s="13"/>
      <c r="B111" s="5"/>
      <c r="C111" s="13"/>
    </row>
    <row r="112" spans="1:3">
      <c r="A112" s="13"/>
      <c r="B112" s="5"/>
      <c r="C112" s="13"/>
    </row>
    <row r="113" spans="1:3">
      <c r="A113" s="13"/>
      <c r="B113" s="5"/>
      <c r="C113" s="13"/>
    </row>
    <row r="114" spans="1:3">
      <c r="A114" s="13"/>
      <c r="B114" s="5"/>
      <c r="C114" s="13"/>
    </row>
    <row r="115" spans="1:3">
      <c r="A115" s="13"/>
      <c r="B115" s="5"/>
      <c r="C115" s="13"/>
    </row>
    <row r="116" spans="1:3">
      <c r="A116" s="13"/>
      <c r="B116" s="5"/>
      <c r="C116" s="13"/>
    </row>
    <row r="117" spans="1:3">
      <c r="A117" s="13"/>
      <c r="B117" s="5"/>
      <c r="C117" s="13"/>
    </row>
    <row r="118" spans="1:3">
      <c r="A118" s="13"/>
      <c r="B118" s="5"/>
      <c r="C118" s="13"/>
    </row>
    <row r="119" spans="1:3">
      <c r="A119" s="13"/>
      <c r="B119" s="5"/>
      <c r="C119" s="13"/>
    </row>
    <row r="120" spans="1:3">
      <c r="A120" s="13"/>
      <c r="B120" s="5"/>
      <c r="C120" s="13"/>
    </row>
    <row r="121" spans="1:3">
      <c r="A121" s="13"/>
      <c r="B121" s="5"/>
      <c r="C121" s="13"/>
    </row>
    <row r="122" spans="1:3">
      <c r="A122" s="13"/>
      <c r="B122" s="5"/>
      <c r="C122" s="13"/>
    </row>
    <row r="123" spans="1:3">
      <c r="A123" s="13"/>
      <c r="B123" s="5"/>
      <c r="C123" s="13"/>
    </row>
    <row r="124" spans="1:3">
      <c r="A124" s="13"/>
      <c r="B124" s="5"/>
      <c r="C124" s="13"/>
    </row>
    <row r="125" spans="1:3">
      <c r="A125" s="13"/>
      <c r="B125" s="5"/>
      <c r="C125" s="13"/>
    </row>
    <row r="126" spans="1:3">
      <c r="A126" s="13"/>
      <c r="B126" s="5"/>
      <c r="C126" s="13"/>
    </row>
    <row r="127" spans="1:3">
      <c r="A127" s="13"/>
      <c r="B127" s="5"/>
      <c r="C127" s="13"/>
    </row>
    <row r="128" spans="1:3">
      <c r="A128" s="13"/>
      <c r="B128" s="5"/>
      <c r="C128" s="13"/>
    </row>
    <row r="129" spans="1:3">
      <c r="A129" s="13"/>
      <c r="B129" s="5"/>
      <c r="C129" s="13"/>
    </row>
    <row r="130" spans="1:3">
      <c r="A130" s="13"/>
      <c r="B130" s="5"/>
      <c r="C130" s="13"/>
    </row>
    <row r="131" spans="1:3">
      <c r="A131" s="13"/>
      <c r="B131" s="5"/>
      <c r="C131" s="13"/>
    </row>
    <row r="132" spans="1:3">
      <c r="A132" s="13"/>
      <c r="B132" s="5"/>
      <c r="C132" s="13"/>
    </row>
    <row r="133" spans="1:3">
      <c r="A133" s="13"/>
      <c r="B133" s="5"/>
      <c r="C133" s="13"/>
    </row>
    <row r="134" spans="1:3">
      <c r="A134" s="13"/>
      <c r="B134" s="5"/>
      <c r="C134" s="13"/>
    </row>
    <row r="135" spans="1:3">
      <c r="A135" s="13"/>
      <c r="B135" s="5"/>
      <c r="C135" s="13"/>
    </row>
    <row r="136" spans="1:3">
      <c r="A136" s="13"/>
      <c r="B136" s="5"/>
      <c r="C136" s="13"/>
    </row>
    <row r="137" spans="1:3">
      <c r="A137" s="13"/>
      <c r="B137" s="5"/>
      <c r="C137" s="13"/>
    </row>
    <row r="138" spans="1:3">
      <c r="A138" s="13"/>
      <c r="B138" s="5"/>
      <c r="C138" s="13"/>
    </row>
    <row r="139" spans="1:3">
      <c r="A139" s="13"/>
      <c r="B139" s="5"/>
      <c r="C139" s="13"/>
    </row>
    <row r="140" spans="1:3">
      <c r="A140" s="13"/>
      <c r="B140" s="5"/>
      <c r="C140" s="13"/>
    </row>
    <row r="141" spans="1:3">
      <c r="A141" s="13"/>
      <c r="B141" s="5"/>
      <c r="C141" s="13"/>
    </row>
    <row r="142" spans="1:3">
      <c r="A142" s="13"/>
      <c r="B142" s="5"/>
      <c r="C142" s="13"/>
    </row>
    <row r="143" spans="1:3">
      <c r="A143" s="13"/>
      <c r="B143" s="5"/>
      <c r="C143" s="13"/>
    </row>
    <row r="144" spans="1:3">
      <c r="A144" s="13"/>
      <c r="B144" s="5"/>
      <c r="C144" s="13"/>
    </row>
    <row r="145" spans="1:3">
      <c r="A145" s="13"/>
      <c r="B145" s="5"/>
      <c r="C145" s="13"/>
    </row>
    <row r="146" spans="1:3">
      <c r="A146" s="13"/>
      <c r="B146" s="5"/>
      <c r="C146" s="13"/>
    </row>
    <row r="147" spans="1:3">
      <c r="A147" s="13"/>
      <c r="B147" s="5"/>
      <c r="C147" s="13"/>
    </row>
    <row r="148" spans="1:3">
      <c r="A148" s="13"/>
      <c r="B148" s="5"/>
      <c r="C148" s="13"/>
    </row>
    <row r="149" spans="1:3">
      <c r="A149" s="13"/>
      <c r="B149" s="5"/>
      <c r="C149" s="13"/>
    </row>
    <row r="150" spans="1:3">
      <c r="A150" s="13"/>
      <c r="B150" s="5"/>
      <c r="C150" s="13"/>
    </row>
    <row r="151" spans="1:3">
      <c r="A151" s="13"/>
      <c r="B151" s="5"/>
      <c r="C151" s="13"/>
    </row>
    <row r="152" spans="1:3">
      <c r="A152" s="13"/>
      <c r="B152" s="5"/>
      <c r="C152" s="13"/>
    </row>
    <row r="153" spans="1:3">
      <c r="A153" s="13"/>
      <c r="B153" s="5"/>
      <c r="C153" s="13"/>
    </row>
    <row r="154" spans="1:3">
      <c r="A154" s="13"/>
      <c r="B154" s="5"/>
      <c r="C154" s="13"/>
    </row>
    <row r="155" spans="1:3">
      <c r="A155" s="13"/>
      <c r="B155" s="5"/>
      <c r="C155" s="13"/>
    </row>
    <row r="156" spans="1:3">
      <c r="A156" s="13"/>
      <c r="B156" s="5"/>
      <c r="C156" s="13"/>
    </row>
    <row r="157" spans="1:3">
      <c r="A157" s="13"/>
      <c r="B157" s="5"/>
      <c r="C157" s="13"/>
    </row>
    <row r="158" spans="1:3">
      <c r="A158" s="13"/>
      <c r="B158" s="5"/>
      <c r="C158" s="13"/>
    </row>
    <row r="159" spans="1:3">
      <c r="A159" s="13"/>
      <c r="B159" s="5"/>
      <c r="C159" s="13"/>
    </row>
    <row r="160" spans="1:3">
      <c r="A160" s="13"/>
      <c r="B160" s="5"/>
      <c r="C160" s="13"/>
    </row>
    <row r="161" spans="1:3">
      <c r="A161" s="13"/>
      <c r="B161" s="5"/>
      <c r="C161" s="13"/>
    </row>
    <row r="162" spans="1:3">
      <c r="A162" s="13"/>
      <c r="B162" s="5"/>
      <c r="C162" s="13"/>
    </row>
    <row r="163" spans="1:3">
      <c r="A163" s="13"/>
      <c r="B163" s="5"/>
      <c r="C163" s="13"/>
    </row>
    <row r="164" spans="1:3">
      <c r="A164" s="13"/>
      <c r="B164" s="5"/>
      <c r="C164" s="13"/>
    </row>
    <row r="165" spans="1:3">
      <c r="A165" s="13"/>
      <c r="B165" s="5"/>
      <c r="C165" s="13"/>
    </row>
    <row r="166" spans="1:3">
      <c r="A166" s="13"/>
      <c r="B166" s="5"/>
      <c r="C166" s="13"/>
    </row>
    <row r="167" spans="1:3">
      <c r="A167" s="13"/>
      <c r="B167" s="5"/>
      <c r="C167" s="13"/>
    </row>
    <row r="168" spans="1:3">
      <c r="A168" s="13"/>
      <c r="B168" s="5"/>
      <c r="C168" s="13"/>
    </row>
    <row r="169" spans="1:3">
      <c r="A169" s="13"/>
      <c r="B169" s="5"/>
      <c r="C169" s="13"/>
    </row>
    <row r="170" spans="1:3">
      <c r="A170" s="13"/>
      <c r="B170" s="5"/>
      <c r="C170" s="13"/>
    </row>
    <row r="171" spans="1:3">
      <c r="A171" s="13"/>
      <c r="B171" s="5"/>
      <c r="C171" s="13"/>
    </row>
    <row r="172" spans="1:3">
      <c r="A172" s="13"/>
      <c r="B172" s="5"/>
      <c r="C172" s="13"/>
    </row>
    <row r="173" spans="1:3">
      <c r="A173" s="13"/>
      <c r="B173" s="5"/>
      <c r="C173" s="13"/>
    </row>
    <row r="174" spans="1:3">
      <c r="A174" s="13"/>
      <c r="B174" s="5"/>
      <c r="C174" s="13"/>
    </row>
    <row r="175" spans="1:3">
      <c r="A175" s="13"/>
      <c r="B175" s="5"/>
      <c r="C175" s="13"/>
    </row>
    <row r="176" spans="1:3">
      <c r="A176" s="13"/>
      <c r="B176" s="5"/>
      <c r="C176" s="13"/>
    </row>
    <row r="177" spans="1:3">
      <c r="A177" s="13"/>
      <c r="B177" s="5"/>
      <c r="C177" s="13"/>
    </row>
    <row r="178" spans="1:3">
      <c r="A178" s="13"/>
      <c r="B178" s="5"/>
      <c r="C178" s="13"/>
    </row>
    <row r="179" spans="1:3">
      <c r="A179" s="13"/>
      <c r="B179" s="5"/>
      <c r="C179" s="13"/>
    </row>
    <row r="180" spans="1:3">
      <c r="A180" s="13"/>
      <c r="B180" s="5"/>
      <c r="C180" s="13"/>
    </row>
    <row r="181" spans="1:3">
      <c r="A181" s="13"/>
      <c r="B181" s="5"/>
      <c r="C181" s="13"/>
    </row>
    <row r="182" spans="1:3">
      <c r="A182" s="13"/>
      <c r="B182" s="5"/>
      <c r="C182" s="13"/>
    </row>
    <row r="183" spans="1:3">
      <c r="A183" s="13"/>
      <c r="B183" s="5"/>
      <c r="C183" s="13"/>
    </row>
    <row r="184" spans="1:3">
      <c r="A184" s="13"/>
      <c r="B184" s="5"/>
      <c r="C184" s="13"/>
    </row>
    <row r="185" spans="1:3">
      <c r="A185" s="13"/>
      <c r="B185" s="5"/>
      <c r="C185" s="13"/>
    </row>
    <row r="186" spans="1:3">
      <c r="A186" s="13"/>
      <c r="B186" s="5"/>
      <c r="C186" s="13"/>
    </row>
    <row r="187" spans="1:3">
      <c r="A187" s="13"/>
      <c r="B187" s="5"/>
      <c r="C187" s="13"/>
    </row>
    <row r="188" spans="1:3">
      <c r="A188" s="13"/>
      <c r="B188" s="5"/>
      <c r="C188" s="13"/>
    </row>
    <row r="189" spans="1:3">
      <c r="A189" s="13"/>
      <c r="B189" s="5"/>
      <c r="C189" s="13"/>
    </row>
    <row r="190" spans="1:3">
      <c r="A190" s="13"/>
      <c r="B190" s="5"/>
      <c r="C190" s="13"/>
    </row>
    <row r="191" spans="1:3">
      <c r="A191" s="13"/>
      <c r="B191" s="5"/>
      <c r="C191" s="13"/>
    </row>
    <row r="192" spans="1:3">
      <c r="A192" s="13"/>
      <c r="B192" s="5"/>
      <c r="C192" s="13"/>
    </row>
    <row r="193" spans="1:3">
      <c r="A193" s="13"/>
      <c r="B193" s="5"/>
      <c r="C193" s="13"/>
    </row>
    <row r="194" spans="1:3">
      <c r="A194" s="13"/>
      <c r="B194" s="5"/>
      <c r="C194" s="13"/>
    </row>
    <row r="195" spans="1:3">
      <c r="A195" s="13"/>
      <c r="B195" s="5"/>
      <c r="C195" s="13"/>
    </row>
    <row r="196" spans="1:3">
      <c r="A196" s="13"/>
      <c r="B196" s="5"/>
      <c r="C196" s="13"/>
    </row>
    <row r="197" spans="1:3">
      <c r="A197" s="13"/>
      <c r="B197" s="5"/>
      <c r="C197" s="13"/>
    </row>
    <row r="198" spans="1:3">
      <c r="A198" s="13"/>
      <c r="B198" s="5"/>
      <c r="C198" s="13"/>
    </row>
    <row r="199" spans="1:3">
      <c r="A199" s="13"/>
      <c r="B199" s="5"/>
      <c r="C199" s="13"/>
    </row>
    <row r="200" spans="1:3">
      <c r="A200" s="13"/>
      <c r="B200" s="5"/>
      <c r="C200" s="13"/>
    </row>
    <row r="201" spans="1:3">
      <c r="A201" s="13"/>
      <c r="B201" s="5"/>
      <c r="C201" s="13"/>
    </row>
    <row r="202" spans="1:3">
      <c r="A202" s="13"/>
      <c r="B202" s="5"/>
      <c r="C202" s="13"/>
    </row>
    <row r="203" spans="1:3">
      <c r="A203" s="13"/>
      <c r="B203" s="5"/>
      <c r="C203" s="13"/>
    </row>
    <row r="204" spans="1:3">
      <c r="A204" s="13"/>
      <c r="B204" s="5"/>
      <c r="C204" s="13"/>
    </row>
    <row r="205" spans="1:3">
      <c r="A205" s="13"/>
      <c r="B205" s="5"/>
      <c r="C205" s="13"/>
    </row>
    <row r="206" spans="1:3">
      <c r="A206" s="13"/>
      <c r="B206" s="5"/>
      <c r="C206" s="13"/>
    </row>
    <row r="207" spans="1:3">
      <c r="A207" s="13"/>
      <c r="B207" s="5"/>
      <c r="C207" s="13"/>
    </row>
    <row r="208" spans="1:3">
      <c r="A208" s="13"/>
      <c r="B208" s="5"/>
      <c r="C208" s="13"/>
    </row>
    <row r="209" spans="1:3">
      <c r="A209" s="13"/>
      <c r="B209" s="5"/>
      <c r="C209" s="13"/>
    </row>
    <row r="210" spans="1:3">
      <c r="A210" s="13"/>
      <c r="B210" s="5"/>
      <c r="C210" s="13"/>
    </row>
    <row r="211" spans="1:3">
      <c r="A211" s="13"/>
      <c r="B211" s="5"/>
      <c r="C211" s="13"/>
    </row>
    <row r="212" spans="1:3">
      <c r="A212" s="13"/>
      <c r="B212" s="5"/>
      <c r="C212" s="13"/>
    </row>
    <row r="213" spans="1:3">
      <c r="A213" s="13"/>
      <c r="B213" s="5"/>
      <c r="C213" s="13"/>
    </row>
    <row r="214" spans="1:3">
      <c r="A214" s="13"/>
      <c r="B214" s="5"/>
      <c r="C214" s="13"/>
    </row>
    <row r="215" spans="1:3">
      <c r="A215" s="13"/>
      <c r="B215" s="5"/>
      <c r="C215" s="13"/>
    </row>
    <row r="216" spans="1:3">
      <c r="A216" s="13"/>
      <c r="B216" s="5"/>
      <c r="C216" s="13"/>
    </row>
    <row r="217" spans="1:3">
      <c r="A217" s="13"/>
      <c r="B217" s="5"/>
      <c r="C217" s="13"/>
    </row>
    <row r="218" spans="1:3">
      <c r="A218" s="13"/>
      <c r="B218" s="5"/>
      <c r="C218" s="13"/>
    </row>
    <row r="219" spans="1:3">
      <c r="A219" s="13"/>
      <c r="B219" s="5"/>
      <c r="C219" s="13"/>
    </row>
    <row r="220" spans="1:3">
      <c r="A220" s="13"/>
      <c r="B220" s="5"/>
      <c r="C220" s="13"/>
    </row>
    <row r="221" spans="1:3">
      <c r="A221" s="13"/>
      <c r="B221" s="5"/>
      <c r="C221" s="13"/>
    </row>
    <row r="222" spans="1:3">
      <c r="A222" s="13"/>
      <c r="B222" s="5"/>
      <c r="C222" s="13"/>
    </row>
    <row r="223" spans="1:3">
      <c r="A223" s="13"/>
      <c r="B223" s="5"/>
      <c r="C223" s="13"/>
    </row>
    <row r="224" spans="1:3">
      <c r="A224" s="13"/>
      <c r="B224" s="5"/>
      <c r="C224" s="13"/>
    </row>
    <row r="225" spans="1:3">
      <c r="A225" s="13"/>
      <c r="B225" s="5"/>
      <c r="C225" s="13"/>
    </row>
    <row r="226" spans="1:3">
      <c r="A226" s="13"/>
      <c r="B226" s="5"/>
      <c r="C226" s="13"/>
    </row>
    <row r="227" spans="1:3">
      <c r="A227" s="13"/>
      <c r="B227" s="5"/>
      <c r="C227" s="13"/>
    </row>
    <row r="228" spans="1:3">
      <c r="A228" s="13"/>
      <c r="B228" s="5"/>
      <c r="C228" s="13"/>
    </row>
    <row r="229" spans="1:3">
      <c r="A229" s="13"/>
      <c r="B229" s="5"/>
      <c r="C229" s="13"/>
    </row>
    <row r="230" spans="1:3">
      <c r="A230" s="13"/>
      <c r="B230" s="5"/>
      <c r="C230" s="13"/>
    </row>
    <row r="231" spans="1:3">
      <c r="A231" s="13"/>
      <c r="B231" s="5"/>
      <c r="C231" s="13"/>
    </row>
    <row r="232" spans="1:3">
      <c r="A232" s="13"/>
      <c r="B232" s="5"/>
      <c r="C232" s="13"/>
    </row>
    <row r="233" spans="1:3">
      <c r="A233" s="13"/>
      <c r="B233" s="5"/>
      <c r="C233" s="13"/>
    </row>
    <row r="234" spans="1:3">
      <c r="A234" s="13"/>
      <c r="B234" s="5"/>
      <c r="C234" s="13"/>
    </row>
    <row r="235" spans="1:3">
      <c r="A235" s="13"/>
      <c r="B235" s="5"/>
      <c r="C235" s="13"/>
    </row>
    <row r="236" spans="1:3">
      <c r="A236" s="13"/>
      <c r="B236" s="5"/>
      <c r="C236" s="13"/>
    </row>
    <row r="237" spans="1:3">
      <c r="A237" s="13"/>
      <c r="B237" s="5"/>
      <c r="C237" s="13"/>
    </row>
    <row r="238" spans="1:3">
      <c r="A238" s="13"/>
      <c r="B238" s="5"/>
      <c r="C238" s="13"/>
    </row>
    <row r="239" spans="1:3">
      <c r="A239" s="13"/>
      <c r="B239" s="5"/>
      <c r="C239" s="13"/>
    </row>
    <row r="240" spans="1:3">
      <c r="A240" s="13"/>
      <c r="B240" s="5"/>
      <c r="C240" s="13"/>
    </row>
    <row r="241" spans="1:3">
      <c r="A241" s="13"/>
      <c r="B241" s="5"/>
      <c r="C241" s="13"/>
    </row>
    <row r="242" spans="1:3">
      <c r="A242" s="13"/>
      <c r="B242" s="5"/>
      <c r="C242" s="13"/>
    </row>
    <row r="243" spans="1:3">
      <c r="A243" s="13"/>
      <c r="B243" s="5"/>
      <c r="C243" s="13"/>
    </row>
    <row r="244" spans="1:3">
      <c r="A244" s="13"/>
      <c r="B244" s="5"/>
      <c r="C244" s="13"/>
    </row>
    <row r="245" spans="1:3">
      <c r="A245" s="13"/>
      <c r="B245" s="5"/>
      <c r="C245" s="13"/>
    </row>
    <row r="246" spans="1:3">
      <c r="A246" s="13"/>
      <c r="B246" s="5"/>
      <c r="C246" s="13"/>
    </row>
    <row r="247" spans="1:3">
      <c r="A247" s="13"/>
      <c r="B247" s="5"/>
      <c r="C247" s="13"/>
    </row>
    <row r="248" spans="1:3">
      <c r="A248" s="13"/>
      <c r="B248" s="5"/>
      <c r="C248" s="13"/>
    </row>
    <row r="249" spans="1:3">
      <c r="A249" s="13"/>
      <c r="B249" s="5"/>
      <c r="C249" s="13"/>
    </row>
    <row r="250" spans="1:3">
      <c r="A250" s="13"/>
      <c r="B250" s="5"/>
      <c r="C250" s="13"/>
    </row>
    <row r="251" spans="1:3">
      <c r="A251" s="13"/>
      <c r="B251" s="5"/>
      <c r="C251" s="13"/>
    </row>
    <row r="252" spans="1:3">
      <c r="A252" s="13"/>
      <c r="B252" s="5"/>
      <c r="C252" s="13"/>
    </row>
    <row r="253" spans="1:3">
      <c r="A253" s="13"/>
      <c r="B253" s="5"/>
      <c r="C253" s="13"/>
    </row>
    <row r="254" spans="1:3">
      <c r="A254" s="13"/>
      <c r="B254" s="5"/>
      <c r="C254" s="13"/>
    </row>
    <row r="255" spans="1:3">
      <c r="A255" s="13"/>
      <c r="B255" s="5"/>
      <c r="C255" s="13"/>
    </row>
    <row r="256" spans="1:3">
      <c r="A256" s="13"/>
      <c r="B256" s="5"/>
      <c r="C256" s="13"/>
    </row>
    <row r="257" spans="1:3">
      <c r="A257" s="13"/>
      <c r="B257" s="5"/>
      <c r="C257" s="13"/>
    </row>
    <row r="258" spans="1:3">
      <c r="A258" s="13"/>
      <c r="B258" s="5"/>
      <c r="C258" s="13"/>
    </row>
    <row r="259" spans="1:3">
      <c r="A259" s="13"/>
      <c r="B259" s="5"/>
      <c r="C259" s="13"/>
    </row>
    <row r="260" spans="1:3">
      <c r="A260" s="13"/>
      <c r="B260" s="5"/>
      <c r="C260" s="13"/>
    </row>
    <row r="261" spans="1:3">
      <c r="A261" s="13"/>
      <c r="B261" s="5"/>
      <c r="C261" s="13"/>
    </row>
    <row r="262" spans="1:3">
      <c r="A262" s="13"/>
      <c r="B262" s="5"/>
      <c r="C262" s="13"/>
    </row>
    <row r="263" spans="1:3">
      <c r="A263" s="13"/>
      <c r="B263" s="5"/>
      <c r="C263" s="13"/>
    </row>
    <row r="264" spans="1:3">
      <c r="A264" s="13"/>
      <c r="B264" s="5"/>
      <c r="C264" s="13"/>
    </row>
    <row r="265" spans="1:3">
      <c r="A265" s="13"/>
      <c r="B265" s="5"/>
      <c r="C265" s="13"/>
    </row>
    <row r="266" spans="1:3">
      <c r="A266" s="13"/>
      <c r="B266" s="5"/>
      <c r="C266" s="13"/>
    </row>
    <row r="267" spans="1:3">
      <c r="A267" s="13"/>
      <c r="B267" s="5"/>
      <c r="C267" s="13"/>
    </row>
    <row r="268" spans="1:3">
      <c r="A268" s="13"/>
      <c r="B268" s="5"/>
      <c r="C268" s="13"/>
    </row>
    <row r="269" spans="1:3">
      <c r="A269" s="13"/>
      <c r="B269" s="5"/>
      <c r="C269" s="13"/>
    </row>
    <row r="270" spans="1:3">
      <c r="A270" s="13"/>
      <c r="B270" s="5"/>
      <c r="C270" s="13"/>
    </row>
    <row r="271" spans="1:3">
      <c r="A271" s="13"/>
      <c r="B271" s="5"/>
      <c r="C271" s="13"/>
    </row>
    <row r="272" spans="1:3">
      <c r="A272" s="13"/>
      <c r="B272" s="5"/>
      <c r="C272" s="13"/>
    </row>
    <row r="273" spans="1:3">
      <c r="A273" s="13"/>
      <c r="B273" s="5"/>
      <c r="C273" s="13"/>
    </row>
    <row r="274" spans="1:3">
      <c r="A274" s="13"/>
      <c r="B274" s="5"/>
      <c r="C274" s="13"/>
    </row>
    <row r="275" spans="1:3">
      <c r="A275" s="13"/>
      <c r="B275" s="5"/>
      <c r="C275" s="13"/>
    </row>
    <row r="276" spans="1:3">
      <c r="A276" s="13"/>
      <c r="B276" s="5"/>
      <c r="C276" s="13"/>
    </row>
    <row r="277" spans="1:3">
      <c r="A277" s="13"/>
      <c r="B277" s="5"/>
      <c r="C277" s="13"/>
    </row>
    <row r="278" spans="1:3">
      <c r="A278" s="13"/>
      <c r="B278" s="5"/>
      <c r="C278" s="13"/>
    </row>
    <row r="279" spans="1:3">
      <c r="A279" s="13"/>
      <c r="B279" s="5"/>
      <c r="C279" s="13"/>
    </row>
    <row r="280" spans="1:3">
      <c r="A280" s="13"/>
      <c r="B280" s="5"/>
      <c r="C280" s="13"/>
    </row>
    <row r="281" spans="1:3">
      <c r="A281" s="13"/>
      <c r="B281" s="5"/>
      <c r="C281" s="13"/>
    </row>
    <row r="282" spans="1:3">
      <c r="A282" s="13"/>
      <c r="B282" s="5"/>
      <c r="C282" s="13"/>
    </row>
    <row r="283" spans="1:3">
      <c r="A283" s="13"/>
      <c r="B283" s="5"/>
      <c r="C283" s="13"/>
    </row>
    <row r="284" spans="1:3">
      <c r="A284" s="13"/>
      <c r="B284" s="5"/>
      <c r="C284" s="13"/>
    </row>
    <row r="285" spans="1:3">
      <c r="A285" s="13"/>
      <c r="B285" s="5"/>
      <c r="C285" s="13"/>
    </row>
    <row r="286" spans="1:3">
      <c r="A286" s="13"/>
      <c r="B286" s="5"/>
      <c r="C286" s="13"/>
    </row>
    <row r="287" spans="1:3">
      <c r="A287" s="13"/>
      <c r="B287" s="5"/>
      <c r="C287" s="13"/>
    </row>
    <row r="288" spans="1:3">
      <c r="A288" s="13"/>
      <c r="B288" s="5"/>
      <c r="C288" s="13"/>
    </row>
    <row r="289" spans="1:3">
      <c r="A289" s="13"/>
      <c r="B289" s="5"/>
      <c r="C289" s="13"/>
    </row>
    <row r="290" spans="1:3">
      <c r="A290" s="13"/>
      <c r="B290" s="5"/>
      <c r="C290" s="13"/>
    </row>
    <row r="291" spans="1:3">
      <c r="A291" s="13"/>
      <c r="B291" s="5"/>
      <c r="C291" s="13"/>
    </row>
    <row r="292" spans="1:3">
      <c r="A292" s="13"/>
      <c r="B292" s="5"/>
      <c r="C292" s="13"/>
    </row>
    <row r="293" spans="1:3">
      <c r="A293" s="13"/>
      <c r="B293" s="5"/>
      <c r="C293" s="13"/>
    </row>
    <row r="294" spans="1:3">
      <c r="A294" s="13"/>
      <c r="B294" s="5"/>
      <c r="C294" s="13"/>
    </row>
    <row r="295" spans="1:3">
      <c r="A295" s="13"/>
      <c r="B295" s="5"/>
      <c r="C295" s="13"/>
    </row>
    <row r="296" spans="1:3">
      <c r="A296" s="13"/>
      <c r="B296" s="5"/>
      <c r="C296" s="13"/>
    </row>
    <row r="297" spans="1:3">
      <c r="A297" s="13"/>
      <c r="B297" s="5"/>
      <c r="C297" s="13"/>
    </row>
    <row r="298" spans="1:3">
      <c r="A298" s="13"/>
      <c r="B298" s="5"/>
      <c r="C298" s="13"/>
    </row>
    <row r="299" spans="1:3">
      <c r="A299" s="13"/>
      <c r="B299" s="5"/>
      <c r="C299" s="13"/>
    </row>
    <row r="300" spans="1:3">
      <c r="A300" s="13"/>
      <c r="B300" s="5"/>
      <c r="C300" s="13"/>
    </row>
    <row r="301" spans="1:3">
      <c r="A301" s="13"/>
      <c r="B301" s="5"/>
      <c r="C301" s="13"/>
    </row>
    <row r="302" spans="1:3">
      <c r="A302" s="13"/>
      <c r="B302" s="5"/>
      <c r="C302" s="13"/>
    </row>
    <row r="303" spans="1:3">
      <c r="A303" s="13"/>
      <c r="B303" s="5"/>
      <c r="C303" s="13"/>
    </row>
    <row r="304" spans="1:3">
      <c r="A304" s="13"/>
      <c r="B304" s="5"/>
      <c r="C304" s="13"/>
    </row>
    <row r="305" spans="1:3">
      <c r="A305" s="13"/>
      <c r="B305" s="5"/>
      <c r="C305" s="13"/>
    </row>
    <row r="306" spans="1:3">
      <c r="A306" s="13"/>
      <c r="B306" s="5"/>
      <c r="C306" s="13"/>
    </row>
    <row r="307" spans="1:3">
      <c r="A307" s="13"/>
      <c r="B307" s="5"/>
      <c r="C307" s="13"/>
    </row>
    <row r="308" spans="1:3">
      <c r="A308" s="13"/>
      <c r="B308" s="5"/>
      <c r="C308" s="13"/>
    </row>
    <row r="309" spans="1:3">
      <c r="A309" s="13"/>
      <c r="B309" s="5"/>
      <c r="C309" s="13"/>
    </row>
    <row r="310" spans="1:3">
      <c r="A310" s="13"/>
      <c r="B310" s="5"/>
      <c r="C310" s="13"/>
    </row>
    <row r="311" spans="1:3">
      <c r="A311" s="13"/>
      <c r="B311" s="5"/>
      <c r="C311" s="13"/>
    </row>
    <row r="312" spans="1:3">
      <c r="A312" s="13"/>
      <c r="B312" s="5"/>
      <c r="C312" s="13"/>
    </row>
    <row r="313" spans="1:3">
      <c r="A313" s="13"/>
      <c r="B313" s="5"/>
      <c r="C313" s="13"/>
    </row>
    <row r="314" spans="1:3">
      <c r="A314" s="13"/>
      <c r="B314" s="5"/>
      <c r="C314" s="13"/>
    </row>
    <row r="315" spans="1:3">
      <c r="A315" s="13"/>
      <c r="B315" s="5"/>
      <c r="C315" s="13"/>
    </row>
    <row r="316" spans="1:3">
      <c r="A316" s="13"/>
      <c r="B316" s="5"/>
      <c r="C316" s="13"/>
    </row>
    <row r="317" spans="1:3">
      <c r="A317" s="13"/>
      <c r="B317" s="5"/>
      <c r="C317" s="13"/>
    </row>
    <row r="318" spans="1:3">
      <c r="A318" s="13"/>
      <c r="B318" s="5"/>
      <c r="C318" s="13"/>
    </row>
    <row r="319" spans="1:3">
      <c r="A319" s="13"/>
      <c r="B319" s="5"/>
      <c r="C319" s="13"/>
    </row>
    <row r="320" spans="1:3">
      <c r="A320" s="13"/>
      <c r="B320" s="5"/>
      <c r="C320" s="13"/>
    </row>
    <row r="321" spans="1:3">
      <c r="A321" s="13"/>
      <c r="B321" s="5"/>
      <c r="C321" s="13"/>
    </row>
    <row r="322" spans="1:3">
      <c r="A322" s="13"/>
      <c r="B322" s="5"/>
      <c r="C322" s="13"/>
    </row>
    <row r="323" spans="1:3">
      <c r="A323" s="13"/>
      <c r="B323" s="5"/>
      <c r="C323" s="13"/>
    </row>
    <row r="324" spans="1:3">
      <c r="A324" s="13"/>
      <c r="B324" s="5"/>
      <c r="C324" s="13"/>
    </row>
    <row r="325" spans="1:3">
      <c r="A325" s="13"/>
      <c r="B325" s="5"/>
      <c r="C325" s="13"/>
    </row>
    <row r="326" spans="1:3">
      <c r="A326" s="13"/>
      <c r="B326" s="5"/>
      <c r="C326" s="13"/>
    </row>
    <row r="327" spans="1:3">
      <c r="A327" s="13"/>
      <c r="B327" s="5"/>
      <c r="C327" s="13"/>
    </row>
    <row r="328" spans="1:3">
      <c r="A328" s="13"/>
      <c r="B328" s="5"/>
      <c r="C328" s="13"/>
    </row>
    <row r="329" spans="1:3">
      <c r="A329" s="13"/>
      <c r="B329" s="5"/>
      <c r="C329" s="13"/>
    </row>
    <row r="330" spans="1:3">
      <c r="A330" s="13"/>
      <c r="B330" s="5"/>
      <c r="C330" s="13"/>
    </row>
    <row r="331" spans="1:3">
      <c r="A331" s="13"/>
      <c r="B331" s="5"/>
      <c r="C331" s="13"/>
    </row>
    <row r="332" spans="1:3">
      <c r="A332" s="13"/>
      <c r="B332" s="5"/>
      <c r="C332" s="13"/>
    </row>
    <row r="333" spans="1:3">
      <c r="A333" s="13"/>
      <c r="B333" s="5"/>
      <c r="C333" s="13"/>
    </row>
    <row r="334" spans="1:3">
      <c r="A334" s="13"/>
      <c r="B334" s="5"/>
      <c r="C334" s="13"/>
    </row>
    <row r="335" spans="1:3">
      <c r="A335" s="13"/>
      <c r="B335" s="5"/>
      <c r="C335" s="13"/>
    </row>
    <row r="336" spans="1:3">
      <c r="A336" s="13"/>
      <c r="B336" s="5"/>
      <c r="C336" s="13"/>
    </row>
    <row r="337" spans="1:3">
      <c r="A337" s="13"/>
      <c r="B337" s="5"/>
      <c r="C337" s="13"/>
    </row>
    <row r="338" spans="1:3">
      <c r="A338" s="13"/>
      <c r="B338" s="5"/>
      <c r="C338" s="13"/>
    </row>
    <row r="339" spans="1:3">
      <c r="A339" s="13"/>
      <c r="B339" s="5"/>
      <c r="C339" s="13"/>
    </row>
    <row r="340" spans="1:3">
      <c r="A340" s="13"/>
      <c r="B340" s="5"/>
      <c r="C340" s="13"/>
    </row>
    <row r="341" spans="1:3">
      <c r="A341" s="13"/>
      <c r="B341" s="5"/>
      <c r="C341" s="13"/>
    </row>
    <row r="342" spans="1:3">
      <c r="A342" s="13"/>
      <c r="B342" s="5"/>
      <c r="C342" s="13"/>
    </row>
    <row r="343" spans="1:3">
      <c r="A343" s="13"/>
      <c r="B343" s="5"/>
      <c r="C343" s="13"/>
    </row>
    <row r="344" spans="1:3">
      <c r="A344" s="13"/>
      <c r="B344" s="5"/>
      <c r="C344" s="13"/>
    </row>
    <row r="345" spans="1:3">
      <c r="A345" s="13"/>
      <c r="B345" s="5"/>
      <c r="C345" s="13"/>
    </row>
    <row r="346" spans="1:3">
      <c r="A346" s="13"/>
      <c r="B346" s="5"/>
      <c r="C346" s="13"/>
    </row>
    <row r="347" spans="1:3">
      <c r="A347" s="13"/>
      <c r="B347" s="5"/>
      <c r="C347" s="13"/>
    </row>
    <row r="348" spans="1:3">
      <c r="A348" s="13"/>
      <c r="B348" s="5"/>
      <c r="C348" s="13"/>
    </row>
    <row r="349" spans="1:3">
      <c r="A349" s="13"/>
      <c r="B349" s="5"/>
      <c r="C349" s="13"/>
    </row>
    <row r="350" spans="1:3">
      <c r="A350" s="13"/>
      <c r="B350" s="5"/>
      <c r="C350" s="13"/>
    </row>
    <row r="351" spans="1:3">
      <c r="A351" s="13"/>
      <c r="B351" s="5"/>
      <c r="C351" s="13"/>
    </row>
    <row r="352" spans="1:3">
      <c r="A352" s="13"/>
      <c r="B352" s="5"/>
      <c r="C352" s="13"/>
    </row>
    <row r="353" spans="1:3">
      <c r="A353" s="13"/>
      <c r="B353" s="5"/>
      <c r="C353" s="13"/>
    </row>
    <row r="354" spans="1:3">
      <c r="A354" s="13"/>
      <c r="B354" s="5"/>
      <c r="C354" s="13"/>
    </row>
    <row r="355" spans="1:3">
      <c r="A355" s="13"/>
      <c r="B355" s="5"/>
      <c r="C355" s="13"/>
    </row>
    <row r="356" spans="1:3">
      <c r="A356" s="13"/>
      <c r="B356" s="5"/>
      <c r="C356" s="13"/>
    </row>
    <row r="357" spans="1:3">
      <c r="A357" s="13"/>
      <c r="B357" s="5"/>
      <c r="C357" s="13"/>
    </row>
    <row r="358" spans="1:3">
      <c r="A358" s="13"/>
      <c r="B358" s="5"/>
      <c r="C358" s="13"/>
    </row>
    <row r="359" spans="1:3">
      <c r="A359" s="13"/>
      <c r="B359" s="5"/>
      <c r="C359" s="13"/>
    </row>
    <row r="360" spans="1:3">
      <c r="A360" s="13"/>
      <c r="B360" s="5"/>
      <c r="C360" s="13"/>
    </row>
    <row r="361" spans="1:3">
      <c r="A361" s="13"/>
      <c r="B361" s="5"/>
      <c r="C361" s="13"/>
    </row>
    <row r="362" spans="1:3">
      <c r="A362" s="13"/>
      <c r="B362" s="5"/>
      <c r="C362" s="13"/>
    </row>
    <row r="363" spans="1:3">
      <c r="A363" s="13"/>
      <c r="B363" s="5"/>
      <c r="C363" s="13"/>
    </row>
    <row r="364" spans="1:3">
      <c r="A364" s="13"/>
      <c r="B364" s="5"/>
      <c r="C364" s="13"/>
    </row>
    <row r="365" spans="1:3">
      <c r="A365" s="13"/>
      <c r="B365" s="5"/>
      <c r="C365" s="13"/>
    </row>
    <row r="366" spans="1:3">
      <c r="A366" s="13"/>
      <c r="B366" s="5"/>
      <c r="C366" s="13"/>
    </row>
    <row r="367" spans="1:3">
      <c r="A367" s="13"/>
      <c r="B367" s="5"/>
      <c r="C367" s="13"/>
    </row>
    <row r="368" spans="1:3">
      <c r="A368" s="13"/>
      <c r="B368" s="5"/>
      <c r="C368" s="13"/>
    </row>
    <row r="369" spans="1:3">
      <c r="A369" s="13"/>
      <c r="B369" s="5"/>
      <c r="C369" s="13"/>
    </row>
    <row r="370" spans="1:3">
      <c r="A370" s="13"/>
      <c r="B370" s="5"/>
      <c r="C370" s="13"/>
    </row>
    <row r="371" spans="1:3">
      <c r="A371" s="13"/>
      <c r="B371" s="5"/>
      <c r="C371" s="13"/>
    </row>
    <row r="372" spans="1:3">
      <c r="A372" s="13"/>
      <c r="B372" s="5"/>
      <c r="C372" s="13"/>
    </row>
    <row r="373" spans="1:3">
      <c r="A373" s="13"/>
      <c r="B373" s="5"/>
      <c r="C373" s="13"/>
    </row>
    <row r="374" spans="1:3">
      <c r="A374" s="13"/>
      <c r="B374" s="5"/>
      <c r="C374" s="13"/>
    </row>
    <row r="375" spans="1:3">
      <c r="A375" s="13"/>
      <c r="B375" s="5"/>
      <c r="C375" s="13"/>
    </row>
    <row r="376" spans="1:3">
      <c r="A376" s="13"/>
      <c r="B376" s="5"/>
      <c r="C376" s="13"/>
    </row>
    <row r="377" spans="1:3">
      <c r="A377" s="13"/>
      <c r="B377" s="5"/>
      <c r="C377" s="13"/>
    </row>
    <row r="378" spans="1:3">
      <c r="A378" s="13"/>
      <c r="B378" s="5"/>
      <c r="C378" s="13"/>
    </row>
    <row r="379" spans="1:3">
      <c r="A379" s="13"/>
      <c r="B379" s="5"/>
      <c r="C379" s="13"/>
    </row>
    <row r="380" spans="1:3">
      <c r="A380" s="13"/>
      <c r="B380" s="5"/>
      <c r="C380" s="13"/>
    </row>
    <row r="381" spans="1:3">
      <c r="A381" s="13"/>
      <c r="B381" s="5"/>
      <c r="C381" s="13"/>
    </row>
    <row r="382" spans="1:3">
      <c r="A382" s="13"/>
      <c r="B382" s="5"/>
      <c r="C382" s="13"/>
    </row>
    <row r="383" spans="1:3">
      <c r="A383" s="13"/>
      <c r="B383" s="5"/>
      <c r="C383" s="13"/>
    </row>
    <row r="384" spans="1:3">
      <c r="A384" s="13"/>
      <c r="B384" s="5"/>
      <c r="C384" s="13"/>
    </row>
    <row r="385" spans="1:3">
      <c r="A385" s="13"/>
      <c r="B385" s="5"/>
      <c r="C385" s="13"/>
    </row>
    <row r="386" spans="1:3">
      <c r="A386" s="13"/>
      <c r="B386" s="5"/>
      <c r="C386" s="13"/>
    </row>
    <row r="387" spans="1:3">
      <c r="A387" s="13"/>
      <c r="B387" s="5"/>
      <c r="C387" s="13"/>
    </row>
    <row r="388" spans="1:3">
      <c r="A388" s="13"/>
      <c r="B388" s="5"/>
      <c r="C388" s="13"/>
    </row>
    <row r="389" spans="1:3">
      <c r="A389" s="13"/>
      <c r="B389" s="5"/>
      <c r="C389" s="13"/>
    </row>
    <row r="390" spans="1:3">
      <c r="A390" s="13"/>
      <c r="B390" s="5"/>
      <c r="C390" s="13"/>
    </row>
    <row r="391" spans="1:3">
      <c r="A391" s="13"/>
      <c r="B391" s="5"/>
      <c r="C391" s="13"/>
    </row>
    <row r="392" spans="1:3">
      <c r="A392" s="13"/>
      <c r="B392" s="5"/>
      <c r="C392" s="13"/>
    </row>
    <row r="393" spans="1:3">
      <c r="A393" s="13"/>
      <c r="B393" s="5"/>
      <c r="C393" s="13"/>
    </row>
    <row r="394" spans="1:3">
      <c r="A394" s="13"/>
      <c r="B394" s="5"/>
      <c r="C394" s="13"/>
    </row>
    <row r="395" spans="1:3">
      <c r="A395" s="13"/>
      <c r="B395" s="5"/>
      <c r="C395" s="13"/>
    </row>
    <row r="396" spans="1:3">
      <c r="A396" s="13"/>
      <c r="B396" s="5"/>
      <c r="C396" s="13"/>
    </row>
    <row r="397" spans="1:3">
      <c r="A397" s="13"/>
      <c r="B397" s="5"/>
      <c r="C397" s="13"/>
    </row>
    <row r="398" spans="1:3">
      <c r="A398" s="13"/>
      <c r="B398" s="5"/>
      <c r="C398" s="13"/>
    </row>
    <row r="399" spans="1:3">
      <c r="A399" s="13"/>
      <c r="B399" s="5"/>
      <c r="C399" s="13"/>
    </row>
    <row r="400" spans="1:3">
      <c r="A400" s="13"/>
      <c r="B400" s="5"/>
      <c r="C400" s="13"/>
    </row>
    <row r="401" spans="1:3">
      <c r="A401" s="13"/>
      <c r="B401" s="5"/>
      <c r="C401" s="13"/>
    </row>
    <row r="402" spans="1:3">
      <c r="A402" s="13"/>
      <c r="B402" s="5"/>
      <c r="C402" s="13"/>
    </row>
    <row r="403" spans="1:3">
      <c r="A403" s="13"/>
      <c r="B403" s="5"/>
      <c r="C403" s="13"/>
    </row>
    <row r="404" spans="1:3">
      <c r="A404" s="13"/>
      <c r="B404" s="5"/>
      <c r="C404" s="13"/>
    </row>
    <row r="405" spans="1:3">
      <c r="A405" s="13"/>
      <c r="B405" s="5"/>
      <c r="C405" s="13"/>
    </row>
    <row r="406" spans="1:3">
      <c r="A406" s="13"/>
      <c r="B406" s="5"/>
      <c r="C406" s="13"/>
    </row>
    <row r="407" spans="1:3">
      <c r="A407" s="13"/>
      <c r="B407" s="5"/>
      <c r="C407" s="13"/>
    </row>
    <row r="408" spans="1:3">
      <c r="A408" s="13"/>
      <c r="B408" s="5"/>
      <c r="C408" s="13"/>
    </row>
    <row r="409" spans="1:3">
      <c r="A409" s="13"/>
      <c r="B409" s="5"/>
      <c r="C409" s="13"/>
    </row>
    <row r="410" spans="1:3">
      <c r="A410" s="13"/>
      <c r="B410" s="5"/>
      <c r="C410" s="13"/>
    </row>
    <row r="411" spans="1:3">
      <c r="A411" s="13"/>
      <c r="B411" s="5"/>
      <c r="C411" s="13"/>
    </row>
    <row r="412" spans="1:3">
      <c r="A412" s="13"/>
      <c r="B412" s="5"/>
      <c r="C412" s="13"/>
    </row>
    <row r="413" spans="1:3">
      <c r="A413" s="13"/>
      <c r="B413" s="5"/>
      <c r="C413" s="13"/>
    </row>
    <row r="414" spans="1:3">
      <c r="A414" s="13"/>
      <c r="B414" s="5"/>
      <c r="C414" s="13"/>
    </row>
    <row r="415" spans="1:3">
      <c r="A415" s="13"/>
      <c r="B415" s="5"/>
      <c r="C415" s="13"/>
    </row>
    <row r="416" spans="1:3">
      <c r="A416" s="13"/>
      <c r="B416" s="5"/>
      <c r="C416" s="13"/>
    </row>
    <row r="417" spans="1:3">
      <c r="A417" s="13"/>
      <c r="B417" s="5"/>
      <c r="C417" s="13"/>
    </row>
    <row r="418" spans="1:3">
      <c r="A418" s="13"/>
      <c r="B418" s="5"/>
      <c r="C418" s="13"/>
    </row>
    <row r="419" spans="1:3">
      <c r="A419" s="13"/>
      <c r="B419" s="5"/>
      <c r="C419" s="13"/>
    </row>
    <row r="420" spans="1:3">
      <c r="A420" s="13"/>
      <c r="B420" s="5"/>
      <c r="C420" s="13"/>
    </row>
    <row r="421" spans="1:3">
      <c r="A421" s="13"/>
      <c r="B421" s="5"/>
      <c r="C421" s="13"/>
    </row>
    <row r="422" spans="1:3">
      <c r="A422" s="13"/>
      <c r="B422" s="5"/>
      <c r="C422" s="13"/>
    </row>
    <row r="423" spans="1:3">
      <c r="A423" s="13"/>
      <c r="B423" s="5"/>
      <c r="C423" s="13"/>
    </row>
    <row r="424" spans="1:3">
      <c r="A424" s="13"/>
      <c r="B424" s="5"/>
      <c r="C424" s="13"/>
    </row>
    <row r="425" spans="1:3">
      <c r="A425" s="13"/>
      <c r="B425" s="5"/>
      <c r="C425" s="13"/>
    </row>
    <row r="426" spans="1:3">
      <c r="A426" s="13"/>
      <c r="B426" s="5"/>
      <c r="C426" s="13"/>
    </row>
    <row r="427" spans="1:3">
      <c r="A427" s="13"/>
      <c r="B427" s="5"/>
      <c r="C427" s="13"/>
    </row>
    <row r="428" spans="1:3">
      <c r="A428" s="13"/>
      <c r="B428" s="5"/>
      <c r="C428" s="13"/>
    </row>
    <row r="429" spans="1:3">
      <c r="A429" s="13"/>
      <c r="B429" s="5"/>
      <c r="C429" s="13"/>
    </row>
    <row r="430" spans="1:3">
      <c r="A430" s="13"/>
      <c r="B430" s="5"/>
      <c r="C430" s="13"/>
    </row>
    <row r="431" spans="1:3">
      <c r="A431" s="13"/>
      <c r="B431" s="5"/>
      <c r="C431" s="13"/>
    </row>
    <row r="432" spans="1:3">
      <c r="A432" s="13"/>
      <c r="B432" s="5"/>
      <c r="C432" s="13"/>
    </row>
    <row r="433" spans="1:3">
      <c r="A433" s="13"/>
      <c r="B433" s="5"/>
      <c r="C433" s="13"/>
    </row>
    <row r="434" spans="1:3">
      <c r="A434" s="13"/>
      <c r="B434" s="5"/>
      <c r="C434" s="13"/>
    </row>
    <row r="435" spans="1:3">
      <c r="A435" s="13"/>
      <c r="B435" s="5"/>
      <c r="C435" s="13"/>
    </row>
    <row r="436" spans="1:3">
      <c r="A436" s="13"/>
      <c r="B436" s="5"/>
      <c r="C436" s="13"/>
    </row>
    <row r="437" spans="1:3">
      <c r="A437" s="13"/>
      <c r="B437" s="5"/>
      <c r="C437" s="13"/>
    </row>
    <row r="438" spans="1:3">
      <c r="A438" s="13"/>
      <c r="B438" s="5"/>
      <c r="C438" s="13"/>
    </row>
    <row r="439" spans="1:3">
      <c r="A439" s="13"/>
      <c r="B439" s="5"/>
      <c r="C439" s="13"/>
    </row>
    <row r="440" spans="1:3">
      <c r="A440" s="13"/>
      <c r="B440" s="5"/>
      <c r="C440" s="13"/>
    </row>
    <row r="441" spans="1:3">
      <c r="A441" s="13"/>
      <c r="B441" s="5"/>
      <c r="C441" s="13"/>
    </row>
    <row r="442" spans="1:3">
      <c r="A442" s="13"/>
      <c r="B442" s="5"/>
      <c r="C442" s="13"/>
    </row>
    <row r="443" spans="1:3">
      <c r="A443" s="13"/>
      <c r="B443" s="5"/>
      <c r="C443" s="13"/>
    </row>
    <row r="444" spans="1:3">
      <c r="A444" s="13"/>
      <c r="B444" s="5"/>
      <c r="C444" s="13"/>
    </row>
    <row r="445" spans="1:3">
      <c r="A445" s="13"/>
      <c r="B445" s="5"/>
      <c r="C445" s="13"/>
    </row>
    <row r="446" spans="1:3">
      <c r="A446" s="13"/>
      <c r="B446" s="5"/>
      <c r="C446" s="13"/>
    </row>
    <row r="447" spans="1:3">
      <c r="A447" s="13"/>
      <c r="B447" s="5"/>
      <c r="C447" s="13"/>
    </row>
    <row r="448" spans="1:3">
      <c r="A448" s="13"/>
      <c r="B448" s="5"/>
      <c r="C448" s="13"/>
    </row>
    <row r="449" spans="1:3">
      <c r="A449" s="13"/>
      <c r="B449" s="5"/>
      <c r="C449" s="13"/>
    </row>
    <row r="450" spans="1:3">
      <c r="A450" s="13"/>
      <c r="B450" s="5"/>
      <c r="C450" s="13"/>
    </row>
    <row r="451" spans="1:3">
      <c r="A451" s="13"/>
      <c r="B451" s="5"/>
      <c r="C451" s="13"/>
    </row>
    <row r="452" spans="1:3">
      <c r="A452" s="13"/>
      <c r="B452" s="5"/>
      <c r="C452" s="13"/>
    </row>
    <row r="453" spans="1:3">
      <c r="A453" s="13"/>
      <c r="B453" s="5"/>
      <c r="C453" s="13"/>
    </row>
    <row r="454" spans="1:3">
      <c r="A454" s="13"/>
      <c r="B454" s="5"/>
      <c r="C454" s="13"/>
    </row>
    <row r="455" spans="1:3">
      <c r="A455" s="13"/>
      <c r="B455" s="5"/>
      <c r="C455" s="13"/>
    </row>
    <row r="456" spans="1:3">
      <c r="A456" s="13"/>
      <c r="B456" s="5"/>
      <c r="C456" s="13"/>
    </row>
    <row r="457" spans="1:3">
      <c r="A457" s="13"/>
      <c r="B457" s="5"/>
      <c r="C457" s="13"/>
    </row>
    <row r="458" spans="1:3">
      <c r="A458" s="13"/>
      <c r="B458" s="5"/>
      <c r="C458" s="13"/>
    </row>
    <row r="459" spans="1:3">
      <c r="A459" s="13"/>
      <c r="B459" s="5"/>
      <c r="C459" s="13"/>
    </row>
    <row r="460" spans="1:3">
      <c r="A460" s="13"/>
      <c r="B460" s="5"/>
      <c r="C460" s="13"/>
    </row>
    <row r="461" spans="1:3">
      <c r="A461" s="13"/>
      <c r="B461" s="5"/>
      <c r="C461" s="13"/>
    </row>
    <row r="462" spans="1:3">
      <c r="A462" s="13"/>
      <c r="B462" s="5"/>
      <c r="C462" s="13"/>
    </row>
    <row r="463" spans="1:3">
      <c r="A463" s="13"/>
      <c r="B463" s="5"/>
      <c r="C463" s="13"/>
    </row>
    <row r="464" spans="1:3">
      <c r="A464" s="13"/>
      <c r="B464" s="5"/>
      <c r="C464" s="13"/>
    </row>
    <row r="465" spans="1:3">
      <c r="A465" s="13"/>
      <c r="B465" s="5"/>
      <c r="C465" s="13"/>
    </row>
    <row r="466" spans="1:3">
      <c r="A466" s="13"/>
      <c r="B466" s="5"/>
      <c r="C466" s="13"/>
    </row>
    <row r="467" spans="1:3">
      <c r="A467" s="13"/>
      <c r="B467" s="5"/>
      <c r="C467" s="13"/>
    </row>
    <row r="468" spans="1:3">
      <c r="A468" s="13"/>
      <c r="B468" s="5"/>
      <c r="C468" s="13"/>
    </row>
    <row r="469" spans="1:3">
      <c r="A469" s="13"/>
      <c r="B469" s="5"/>
      <c r="C469" s="13"/>
    </row>
    <row r="470" spans="1:3">
      <c r="A470" s="13"/>
      <c r="B470" s="5"/>
      <c r="C470" s="13"/>
    </row>
    <row r="471" spans="1:3">
      <c r="A471" s="13"/>
      <c r="B471" s="5"/>
      <c r="C471" s="13"/>
    </row>
    <row r="472" spans="1:3">
      <c r="A472" s="13"/>
      <c r="B472" s="5"/>
      <c r="C472" s="13"/>
    </row>
    <row r="473" spans="1:3">
      <c r="A473" s="13"/>
      <c r="B473" s="5"/>
      <c r="C473" s="13"/>
    </row>
    <row r="474" spans="1:3">
      <c r="A474" s="13"/>
      <c r="B474" s="5"/>
      <c r="C474" s="13"/>
    </row>
    <row r="475" spans="1:3">
      <c r="A475" s="13"/>
      <c r="B475" s="5"/>
      <c r="C475" s="13"/>
    </row>
    <row r="476" spans="1:3">
      <c r="A476" s="13"/>
      <c r="B476" s="5"/>
      <c r="C476" s="13"/>
    </row>
    <row r="477" spans="1:3">
      <c r="A477" s="13"/>
      <c r="B477" s="5"/>
      <c r="C477" s="13"/>
    </row>
    <row r="478" spans="1:3">
      <c r="A478" s="13"/>
      <c r="B478" s="5"/>
      <c r="C478" s="13"/>
    </row>
    <row r="479" spans="1:3">
      <c r="A479" s="13"/>
      <c r="B479" s="5"/>
      <c r="C479" s="13"/>
    </row>
    <row r="480" spans="1:3">
      <c r="A480" s="13"/>
      <c r="B480" s="5"/>
      <c r="C480" s="13"/>
    </row>
    <row r="481" spans="1:3">
      <c r="A481" s="13"/>
      <c r="B481" s="5"/>
      <c r="C481" s="13"/>
    </row>
    <row r="482" spans="1:3">
      <c r="A482" s="13"/>
      <c r="B482" s="5"/>
      <c r="C482" s="13"/>
    </row>
    <row r="483" spans="1:3">
      <c r="A483" s="13"/>
      <c r="B483" s="5"/>
      <c r="C483" s="13"/>
    </row>
    <row r="484" spans="1:3">
      <c r="A484" s="13"/>
      <c r="B484" s="5"/>
      <c r="C484" s="13"/>
    </row>
    <row r="485" spans="1:3">
      <c r="A485" s="13"/>
      <c r="B485" s="5"/>
      <c r="C485" s="13"/>
    </row>
    <row r="486" spans="1:3">
      <c r="A486" s="13"/>
      <c r="B486" s="5"/>
      <c r="C486" s="13"/>
    </row>
    <row r="487" spans="1:3">
      <c r="A487" s="13"/>
      <c r="B487" s="5"/>
      <c r="C487" s="13"/>
    </row>
    <row r="488" spans="1:3">
      <c r="A488" s="13"/>
      <c r="B488" s="5"/>
      <c r="C488" s="13"/>
    </row>
    <row r="489" spans="1:3">
      <c r="A489" s="13"/>
      <c r="B489" s="5"/>
      <c r="C489" s="13"/>
    </row>
    <row r="490" spans="1:3">
      <c r="A490" s="13"/>
      <c r="B490" s="5"/>
      <c r="C490" s="13"/>
    </row>
    <row r="491" spans="1:3">
      <c r="A491" s="13"/>
      <c r="B491" s="5"/>
      <c r="C491" s="13"/>
    </row>
    <row r="492" spans="1:3">
      <c r="A492" s="13"/>
      <c r="B492" s="5"/>
      <c r="C492" s="13"/>
    </row>
    <row r="493" spans="1:3">
      <c r="A493" s="13"/>
      <c r="B493" s="5"/>
      <c r="C493" s="13"/>
    </row>
    <row r="494" spans="1:3">
      <c r="A494" s="13"/>
      <c r="B494" s="5"/>
      <c r="C494" s="13"/>
    </row>
    <row r="495" spans="1:3">
      <c r="A495" s="13"/>
      <c r="B495" s="5"/>
      <c r="C495" s="13"/>
    </row>
    <row r="496" spans="1:3">
      <c r="A496" s="13"/>
      <c r="B496" s="5"/>
      <c r="C496" s="13"/>
    </row>
    <row r="497" spans="1:3">
      <c r="A497" s="13"/>
      <c r="B497" s="5"/>
      <c r="C497" s="13"/>
    </row>
    <row r="498" spans="1:3">
      <c r="A498" s="13"/>
      <c r="B498" s="5"/>
      <c r="C498" s="13"/>
    </row>
    <row r="499" spans="1:3">
      <c r="A499" s="13"/>
      <c r="B499" s="5"/>
      <c r="C499" s="13"/>
    </row>
    <row r="500" spans="1:3">
      <c r="A500" s="13"/>
      <c r="B500" s="5"/>
      <c r="C500" s="13"/>
    </row>
    <row r="501" spans="1:3">
      <c r="A501" s="13"/>
      <c r="B501" s="5"/>
      <c r="C501" s="13"/>
    </row>
    <row r="502" spans="1:3">
      <c r="A502" s="13"/>
      <c r="B502" s="5"/>
      <c r="C502" s="13"/>
    </row>
    <row r="503" spans="1:3">
      <c r="A503" s="13"/>
      <c r="B503" s="5"/>
      <c r="C503" s="13"/>
    </row>
    <row r="504" spans="1:3">
      <c r="A504" s="13"/>
      <c r="B504" s="5"/>
      <c r="C504" s="13"/>
    </row>
    <row r="505" spans="1:3">
      <c r="A505" s="13"/>
      <c r="B505" s="5"/>
      <c r="C505" s="13"/>
    </row>
    <row r="506" spans="1:3">
      <c r="A506" s="13"/>
      <c r="B506" s="5"/>
      <c r="C506" s="13"/>
    </row>
    <row r="507" spans="1:3">
      <c r="A507" s="13"/>
      <c r="B507" s="5"/>
      <c r="C507" s="13"/>
    </row>
    <row r="508" spans="1:3">
      <c r="A508" s="13"/>
      <c r="B508" s="5"/>
      <c r="C508" s="13"/>
    </row>
    <row r="509" spans="1:3">
      <c r="A509" s="13"/>
      <c r="B509" s="5"/>
      <c r="C509" s="13"/>
    </row>
    <row r="510" spans="1:3">
      <c r="A510" s="13"/>
      <c r="B510" s="5"/>
      <c r="C510" s="13"/>
    </row>
    <row r="511" spans="1:3">
      <c r="A511" s="13"/>
      <c r="B511" s="5"/>
      <c r="C511" s="13"/>
    </row>
    <row r="512" spans="1:3">
      <c r="A512" s="13"/>
      <c r="B512" s="5"/>
      <c r="C512" s="13"/>
    </row>
    <row r="513" spans="1:3">
      <c r="A513" s="13"/>
      <c r="B513" s="5"/>
      <c r="C513" s="13"/>
    </row>
    <row r="514" spans="1:3">
      <c r="A514" s="13"/>
      <c r="B514" s="5"/>
      <c r="C514" s="13"/>
    </row>
    <row r="515" spans="1:3">
      <c r="A515" s="13"/>
      <c r="B515" s="5"/>
      <c r="C515" s="13"/>
    </row>
    <row r="516" spans="1:3">
      <c r="A516" s="13"/>
      <c r="B516" s="5"/>
      <c r="C516" s="13"/>
    </row>
    <row r="517" spans="1:3">
      <c r="A517" s="13"/>
      <c r="B517" s="5"/>
      <c r="C517" s="13"/>
    </row>
    <row r="518" spans="1:3">
      <c r="A518" s="13"/>
      <c r="B518" s="5"/>
      <c r="C518" s="13"/>
    </row>
    <row r="519" spans="1:3">
      <c r="A519" s="13"/>
      <c r="B519" s="5"/>
      <c r="C519" s="13"/>
    </row>
    <row r="520" spans="1:3">
      <c r="A520" s="13"/>
      <c r="B520" s="5"/>
      <c r="C520" s="13"/>
    </row>
    <row r="521" spans="1:3">
      <c r="A521" s="13"/>
      <c r="B521" s="5"/>
      <c r="C521" s="13"/>
    </row>
    <row r="522" spans="1:3">
      <c r="A522" s="13"/>
      <c r="B522" s="5"/>
      <c r="C522" s="13"/>
    </row>
    <row r="523" spans="1:3">
      <c r="A523" s="13"/>
      <c r="B523" s="5"/>
      <c r="C523" s="13"/>
    </row>
    <row r="524" spans="1:3">
      <c r="A524" s="13"/>
      <c r="B524" s="5"/>
      <c r="C524" s="13"/>
    </row>
    <row r="525" spans="1:3">
      <c r="A525" s="13"/>
      <c r="B525" s="5"/>
      <c r="C525" s="13"/>
    </row>
    <row r="526" spans="1:3">
      <c r="A526" s="13"/>
      <c r="B526" s="5"/>
      <c r="C526" s="13"/>
    </row>
    <row r="527" spans="1:3">
      <c r="A527" s="13"/>
      <c r="B527" s="5"/>
      <c r="C527" s="13"/>
    </row>
    <row r="528" spans="1:3">
      <c r="A528" s="13"/>
      <c r="B528" s="5"/>
      <c r="C528" s="13"/>
    </row>
    <row r="529" spans="1:3">
      <c r="A529" s="13"/>
      <c r="B529" s="5"/>
      <c r="C529" s="13"/>
    </row>
    <row r="530" spans="1:3">
      <c r="A530" s="13"/>
      <c r="B530" s="5"/>
      <c r="C530" s="13"/>
    </row>
    <row r="531" spans="1:3">
      <c r="A531" s="13"/>
      <c r="B531" s="5"/>
      <c r="C531" s="13"/>
    </row>
    <row r="532" spans="1:3">
      <c r="A532" s="13"/>
      <c r="B532" s="5"/>
      <c r="C532" s="13"/>
    </row>
    <row r="533" spans="1:3">
      <c r="A533" s="13"/>
      <c r="B533" s="5"/>
      <c r="C533" s="13"/>
    </row>
    <row r="534" spans="1:3">
      <c r="A534" s="13"/>
      <c r="B534" s="5"/>
      <c r="C534" s="13"/>
    </row>
    <row r="535" spans="1:3">
      <c r="A535" s="13"/>
      <c r="B535" s="5"/>
      <c r="C535" s="13"/>
    </row>
    <row r="536" spans="1:3">
      <c r="A536" s="13"/>
      <c r="B536" s="5"/>
      <c r="C536" s="13"/>
    </row>
    <row r="537" spans="1:3">
      <c r="A537" s="13"/>
      <c r="B537" s="5"/>
      <c r="C537" s="13"/>
    </row>
    <row r="538" spans="1:3">
      <c r="A538" s="13"/>
      <c r="B538" s="5"/>
      <c r="C538" s="13"/>
    </row>
    <row r="539" spans="1:3">
      <c r="A539" s="13"/>
      <c r="B539" s="5"/>
      <c r="C539" s="13"/>
    </row>
    <row r="540" spans="1:3">
      <c r="A540" s="13"/>
      <c r="B540" s="5"/>
      <c r="C540" s="13"/>
    </row>
    <row r="541" spans="1:3">
      <c r="A541" s="13"/>
      <c r="B541" s="5"/>
      <c r="C541" s="13"/>
    </row>
    <row r="542" spans="1:3">
      <c r="A542" s="13"/>
      <c r="B542" s="5"/>
      <c r="C542" s="13"/>
    </row>
    <row r="543" spans="1:3">
      <c r="A543" s="13"/>
      <c r="B543" s="5"/>
      <c r="C543" s="13"/>
    </row>
    <row r="544" spans="1:3">
      <c r="A544" s="13"/>
      <c r="B544" s="5"/>
      <c r="C544" s="13"/>
    </row>
    <row r="545" spans="1:3">
      <c r="A545" s="13"/>
      <c r="B545" s="5"/>
      <c r="C545" s="13"/>
    </row>
    <row r="546" spans="1:3">
      <c r="A546" s="13"/>
      <c r="B546" s="5"/>
      <c r="C546" s="13"/>
    </row>
    <row r="547" spans="1:3">
      <c r="A547" s="13"/>
      <c r="B547" s="5"/>
      <c r="C547" s="13"/>
    </row>
    <row r="548" spans="1:3">
      <c r="A548" s="13"/>
      <c r="B548" s="5"/>
      <c r="C548" s="13"/>
    </row>
    <row r="549" spans="1:3">
      <c r="A549" s="13"/>
      <c r="B549" s="5"/>
      <c r="C549" s="13"/>
    </row>
    <row r="550" spans="1:3">
      <c r="A550" s="13"/>
      <c r="B550" s="5"/>
      <c r="C550" s="13"/>
    </row>
    <row r="551" spans="1:3">
      <c r="A551" s="13"/>
      <c r="B551" s="5"/>
      <c r="C551" s="13"/>
    </row>
    <row r="552" spans="1:3">
      <c r="A552" s="13"/>
      <c r="B552" s="5"/>
      <c r="C552" s="13"/>
    </row>
    <row r="553" spans="1:3">
      <c r="A553" s="13"/>
      <c r="B553" s="5"/>
      <c r="C553" s="13"/>
    </row>
    <row r="554" spans="1:3">
      <c r="A554" s="13"/>
      <c r="B554" s="5"/>
      <c r="C554" s="13"/>
    </row>
    <row r="555" spans="1:3">
      <c r="A555" s="13"/>
      <c r="B555" s="5"/>
      <c r="C555" s="13"/>
    </row>
    <row r="556" spans="1:3">
      <c r="A556" s="13"/>
      <c r="B556" s="5"/>
      <c r="C556" s="13"/>
    </row>
    <row r="557" spans="1:3">
      <c r="A557" s="13"/>
      <c r="B557" s="5"/>
      <c r="C557" s="13"/>
    </row>
    <row r="558" spans="1:3">
      <c r="A558" s="13"/>
      <c r="B558" s="5"/>
      <c r="C558" s="13"/>
    </row>
    <row r="559" spans="1:3">
      <c r="A559" s="13"/>
      <c r="B559" s="5"/>
      <c r="C559" s="13"/>
    </row>
    <row r="560" spans="1:3">
      <c r="A560" s="13"/>
      <c r="B560" s="5"/>
      <c r="C560" s="13"/>
    </row>
    <row r="561" spans="1:3">
      <c r="A561" s="13"/>
      <c r="B561" s="5"/>
      <c r="C561" s="13"/>
    </row>
    <row r="562" spans="1:3">
      <c r="A562" s="13"/>
      <c r="B562" s="5"/>
      <c r="C562" s="13"/>
    </row>
    <row r="563" spans="1:3">
      <c r="A563" s="13"/>
      <c r="B563" s="5"/>
      <c r="C563" s="13"/>
    </row>
    <row r="564" spans="1:3">
      <c r="A564" s="13"/>
      <c r="B564" s="5"/>
      <c r="C564" s="13"/>
    </row>
    <row r="565" spans="1:3">
      <c r="A565" s="13"/>
      <c r="B565" s="5"/>
      <c r="C565" s="13"/>
    </row>
    <row r="566" spans="1:3">
      <c r="A566" s="13"/>
      <c r="B566" s="5"/>
      <c r="C566" s="13"/>
    </row>
    <row r="567" spans="1:3">
      <c r="A567" s="13"/>
      <c r="B567" s="5"/>
      <c r="C567" s="13"/>
    </row>
    <row r="568" spans="1:3">
      <c r="A568" s="13"/>
      <c r="B568" s="5"/>
      <c r="C568" s="13"/>
    </row>
    <row r="569" spans="1:3">
      <c r="A569" s="13"/>
      <c r="B569" s="5"/>
      <c r="C569" s="13"/>
    </row>
    <row r="570" spans="1:3">
      <c r="A570" s="13"/>
      <c r="B570" s="5"/>
      <c r="C570" s="13"/>
    </row>
    <row r="571" spans="1:3">
      <c r="A571" s="13"/>
      <c r="B571" s="5"/>
      <c r="C571" s="13"/>
    </row>
    <row r="572" spans="1:3">
      <c r="A572" s="13"/>
      <c r="B572" s="5"/>
      <c r="C572" s="13"/>
    </row>
    <row r="573" spans="1:3">
      <c r="A573" s="13"/>
      <c r="B573" s="5"/>
      <c r="C573" s="13"/>
    </row>
    <row r="574" spans="1:3">
      <c r="A574" s="13"/>
      <c r="B574" s="5"/>
      <c r="C574" s="13"/>
    </row>
    <row r="575" spans="1:3">
      <c r="A575" s="13"/>
      <c r="B575" s="5"/>
      <c r="C575" s="13"/>
    </row>
    <row r="576" spans="1:3">
      <c r="A576" s="13"/>
      <c r="B576" s="5"/>
      <c r="C576" s="13"/>
    </row>
    <row r="577" spans="1:3">
      <c r="A577" s="13"/>
      <c r="B577" s="5"/>
      <c r="C577" s="13"/>
    </row>
    <row r="578" spans="1:3">
      <c r="A578" s="13"/>
      <c r="B578" s="5"/>
      <c r="C578" s="13"/>
    </row>
    <row r="579" spans="1:3">
      <c r="A579" s="13"/>
      <c r="B579" s="5"/>
      <c r="C579" s="13"/>
    </row>
    <row r="580" spans="1:3">
      <c r="A580" s="13"/>
      <c r="B580" s="5"/>
      <c r="C580" s="13"/>
    </row>
    <row r="581" spans="1:3">
      <c r="A581" s="13"/>
      <c r="B581" s="5"/>
      <c r="C581" s="13"/>
    </row>
    <row r="582" spans="1:3">
      <c r="A582" s="13"/>
      <c r="B582" s="5"/>
      <c r="C582" s="13"/>
    </row>
    <row r="583" spans="1:3">
      <c r="A583" s="13"/>
      <c r="B583" s="5"/>
      <c r="C583" s="13"/>
    </row>
    <row r="584" spans="1:3">
      <c r="A584" s="13"/>
      <c r="B584" s="5"/>
      <c r="C584" s="13"/>
    </row>
    <row r="585" spans="1:3">
      <c r="A585" s="13"/>
      <c r="B585" s="5"/>
      <c r="C585" s="13"/>
    </row>
    <row r="586" spans="1:3">
      <c r="A586" s="13"/>
      <c r="B586" s="5"/>
      <c r="C586" s="13"/>
    </row>
    <row r="587" spans="1:3">
      <c r="A587" s="13"/>
      <c r="B587" s="5"/>
      <c r="C587" s="13"/>
    </row>
    <row r="588" spans="1:3">
      <c r="A588" s="13"/>
      <c r="B588" s="5"/>
      <c r="C588" s="13"/>
    </row>
    <row r="589" spans="1:3">
      <c r="A589" s="13"/>
      <c r="B589" s="5"/>
      <c r="C589" s="13"/>
    </row>
    <row r="590" spans="1:3">
      <c r="A590" s="13"/>
      <c r="B590" s="5"/>
      <c r="C590" s="13"/>
    </row>
    <row r="591" spans="1:3">
      <c r="A591" s="13"/>
      <c r="B591" s="5"/>
      <c r="C591" s="13"/>
    </row>
    <row r="592" spans="1:3">
      <c r="A592" s="13"/>
      <c r="B592" s="5"/>
      <c r="C592" s="13"/>
    </row>
    <row r="593" spans="1:3">
      <c r="A593" s="13"/>
      <c r="B593" s="5"/>
      <c r="C593" s="13"/>
    </row>
    <row r="594" spans="1:3">
      <c r="A594" s="13"/>
      <c r="B594" s="5"/>
      <c r="C594" s="13"/>
    </row>
    <row r="595" spans="1:3">
      <c r="A595" s="13"/>
      <c r="B595" s="5"/>
      <c r="C595" s="13"/>
    </row>
    <row r="596" spans="1:3">
      <c r="A596" s="13"/>
      <c r="B596" s="5"/>
      <c r="C596" s="13"/>
    </row>
    <row r="597" spans="1:3">
      <c r="A597" s="13"/>
      <c r="B597" s="5"/>
      <c r="C597" s="13"/>
    </row>
    <row r="598" spans="1:3">
      <c r="A598" s="13"/>
      <c r="B598" s="5"/>
      <c r="C598" s="13"/>
    </row>
    <row r="599" spans="1:3">
      <c r="A599" s="13"/>
      <c r="B599" s="5"/>
      <c r="C599" s="13"/>
    </row>
    <row r="600" spans="1:3">
      <c r="A600" s="13"/>
      <c r="B600" s="5"/>
      <c r="C600" s="13"/>
    </row>
    <row r="601" spans="1:3">
      <c r="A601" s="13"/>
      <c r="B601" s="5"/>
      <c r="C601" s="13"/>
    </row>
    <row r="602" spans="1:3">
      <c r="A602" s="13"/>
      <c r="B602" s="5"/>
      <c r="C602" s="13"/>
    </row>
    <row r="603" spans="1:3">
      <c r="A603" s="13"/>
      <c r="B603" s="5"/>
      <c r="C603" s="13"/>
    </row>
    <row r="604" spans="1:3">
      <c r="A604" s="13"/>
      <c r="B604" s="5"/>
      <c r="C604" s="13"/>
    </row>
    <row r="605" spans="1:3">
      <c r="A605" s="13"/>
      <c r="B605" s="5"/>
      <c r="C605" s="13"/>
    </row>
    <row r="606" spans="1:3">
      <c r="A606" s="13"/>
      <c r="B606" s="5"/>
      <c r="C606" s="13"/>
    </row>
    <row r="607" spans="1:3">
      <c r="A607" s="13"/>
      <c r="B607" s="5"/>
      <c r="C607" s="13"/>
    </row>
    <row r="608" spans="1:3">
      <c r="A608" s="13"/>
      <c r="B608" s="5"/>
      <c r="C608" s="13"/>
    </row>
    <row r="609" spans="1:3">
      <c r="A609" s="13"/>
      <c r="B609" s="5"/>
      <c r="C609" s="13"/>
    </row>
    <row r="610" spans="1:3">
      <c r="A610" s="13"/>
      <c r="B610" s="5"/>
      <c r="C610" s="13"/>
    </row>
    <row r="611" spans="1:3">
      <c r="A611" s="13"/>
      <c r="B611" s="5"/>
      <c r="C611" s="13"/>
    </row>
    <row r="612" spans="1:3">
      <c r="A612" s="13"/>
      <c r="B612" s="5"/>
      <c r="C612" s="13"/>
    </row>
    <row r="613" spans="1:3">
      <c r="A613" s="13"/>
      <c r="B613" s="5"/>
      <c r="C613" s="13"/>
    </row>
    <row r="614" spans="1:3">
      <c r="A614" s="13"/>
      <c r="B614" s="5"/>
      <c r="C614" s="13"/>
    </row>
    <row r="615" spans="1:3">
      <c r="A615" s="13"/>
      <c r="B615" s="5"/>
      <c r="C615" s="13"/>
    </row>
    <row r="616" spans="1:3">
      <c r="A616" s="13"/>
      <c r="B616" s="5"/>
      <c r="C616" s="13"/>
    </row>
    <row r="617" spans="1:3">
      <c r="A617" s="13"/>
      <c r="B617" s="5"/>
      <c r="C617" s="13"/>
    </row>
    <row r="618" spans="1:3">
      <c r="A618" s="13"/>
      <c r="B618" s="5"/>
      <c r="C618" s="13"/>
    </row>
    <row r="619" spans="1:3">
      <c r="A619" s="13"/>
      <c r="B619" s="5"/>
      <c r="C619" s="13"/>
    </row>
    <row r="620" spans="1:3">
      <c r="A620" s="13"/>
      <c r="B620" s="5"/>
      <c r="C620" s="13"/>
    </row>
    <row r="621" spans="1:3">
      <c r="A621" s="13"/>
      <c r="B621" s="5"/>
      <c r="C621" s="13"/>
    </row>
    <row r="622" spans="1:3">
      <c r="A622" s="13"/>
      <c r="B622" s="5"/>
      <c r="C622" s="13"/>
    </row>
    <row r="623" spans="1:3">
      <c r="A623" s="13"/>
      <c r="B623" s="5"/>
      <c r="C623" s="13"/>
    </row>
    <row r="624" spans="1:3">
      <c r="A624" s="13"/>
      <c r="B624" s="5"/>
      <c r="C624" s="13"/>
    </row>
    <row r="625" spans="1:3">
      <c r="A625" s="13"/>
      <c r="B625" s="5"/>
      <c r="C625" s="13"/>
    </row>
    <row r="626" spans="1:3">
      <c r="A626" s="13"/>
      <c r="B626" s="5"/>
      <c r="C626" s="13"/>
    </row>
    <row r="627" spans="1:3">
      <c r="A627" s="13"/>
      <c r="B627" s="5"/>
      <c r="C627" s="13"/>
    </row>
    <row r="628" spans="1:3">
      <c r="A628" s="13"/>
      <c r="B628" s="5"/>
      <c r="C628" s="13"/>
    </row>
    <row r="629" spans="1:3">
      <c r="A629" s="13"/>
      <c r="B629" s="5"/>
      <c r="C629" s="13"/>
    </row>
    <row r="630" spans="1:3">
      <c r="A630" s="13"/>
      <c r="B630" s="5"/>
      <c r="C630" s="13"/>
    </row>
    <row r="631" spans="1:3">
      <c r="A631" s="13"/>
      <c r="B631" s="5"/>
      <c r="C631" s="13"/>
    </row>
    <row r="632" spans="1:3">
      <c r="A632" s="13"/>
      <c r="B632" s="5"/>
      <c r="C632" s="13"/>
    </row>
    <row r="633" spans="1:3">
      <c r="A633" s="13"/>
      <c r="B633" s="5"/>
      <c r="C633" s="13"/>
    </row>
    <row r="634" spans="1:3">
      <c r="A634" s="13"/>
      <c r="B634" s="5"/>
      <c r="C634" s="13"/>
    </row>
    <row r="635" spans="1:3">
      <c r="A635" s="13"/>
      <c r="B635" s="5"/>
      <c r="C635" s="13"/>
    </row>
    <row r="636" spans="1:3">
      <c r="A636" s="13"/>
      <c r="B636" s="5"/>
      <c r="C636" s="13"/>
    </row>
    <row r="637" spans="1:3">
      <c r="A637" s="13"/>
      <c r="B637" s="5"/>
      <c r="C637" s="13"/>
    </row>
    <row r="638" spans="1:3">
      <c r="A638" s="13"/>
      <c r="B638" s="5"/>
      <c r="C638" s="13"/>
    </row>
    <row r="639" spans="1:3">
      <c r="A639" s="13"/>
      <c r="B639" s="5"/>
      <c r="C639" s="13"/>
    </row>
    <row r="640" spans="1:3">
      <c r="A640" s="13"/>
      <c r="B640" s="5"/>
      <c r="C640" s="13"/>
    </row>
    <row r="641" spans="1:3">
      <c r="A641" s="13"/>
      <c r="B641" s="5"/>
      <c r="C641" s="13"/>
    </row>
    <row r="642" spans="1:3">
      <c r="A642" s="13"/>
      <c r="B642" s="5"/>
      <c r="C642" s="13"/>
    </row>
    <row r="643" spans="1:3">
      <c r="A643" s="13"/>
      <c r="B643" s="5"/>
      <c r="C643" s="13"/>
    </row>
    <row r="644" spans="1:3">
      <c r="A644" s="13"/>
      <c r="B644" s="5"/>
      <c r="C644" s="13"/>
    </row>
    <row r="645" spans="1:3">
      <c r="A645" s="13"/>
      <c r="B645" s="5"/>
      <c r="C645" s="13"/>
    </row>
    <row r="646" spans="1:3">
      <c r="A646" s="13"/>
      <c r="B646" s="5"/>
      <c r="C646" s="13"/>
    </row>
    <row r="647" spans="1:3">
      <c r="A647" s="13"/>
      <c r="B647" s="5"/>
      <c r="C647" s="13"/>
    </row>
    <row r="648" spans="1:3">
      <c r="A648" s="13"/>
      <c r="B648" s="5"/>
      <c r="C648" s="13"/>
    </row>
    <row r="649" spans="1:3">
      <c r="A649" s="13"/>
      <c r="B649" s="5"/>
      <c r="C649" s="13"/>
    </row>
    <row r="650" spans="1:3">
      <c r="A650" s="13"/>
      <c r="B650" s="5"/>
      <c r="C650" s="13"/>
    </row>
    <row r="651" spans="1:3">
      <c r="A651" s="13"/>
      <c r="B651" s="5"/>
      <c r="C651" s="13"/>
    </row>
    <row r="652" spans="1:3">
      <c r="A652" s="13"/>
      <c r="B652" s="5"/>
      <c r="C652" s="13"/>
    </row>
    <row r="653" spans="1:3">
      <c r="A653" s="13"/>
      <c r="B653" s="5"/>
      <c r="C653" s="13"/>
    </row>
    <row r="654" spans="1:3">
      <c r="A654" s="13"/>
      <c r="B654" s="5"/>
      <c r="C654" s="13"/>
    </row>
    <row r="655" spans="1:3">
      <c r="A655" s="13"/>
      <c r="B655" s="5"/>
      <c r="C655" s="13"/>
    </row>
    <row r="656" spans="1:3">
      <c r="A656" s="13"/>
      <c r="B656" s="5"/>
      <c r="C656" s="13"/>
    </row>
    <row r="657" spans="1:3">
      <c r="A657" s="13"/>
      <c r="B657" s="5"/>
      <c r="C657" s="13"/>
    </row>
    <row r="658" spans="1:3">
      <c r="A658" s="13"/>
      <c r="B658" s="5"/>
      <c r="C658" s="13"/>
    </row>
    <row r="659" spans="1:3">
      <c r="A659" s="13"/>
      <c r="B659" s="5"/>
      <c r="C659" s="13"/>
    </row>
    <row r="660" spans="1:3">
      <c r="A660" s="13"/>
      <c r="B660" s="5"/>
      <c r="C660" s="13"/>
    </row>
    <row r="661" spans="1:3">
      <c r="A661" s="13"/>
      <c r="B661" s="5"/>
      <c r="C661" s="13"/>
    </row>
    <row r="662" spans="1:3">
      <c r="A662" s="13"/>
      <c r="B662" s="5"/>
      <c r="C662" s="13"/>
    </row>
    <row r="663" spans="1:3">
      <c r="A663" s="13"/>
      <c r="B663" s="5"/>
      <c r="C663" s="13"/>
    </row>
    <row r="664" spans="1:3">
      <c r="A664" s="13"/>
      <c r="B664" s="5"/>
      <c r="C664" s="13"/>
    </row>
    <row r="665" spans="1:3">
      <c r="A665" s="13"/>
      <c r="B665" s="5"/>
      <c r="C665" s="13"/>
    </row>
    <row r="666" spans="1:3">
      <c r="A666" s="13"/>
      <c r="B666" s="5"/>
      <c r="C666" s="13"/>
    </row>
    <row r="667" spans="1:3">
      <c r="A667" s="13"/>
      <c r="B667" s="5"/>
      <c r="C667" s="13"/>
    </row>
    <row r="668" spans="1:3">
      <c r="A668" s="13"/>
      <c r="B668" s="5"/>
      <c r="C668" s="13"/>
    </row>
    <row r="669" spans="1:3">
      <c r="A669" s="13"/>
      <c r="B669" s="5"/>
      <c r="C669" s="13"/>
    </row>
    <row r="670" spans="1:3">
      <c r="A670" s="13"/>
      <c r="B670" s="5"/>
      <c r="C670" s="13"/>
    </row>
    <row r="671" spans="1:3">
      <c r="A671" s="13"/>
      <c r="B671" s="5"/>
      <c r="C671" s="13"/>
    </row>
    <row r="672" spans="1:3">
      <c r="A672" s="13"/>
      <c r="B672" s="5"/>
      <c r="C672" s="13"/>
    </row>
    <row r="673" spans="1:3">
      <c r="A673" s="13"/>
      <c r="B673" s="5"/>
      <c r="C673" s="13"/>
    </row>
    <row r="674" spans="1:3">
      <c r="A674" s="13"/>
      <c r="B674" s="5"/>
      <c r="C674" s="13"/>
    </row>
    <row r="675" spans="1:3">
      <c r="A675" s="13"/>
      <c r="B675" s="5"/>
      <c r="C675" s="13"/>
    </row>
    <row r="676" spans="1:3">
      <c r="A676" s="13"/>
      <c r="B676" s="5"/>
      <c r="C676" s="13"/>
    </row>
    <row r="677" spans="1:3">
      <c r="A677" s="13"/>
      <c r="B677" s="5"/>
      <c r="C677" s="13"/>
    </row>
    <row r="678" spans="1:3">
      <c r="A678" s="13"/>
      <c r="B678" s="5"/>
      <c r="C678" s="13"/>
    </row>
    <row r="679" spans="1:3">
      <c r="A679" s="13"/>
      <c r="B679" s="5"/>
      <c r="C679" s="13"/>
    </row>
    <row r="680" spans="1:3">
      <c r="A680" s="13"/>
      <c r="B680" s="5"/>
      <c r="C680" s="13"/>
    </row>
    <row r="681" spans="1:3">
      <c r="A681" s="13"/>
      <c r="B681" s="5"/>
      <c r="C681" s="13"/>
    </row>
    <row r="682" spans="1:3">
      <c r="A682" s="13"/>
      <c r="B682" s="5"/>
      <c r="C682" s="13"/>
    </row>
    <row r="683" spans="1:3">
      <c r="A683" s="13"/>
      <c r="B683" s="5"/>
      <c r="C683" s="13"/>
    </row>
    <row r="684" spans="1:3">
      <c r="A684" s="13"/>
      <c r="B684" s="5"/>
      <c r="C684" s="13"/>
    </row>
    <row r="685" spans="1:3">
      <c r="A685" s="13"/>
      <c r="B685" s="5"/>
      <c r="C685" s="13"/>
    </row>
    <row r="686" spans="1:3">
      <c r="A686" s="13"/>
      <c r="B686" s="5"/>
      <c r="C686" s="13"/>
    </row>
    <row r="687" spans="1:3">
      <c r="A687" s="13"/>
      <c r="B687" s="5"/>
      <c r="C687" s="13"/>
    </row>
    <row r="688" spans="1:3">
      <c r="A688" s="13"/>
      <c r="B688" s="5"/>
      <c r="C688" s="13"/>
    </row>
    <row r="689" spans="1:3">
      <c r="A689" s="13"/>
      <c r="B689" s="5"/>
      <c r="C689" s="13"/>
    </row>
    <row r="690" spans="1:3">
      <c r="A690" s="13"/>
      <c r="B690" s="5"/>
      <c r="C690" s="13"/>
    </row>
    <row r="691" spans="1:3">
      <c r="A691" s="13"/>
      <c r="B691" s="5"/>
      <c r="C691" s="13"/>
    </row>
    <row r="692" spans="1:3">
      <c r="A692" s="13"/>
      <c r="B692" s="5"/>
      <c r="C692" s="13"/>
    </row>
    <row r="693" spans="1:3">
      <c r="A693" s="13"/>
      <c r="B693" s="5"/>
      <c r="C693" s="13"/>
    </row>
    <row r="694" spans="1:3">
      <c r="A694" s="13"/>
      <c r="B694" s="5"/>
      <c r="C694" s="13"/>
    </row>
    <row r="695" spans="1:3">
      <c r="A695" s="13"/>
      <c r="B695" s="5"/>
      <c r="C695" s="13"/>
    </row>
    <row r="696" spans="1:3">
      <c r="A696" s="13"/>
      <c r="B696" s="5"/>
      <c r="C696" s="13"/>
    </row>
    <row r="697" spans="1:3">
      <c r="A697" s="13"/>
      <c r="B697" s="5"/>
      <c r="C697" s="13"/>
    </row>
    <row r="698" spans="1:3">
      <c r="A698" s="13"/>
      <c r="B698" s="5"/>
      <c r="C698" s="13"/>
    </row>
    <row r="699" spans="1:3">
      <c r="A699" s="13"/>
      <c r="B699" s="5"/>
      <c r="C699" s="13"/>
    </row>
    <row r="700" spans="1:3">
      <c r="A700" s="13"/>
      <c r="B700" s="5"/>
      <c r="C700" s="13"/>
    </row>
    <row r="701" spans="1:3">
      <c r="A701" s="13"/>
      <c r="B701" s="5"/>
      <c r="C701" s="13"/>
    </row>
    <row r="702" spans="1:3">
      <c r="A702" s="13"/>
      <c r="B702" s="5"/>
      <c r="C702" s="13"/>
    </row>
    <row r="703" spans="1:3">
      <c r="A703" s="13"/>
      <c r="B703" s="5"/>
      <c r="C703" s="13"/>
    </row>
    <row r="704" spans="1:3">
      <c r="A704" s="13"/>
      <c r="B704" s="5"/>
      <c r="C704" s="13"/>
    </row>
    <row r="705" spans="1:3">
      <c r="A705" s="13"/>
      <c r="B705" s="5"/>
      <c r="C705" s="13"/>
    </row>
    <row r="706" spans="1:3">
      <c r="A706" s="13"/>
      <c r="B706" s="5"/>
      <c r="C706" s="13"/>
    </row>
    <row r="707" spans="1:3">
      <c r="A707" s="13"/>
      <c r="B707" s="5"/>
      <c r="C707" s="13"/>
    </row>
    <row r="708" spans="1:3">
      <c r="A708" s="13"/>
      <c r="B708" s="5"/>
      <c r="C708" s="13"/>
    </row>
    <row r="709" spans="1:3">
      <c r="A709" s="13"/>
      <c r="B709" s="5"/>
      <c r="C709" s="13"/>
    </row>
    <row r="710" spans="1:3">
      <c r="A710" s="13"/>
      <c r="B710" s="5"/>
      <c r="C710" s="13"/>
    </row>
    <row r="711" spans="1:3">
      <c r="A711" s="13"/>
      <c r="B711" s="5"/>
      <c r="C711" s="13"/>
    </row>
    <row r="712" spans="1:3">
      <c r="A712" s="13"/>
      <c r="B712" s="5"/>
      <c r="C712" s="13"/>
    </row>
    <row r="713" spans="1:3">
      <c r="A713" s="13"/>
      <c r="B713" s="5"/>
      <c r="C713" s="13"/>
    </row>
    <row r="714" spans="1:3">
      <c r="A714" s="13"/>
      <c r="B714" s="5"/>
      <c r="C714" s="13"/>
    </row>
    <row r="715" spans="1:3">
      <c r="A715" s="13"/>
      <c r="B715" s="5"/>
      <c r="C715" s="13"/>
    </row>
    <row r="716" spans="1:3">
      <c r="A716" s="13"/>
      <c r="B716" s="5"/>
      <c r="C716" s="13"/>
    </row>
    <row r="717" spans="1:3">
      <c r="A717" s="13"/>
      <c r="B717" s="5"/>
      <c r="C717" s="13"/>
    </row>
    <row r="718" spans="1:3">
      <c r="A718" s="13"/>
      <c r="B718" s="5"/>
      <c r="C718" s="13"/>
    </row>
    <row r="719" spans="1:3">
      <c r="A719" s="13"/>
      <c r="B719" s="5"/>
      <c r="C719" s="13"/>
    </row>
    <row r="720" spans="1:3">
      <c r="A720" s="13"/>
      <c r="B720" s="5"/>
      <c r="C720" s="13"/>
    </row>
    <row r="721" spans="1:3">
      <c r="A721" s="13"/>
      <c r="B721" s="5"/>
      <c r="C721" s="13"/>
    </row>
    <row r="722" spans="1:3">
      <c r="A722" s="13"/>
      <c r="B722" s="5"/>
      <c r="C722" s="13"/>
    </row>
    <row r="723" spans="1:3">
      <c r="A723" s="13"/>
      <c r="B723" s="5"/>
      <c r="C723" s="13"/>
    </row>
    <row r="724" spans="1:3">
      <c r="A724" s="13"/>
      <c r="B724" s="5"/>
      <c r="C724" s="13"/>
    </row>
    <row r="725" spans="1:3">
      <c r="A725" s="13"/>
      <c r="B725" s="5"/>
      <c r="C725" s="13"/>
    </row>
    <row r="726" spans="1:3">
      <c r="A726" s="13"/>
      <c r="B726" s="5"/>
      <c r="C726" s="13"/>
    </row>
    <row r="727" spans="1:3">
      <c r="A727" s="13"/>
      <c r="B727" s="5"/>
      <c r="C727" s="13"/>
    </row>
    <row r="728" spans="1:3">
      <c r="A728" s="13"/>
      <c r="B728" s="5"/>
      <c r="C728" s="13"/>
    </row>
    <row r="729" spans="1:3">
      <c r="A729" s="13"/>
      <c r="B729" s="5"/>
      <c r="C729" s="13"/>
    </row>
    <row r="730" spans="1:3">
      <c r="A730" s="13"/>
      <c r="B730" s="5"/>
      <c r="C730" s="13"/>
    </row>
    <row r="731" spans="1:3">
      <c r="A731" s="13"/>
      <c r="B731" s="5"/>
      <c r="C731" s="13"/>
    </row>
    <row r="732" spans="1:3">
      <c r="A732" s="13"/>
      <c r="B732" s="5"/>
      <c r="C732" s="13"/>
    </row>
    <row r="733" spans="1:3">
      <c r="A733" s="13"/>
      <c r="B733" s="5"/>
      <c r="C733" s="13"/>
    </row>
    <row r="734" spans="1:3">
      <c r="A734" s="13"/>
      <c r="B734" s="5"/>
      <c r="C734" s="13"/>
    </row>
    <row r="735" spans="1:3">
      <c r="A735" s="13"/>
      <c r="B735" s="5"/>
      <c r="C735" s="13"/>
    </row>
    <row r="736" spans="1:3">
      <c r="A736" s="13"/>
      <c r="B736" s="5"/>
      <c r="C736" s="13"/>
    </row>
    <row r="737" spans="1:3">
      <c r="A737" s="13"/>
      <c r="B737" s="5"/>
      <c r="C737" s="13"/>
    </row>
    <row r="738" spans="1:3">
      <c r="A738" s="13"/>
      <c r="B738" s="5"/>
      <c r="C738" s="13"/>
    </row>
    <row r="739" spans="1:3">
      <c r="A739" s="13"/>
      <c r="B739" s="5"/>
      <c r="C739" s="13"/>
    </row>
    <row r="740" spans="1:3">
      <c r="A740" s="13"/>
      <c r="B740" s="5"/>
      <c r="C740" s="13"/>
    </row>
    <row r="741" spans="1:3">
      <c r="A741" s="13"/>
      <c r="B741" s="5"/>
      <c r="C741" s="13"/>
    </row>
    <row r="742" spans="1:3">
      <c r="A742" s="13"/>
      <c r="B742" s="5"/>
      <c r="C742" s="13"/>
    </row>
    <row r="743" spans="1:3">
      <c r="A743" s="13"/>
      <c r="B743" s="5"/>
      <c r="C743" s="13"/>
    </row>
    <row r="744" spans="1:3">
      <c r="A744" s="13"/>
      <c r="B744" s="5"/>
      <c r="C744" s="13"/>
    </row>
    <row r="745" spans="1:3">
      <c r="A745" s="13"/>
      <c r="B745" s="5"/>
      <c r="C745" s="13"/>
    </row>
    <row r="746" spans="1:3">
      <c r="A746" s="13"/>
      <c r="B746" s="5"/>
      <c r="C746" s="13"/>
    </row>
    <row r="747" spans="1:3">
      <c r="A747" s="13"/>
      <c r="B747" s="5"/>
      <c r="C747" s="13"/>
    </row>
    <row r="748" spans="1:3">
      <c r="A748" s="13"/>
      <c r="B748" s="5"/>
      <c r="C748" s="13"/>
    </row>
    <row r="749" spans="1:3">
      <c r="A749" s="13"/>
      <c r="B749" s="5"/>
      <c r="C749" s="13"/>
    </row>
    <row r="750" spans="1:3">
      <c r="A750" s="13"/>
      <c r="B750" s="5"/>
      <c r="C750" s="13"/>
    </row>
    <row r="751" spans="1:3">
      <c r="A751" s="13"/>
      <c r="B751" s="5"/>
      <c r="C751" s="13"/>
    </row>
    <row r="752" spans="1:3">
      <c r="A752" s="13"/>
      <c r="B752" s="5"/>
      <c r="C752" s="13"/>
    </row>
    <row r="753" spans="1:3">
      <c r="A753" s="13"/>
      <c r="B753" s="5"/>
      <c r="C753" s="13"/>
    </row>
    <row r="754" spans="1:3">
      <c r="A754" s="13"/>
      <c r="B754" s="5"/>
      <c r="C754" s="13"/>
    </row>
    <row r="755" spans="1:3">
      <c r="A755" s="13"/>
      <c r="B755" s="5"/>
      <c r="C755" s="13"/>
    </row>
    <row r="756" spans="1:3">
      <c r="A756" s="13"/>
      <c r="B756" s="5"/>
      <c r="C756" s="13"/>
    </row>
    <row r="757" spans="1:3">
      <c r="A757" s="13"/>
      <c r="B757" s="5"/>
      <c r="C757" s="13"/>
    </row>
    <row r="758" spans="1:3">
      <c r="A758" s="13"/>
      <c r="B758" s="5"/>
      <c r="C758" s="13"/>
    </row>
    <row r="759" spans="1:3">
      <c r="A759" s="13"/>
      <c r="B759" s="5"/>
      <c r="C759" s="13"/>
    </row>
    <row r="760" spans="1:3">
      <c r="A760" s="13"/>
      <c r="B760" s="5"/>
      <c r="C760" s="13"/>
    </row>
    <row r="761" spans="1:3">
      <c r="A761" s="13"/>
      <c r="B761" s="5"/>
      <c r="C761" s="13"/>
    </row>
    <row r="762" spans="1:3">
      <c r="A762" s="13"/>
      <c r="B762" s="5"/>
      <c r="C762" s="13"/>
    </row>
    <row r="763" spans="1:3">
      <c r="A763" s="13"/>
      <c r="B763" s="5"/>
      <c r="C763" s="13"/>
    </row>
    <row r="764" spans="1:3">
      <c r="A764" s="13"/>
      <c r="B764" s="5"/>
      <c r="C764" s="13"/>
    </row>
    <row r="765" spans="1:3">
      <c r="A765" s="13"/>
      <c r="B765" s="5"/>
      <c r="C765" s="13"/>
    </row>
    <row r="766" spans="1:3">
      <c r="A766" s="13"/>
      <c r="B766" s="5"/>
      <c r="C766" s="13"/>
    </row>
    <row r="767" spans="1:3">
      <c r="A767" s="13"/>
      <c r="B767" s="5"/>
      <c r="C767" s="13"/>
    </row>
    <row r="768" spans="1:3">
      <c r="A768" s="13"/>
      <c r="B768" s="5"/>
      <c r="C768" s="13"/>
    </row>
    <row r="769" spans="1:3">
      <c r="A769" s="13"/>
      <c r="B769" s="5"/>
      <c r="C769" s="13"/>
    </row>
    <row r="770" spans="1:3">
      <c r="A770" s="13"/>
      <c r="B770" s="5"/>
      <c r="C770" s="13"/>
    </row>
    <row r="771" spans="1:3">
      <c r="A771" s="13"/>
      <c r="B771" s="5"/>
      <c r="C771" s="13"/>
    </row>
    <row r="772" spans="1:3">
      <c r="A772" s="13"/>
      <c r="B772" s="5"/>
      <c r="C772" s="13"/>
    </row>
    <row r="773" spans="1:3">
      <c r="A773" s="13"/>
      <c r="B773" s="5"/>
      <c r="C773" s="13"/>
    </row>
    <row r="774" spans="1:3">
      <c r="A774" s="13"/>
      <c r="B774" s="5"/>
      <c r="C774" s="13"/>
    </row>
    <row r="775" spans="1:3">
      <c r="A775" s="13"/>
      <c r="B775" s="5"/>
      <c r="C775" s="13"/>
    </row>
    <row r="776" spans="1:3">
      <c r="A776" s="13"/>
      <c r="B776" s="5"/>
      <c r="C776" s="13"/>
    </row>
    <row r="777" spans="1:3">
      <c r="A777" s="13"/>
      <c r="B777" s="5"/>
      <c r="C777" s="13"/>
    </row>
    <row r="778" spans="1:3">
      <c r="A778" s="13"/>
      <c r="B778" s="5"/>
      <c r="C778" s="13"/>
    </row>
    <row r="779" spans="1:3">
      <c r="A779" s="13"/>
      <c r="B779" s="5"/>
      <c r="C779" s="13"/>
    </row>
    <row r="780" spans="1:3">
      <c r="A780" s="13"/>
      <c r="B780" s="5"/>
      <c r="C780" s="13"/>
    </row>
    <row r="781" spans="1:3">
      <c r="A781" s="13"/>
      <c r="B781" s="5"/>
      <c r="C781" s="13"/>
    </row>
    <row r="782" spans="1:3">
      <c r="A782" s="13"/>
      <c r="B782" s="5"/>
      <c r="C782" s="13"/>
    </row>
    <row r="783" spans="1:3">
      <c r="A783" s="13"/>
      <c r="B783" s="5"/>
      <c r="C783" s="13"/>
    </row>
    <row r="784" spans="1:3">
      <c r="A784" s="13"/>
      <c r="B784" s="5"/>
      <c r="C784" s="13"/>
    </row>
    <row r="785" spans="1:3">
      <c r="A785" s="13"/>
      <c r="B785" s="5"/>
      <c r="C785" s="13"/>
    </row>
    <row r="786" spans="1:3">
      <c r="A786" s="13"/>
      <c r="B786" s="5"/>
      <c r="C786" s="13"/>
    </row>
    <row r="787" spans="1:3">
      <c r="A787" s="13"/>
      <c r="B787" s="5"/>
      <c r="C787" s="13"/>
    </row>
    <row r="788" spans="1:3">
      <c r="A788" s="13"/>
      <c r="B788" s="5"/>
      <c r="C788" s="13"/>
    </row>
    <row r="789" spans="1:3">
      <c r="A789" s="13"/>
      <c r="B789" s="5"/>
      <c r="C789" s="13"/>
    </row>
    <row r="790" spans="1:3">
      <c r="A790" s="13"/>
      <c r="B790" s="5"/>
      <c r="C790" s="13"/>
    </row>
    <row r="791" spans="1:3">
      <c r="A791" s="13"/>
      <c r="B791" s="5"/>
      <c r="C791" s="13"/>
    </row>
    <row r="792" spans="1:3">
      <c r="A792" s="13"/>
      <c r="B792" s="5"/>
      <c r="C792" s="13"/>
    </row>
    <row r="793" spans="1:3">
      <c r="A793" s="13"/>
      <c r="B793" s="5"/>
      <c r="C793" s="13"/>
    </row>
    <row r="794" spans="1:3">
      <c r="A794" s="13"/>
      <c r="B794" s="5"/>
      <c r="C794" s="13"/>
    </row>
    <row r="795" spans="1:3">
      <c r="A795" s="13"/>
      <c r="B795" s="5"/>
      <c r="C795" s="13"/>
    </row>
    <row r="796" spans="1:3">
      <c r="A796" s="13"/>
      <c r="B796" s="5"/>
      <c r="C796" s="13"/>
    </row>
    <row r="797" spans="1:3">
      <c r="A797" s="13"/>
      <c r="B797" s="5"/>
      <c r="C797" s="13"/>
    </row>
    <row r="798" spans="1:3">
      <c r="A798" s="13"/>
      <c r="B798" s="5"/>
      <c r="C798" s="13"/>
    </row>
    <row r="799" spans="1:3">
      <c r="A799" s="13"/>
      <c r="B799" s="5"/>
      <c r="C799" s="13"/>
    </row>
    <row r="800" spans="1:3">
      <c r="A800" s="13"/>
      <c r="B800" s="5"/>
      <c r="C800" s="13"/>
    </row>
    <row r="801" spans="1:3">
      <c r="A801" s="13"/>
      <c r="B801" s="5"/>
      <c r="C801" s="13"/>
    </row>
    <row r="802" spans="1:3">
      <c r="A802" s="13"/>
      <c r="B802" s="5"/>
      <c r="C802" s="13"/>
    </row>
    <row r="803" spans="1:3">
      <c r="A803" s="13"/>
      <c r="B803" s="5"/>
      <c r="C803" s="13"/>
    </row>
    <row r="804" spans="1:3">
      <c r="A804" s="13"/>
      <c r="B804" s="5"/>
      <c r="C804" s="13"/>
    </row>
    <row r="805" spans="1:3">
      <c r="A805" s="13"/>
      <c r="B805" s="5"/>
      <c r="C805" s="13"/>
    </row>
    <row r="806" spans="1:3">
      <c r="A806" s="13"/>
      <c r="B806" s="5"/>
      <c r="C806" s="13"/>
    </row>
    <row r="807" spans="1:3">
      <c r="A807" s="13"/>
      <c r="B807" s="5"/>
      <c r="C807" s="13"/>
    </row>
    <row r="808" spans="1:3">
      <c r="A808" s="13"/>
      <c r="B808" s="5"/>
      <c r="C808" s="13"/>
    </row>
    <row r="809" spans="1:3">
      <c r="A809" s="13"/>
      <c r="B809" s="5"/>
      <c r="C809" s="13"/>
    </row>
    <row r="810" spans="1:3">
      <c r="A810" s="13"/>
      <c r="B810" s="5"/>
      <c r="C810" s="13"/>
    </row>
    <row r="811" spans="1:3">
      <c r="A811" s="13"/>
      <c r="B811" s="5"/>
      <c r="C811" s="13"/>
    </row>
    <row r="812" spans="1:3">
      <c r="A812" s="13"/>
      <c r="B812" s="5"/>
      <c r="C812" s="13"/>
    </row>
    <row r="813" spans="1:3">
      <c r="A813" s="13"/>
      <c r="B813" s="5"/>
      <c r="C813" s="13"/>
    </row>
    <row r="814" spans="1:3">
      <c r="A814" s="13"/>
      <c r="B814" s="5"/>
      <c r="C814" s="13"/>
    </row>
    <row r="815" spans="1:3">
      <c r="A815" s="13"/>
      <c r="B815" s="5"/>
      <c r="C815" s="13"/>
    </row>
    <row r="816" spans="1:3">
      <c r="A816" s="13"/>
      <c r="B816" s="5"/>
      <c r="C816" s="13"/>
    </row>
    <row r="817" spans="1:3">
      <c r="A817" s="13"/>
      <c r="B817" s="5"/>
      <c r="C817" s="13"/>
    </row>
    <row r="818" spans="1:3">
      <c r="A818" s="13"/>
      <c r="B818" s="5"/>
      <c r="C818" s="13"/>
    </row>
    <row r="819" spans="1:3">
      <c r="A819" s="13"/>
      <c r="B819" s="5"/>
      <c r="C819" s="13"/>
    </row>
    <row r="820" spans="1:3">
      <c r="A820" s="13"/>
      <c r="B820" s="5"/>
      <c r="C820" s="13"/>
    </row>
    <row r="821" spans="1:3">
      <c r="A821" s="13"/>
      <c r="B821" s="5"/>
      <c r="C821" s="13"/>
    </row>
    <row r="822" spans="1:3">
      <c r="A822" s="13"/>
      <c r="B822" s="5"/>
      <c r="C822" s="13"/>
    </row>
    <row r="823" spans="1:3">
      <c r="A823" s="13"/>
      <c r="B823" s="5"/>
      <c r="C823" s="13"/>
    </row>
    <row r="824" spans="1:3">
      <c r="A824" s="13"/>
      <c r="B824" s="5"/>
      <c r="C824" s="13"/>
    </row>
    <row r="825" spans="1:3">
      <c r="A825" s="13"/>
      <c r="B825" s="5"/>
      <c r="C825" s="13"/>
    </row>
    <row r="826" spans="1:3">
      <c r="A826" s="13"/>
      <c r="B826" s="5"/>
      <c r="C826" s="13"/>
    </row>
    <row r="827" spans="1:3">
      <c r="A827" s="13"/>
      <c r="B827" s="5"/>
      <c r="C827" s="13"/>
    </row>
    <row r="828" spans="1:3">
      <c r="A828" s="13"/>
      <c r="B828" s="5"/>
      <c r="C828" s="13"/>
    </row>
    <row r="829" spans="1:3">
      <c r="A829" s="13"/>
      <c r="B829" s="5"/>
      <c r="C829" s="13"/>
    </row>
    <row r="830" spans="1:3">
      <c r="A830" s="13"/>
      <c r="B830" s="5"/>
      <c r="C830" s="13"/>
    </row>
    <row r="831" spans="1:3">
      <c r="A831" s="13"/>
      <c r="B831" s="5"/>
      <c r="C831" s="13"/>
    </row>
    <row r="832" spans="1:3">
      <c r="A832" s="13"/>
      <c r="B832" s="5"/>
      <c r="C832" s="13"/>
    </row>
    <row r="833" spans="1:3">
      <c r="A833" s="13"/>
      <c r="B833" s="5"/>
      <c r="C833" s="13"/>
    </row>
    <row r="834" spans="1:3">
      <c r="A834" s="13"/>
      <c r="B834" s="5"/>
      <c r="C834" s="13"/>
    </row>
    <row r="835" spans="1:3">
      <c r="A835" s="13"/>
      <c r="B835" s="5"/>
      <c r="C835" s="13"/>
    </row>
    <row r="836" spans="1:3">
      <c r="A836" s="13"/>
      <c r="B836" s="5"/>
      <c r="C836" s="13"/>
    </row>
    <row r="837" spans="1:3">
      <c r="A837" s="13"/>
      <c r="B837" s="5"/>
      <c r="C837" s="13"/>
    </row>
    <row r="838" spans="1:3">
      <c r="A838" s="13"/>
      <c r="B838" s="5"/>
      <c r="C838" s="13"/>
    </row>
    <row r="839" spans="1:3">
      <c r="A839" s="13"/>
      <c r="B839" s="5"/>
      <c r="C839" s="13"/>
    </row>
    <row r="840" spans="1:3">
      <c r="A840" s="13"/>
      <c r="B840" s="5"/>
      <c r="C840" s="13"/>
    </row>
    <row r="841" spans="1:3">
      <c r="A841" s="13"/>
      <c r="B841" s="5"/>
      <c r="C841" s="13"/>
    </row>
    <row r="842" spans="1:3">
      <c r="A842" s="13"/>
      <c r="B842" s="5"/>
      <c r="C842" s="13"/>
    </row>
    <row r="843" spans="1:3">
      <c r="A843" s="13"/>
      <c r="B843" s="5"/>
      <c r="C843" s="13"/>
    </row>
    <row r="844" spans="1:3">
      <c r="A844" s="13"/>
      <c r="B844" s="5"/>
      <c r="C844" s="13"/>
    </row>
    <row r="845" spans="1:3">
      <c r="A845" s="13"/>
      <c r="B845" s="5"/>
      <c r="C845" s="13"/>
    </row>
    <row r="846" spans="1:3">
      <c r="A846" s="13"/>
      <c r="B846" s="5"/>
      <c r="C846" s="13"/>
    </row>
    <row r="847" spans="1:3">
      <c r="A847" s="13"/>
      <c r="B847" s="5"/>
      <c r="C847" s="13"/>
    </row>
    <row r="848" spans="1:3">
      <c r="A848" s="13"/>
      <c r="B848" s="5"/>
      <c r="C848" s="13"/>
    </row>
    <row r="849" spans="1:3">
      <c r="A849" s="13"/>
      <c r="B849" s="5"/>
      <c r="C849" s="13"/>
    </row>
    <row r="850" spans="1:3">
      <c r="A850" s="13"/>
      <c r="B850" s="5"/>
      <c r="C850" s="13"/>
    </row>
    <row r="851" spans="1:3">
      <c r="A851" s="13"/>
      <c r="B851" s="5"/>
      <c r="C851" s="13"/>
    </row>
    <row r="852" spans="1:3">
      <c r="A852" s="13"/>
      <c r="B852" s="5"/>
      <c r="C852" s="13"/>
    </row>
    <row r="853" spans="1:3">
      <c r="A853" s="13"/>
      <c r="B853" s="5"/>
      <c r="C853" s="13"/>
    </row>
    <row r="854" spans="1:3">
      <c r="A854" s="13"/>
      <c r="B854" s="5"/>
      <c r="C854" s="13"/>
    </row>
    <row r="855" spans="1:3">
      <c r="A855" s="13"/>
      <c r="B855" s="5"/>
      <c r="C855" s="13"/>
    </row>
    <row r="856" spans="1:3">
      <c r="A856" s="13"/>
      <c r="B856" s="5"/>
      <c r="C856" s="13"/>
    </row>
    <row r="857" spans="1:3">
      <c r="A857" s="13"/>
      <c r="B857" s="5"/>
      <c r="C857" s="13"/>
    </row>
    <row r="858" spans="1:3">
      <c r="A858" s="13"/>
      <c r="B858" s="5"/>
      <c r="C858" s="13"/>
    </row>
    <row r="859" spans="1:3">
      <c r="A859" s="13"/>
      <c r="B859" s="5"/>
      <c r="C859" s="13"/>
    </row>
    <row r="860" spans="1:3">
      <c r="A860" s="13"/>
      <c r="B860" s="5"/>
      <c r="C860" s="13"/>
    </row>
    <row r="861" spans="1:3">
      <c r="A861" s="13"/>
      <c r="B861" s="5"/>
      <c r="C861" s="13"/>
    </row>
    <row r="862" spans="1:3">
      <c r="A862" s="13"/>
      <c r="B862" s="5"/>
      <c r="C862" s="13"/>
    </row>
    <row r="863" spans="1:3">
      <c r="A863" s="13"/>
      <c r="B863" s="5"/>
      <c r="C863" s="13"/>
    </row>
    <row r="864" spans="1:3">
      <c r="A864" s="13"/>
      <c r="B864" s="5"/>
      <c r="C864" s="13"/>
    </row>
    <row r="865" spans="1:3">
      <c r="A865" s="13"/>
      <c r="B865" s="5"/>
      <c r="C865" s="13"/>
    </row>
    <row r="866" spans="1:3">
      <c r="A866" s="13"/>
      <c r="B866" s="5"/>
      <c r="C866" s="13"/>
    </row>
    <row r="867" spans="1:3">
      <c r="A867" s="13"/>
      <c r="B867" s="5"/>
      <c r="C867" s="13"/>
    </row>
    <row r="868" spans="1:3">
      <c r="A868" s="13"/>
      <c r="B868" s="5"/>
      <c r="C868" s="13"/>
    </row>
    <row r="869" spans="1:3">
      <c r="A869" s="13"/>
      <c r="B869" s="5"/>
      <c r="C869" s="13"/>
    </row>
    <row r="870" spans="1:3">
      <c r="A870" s="13"/>
      <c r="B870" s="5"/>
      <c r="C870" s="13"/>
    </row>
    <row r="871" spans="1:3">
      <c r="A871" s="13"/>
      <c r="B871" s="5"/>
      <c r="C871" s="13"/>
    </row>
    <row r="872" spans="1:3">
      <c r="A872" s="13"/>
      <c r="B872" s="5"/>
      <c r="C872" s="13"/>
    </row>
    <row r="873" spans="1:3">
      <c r="A873" s="13"/>
      <c r="B873" s="5"/>
      <c r="C873" s="13"/>
    </row>
    <row r="874" spans="1:3">
      <c r="A874" s="13"/>
      <c r="B874" s="5"/>
      <c r="C874" s="13"/>
    </row>
    <row r="875" spans="1:3">
      <c r="A875" s="13"/>
      <c r="B875" s="5"/>
      <c r="C875" s="13"/>
    </row>
    <row r="876" spans="1:3">
      <c r="A876" s="13"/>
      <c r="B876" s="5"/>
      <c r="C876" s="13"/>
    </row>
    <row r="877" spans="1:3">
      <c r="A877" s="13"/>
      <c r="B877" s="5"/>
      <c r="C877" s="13"/>
    </row>
    <row r="878" spans="1:3">
      <c r="A878" s="13"/>
      <c r="B878" s="5"/>
      <c r="C878" s="13"/>
    </row>
    <row r="879" spans="1:3">
      <c r="A879" s="13"/>
      <c r="B879" s="5"/>
      <c r="C879" s="13"/>
    </row>
    <row r="880" spans="1:3">
      <c r="A880" s="13"/>
      <c r="B880" s="5"/>
      <c r="C880" s="13"/>
    </row>
    <row r="881" spans="1:3">
      <c r="A881" s="13"/>
      <c r="B881" s="5"/>
      <c r="C881" s="13"/>
    </row>
    <row r="882" spans="1:3">
      <c r="A882" s="13"/>
      <c r="B882" s="5"/>
      <c r="C882" s="13"/>
    </row>
    <row r="883" spans="1:3">
      <c r="A883" s="13"/>
      <c r="B883" s="5"/>
      <c r="C883" s="13"/>
    </row>
    <row r="884" spans="1:3">
      <c r="A884" s="13"/>
      <c r="B884" s="5"/>
      <c r="C884" s="13"/>
    </row>
    <row r="885" spans="1:3">
      <c r="A885" s="13"/>
      <c r="B885" s="5"/>
      <c r="C885" s="13"/>
    </row>
    <row r="886" spans="1:3">
      <c r="A886" s="13"/>
      <c r="B886" s="5"/>
      <c r="C886" s="13"/>
    </row>
    <row r="887" spans="1:3">
      <c r="A887" s="13"/>
      <c r="B887" s="5"/>
      <c r="C887" s="13"/>
    </row>
    <row r="888" spans="1:3">
      <c r="A888" s="13"/>
      <c r="B888" s="5"/>
      <c r="C888" s="13"/>
    </row>
    <row r="889" spans="1:3">
      <c r="A889" s="13"/>
      <c r="B889" s="5"/>
      <c r="C889" s="13"/>
    </row>
    <row r="890" spans="1:3">
      <c r="A890" s="13"/>
      <c r="B890" s="5"/>
      <c r="C890" s="13"/>
    </row>
    <row r="891" spans="1:3">
      <c r="A891" s="13"/>
      <c r="B891" s="5"/>
      <c r="C891" s="13"/>
    </row>
    <row r="892" spans="1:3">
      <c r="A892" s="13"/>
      <c r="B892" s="5"/>
      <c r="C892" s="13"/>
    </row>
    <row r="893" spans="1:3">
      <c r="A893" s="13"/>
      <c r="B893" s="5"/>
      <c r="C893" s="13"/>
    </row>
    <row r="894" spans="1:3">
      <c r="A894" s="13"/>
      <c r="B894" s="5"/>
      <c r="C894" s="13"/>
    </row>
    <row r="895" spans="1:3">
      <c r="A895" s="13"/>
      <c r="B895" s="5"/>
      <c r="C895" s="13"/>
    </row>
    <row r="896" spans="1:3">
      <c r="A896" s="13"/>
      <c r="B896" s="5"/>
      <c r="C896" s="13"/>
    </row>
    <row r="897" spans="1:3">
      <c r="A897" s="13"/>
      <c r="B897" s="5"/>
      <c r="C897" s="13"/>
    </row>
    <row r="898" spans="1:3">
      <c r="A898" s="13"/>
      <c r="B898" s="5"/>
      <c r="C898" s="13"/>
    </row>
    <row r="899" spans="1:3">
      <c r="A899" s="13"/>
      <c r="B899" s="5"/>
      <c r="C899" s="13"/>
    </row>
    <row r="900" spans="1:3">
      <c r="A900" s="13"/>
      <c r="B900" s="5"/>
      <c r="C900" s="13"/>
    </row>
    <row r="901" spans="1:3">
      <c r="A901" s="13"/>
      <c r="B901" s="5"/>
      <c r="C901" s="13"/>
    </row>
    <row r="902" spans="1:3">
      <c r="A902" s="13"/>
      <c r="B902" s="5"/>
      <c r="C902" s="13"/>
    </row>
    <row r="903" spans="1:3">
      <c r="A903" s="13"/>
      <c r="B903" s="5"/>
      <c r="C903" s="13"/>
    </row>
    <row r="904" spans="1:3">
      <c r="A904" s="13"/>
      <c r="B904" s="5"/>
      <c r="C904" s="13"/>
    </row>
    <row r="905" spans="1:3">
      <c r="A905" s="13"/>
      <c r="B905" s="5"/>
      <c r="C905" s="13"/>
    </row>
    <row r="906" spans="1:3">
      <c r="A906" s="13"/>
      <c r="B906" s="5"/>
      <c r="C906" s="13"/>
    </row>
    <row r="907" spans="1:3">
      <c r="A907" s="13"/>
      <c r="B907" s="5"/>
      <c r="C907" s="13"/>
    </row>
    <row r="908" spans="1:3">
      <c r="A908" s="13"/>
      <c r="B908" s="5"/>
      <c r="C908" s="13"/>
    </row>
    <row r="909" spans="1:3">
      <c r="A909" s="13"/>
      <c r="B909" s="5"/>
      <c r="C909" s="13"/>
    </row>
    <row r="910" spans="1:3">
      <c r="A910" s="13"/>
      <c r="B910" s="5"/>
      <c r="C910" s="13"/>
    </row>
    <row r="911" spans="1:3">
      <c r="A911" s="13"/>
      <c r="B911" s="5"/>
      <c r="C911" s="13"/>
    </row>
    <row r="912" spans="1:3">
      <c r="A912" s="13"/>
      <c r="B912" s="5"/>
      <c r="C912" s="13"/>
    </row>
    <row r="913" spans="1:3">
      <c r="A913" s="13"/>
      <c r="B913" s="5"/>
      <c r="C913" s="13"/>
    </row>
    <row r="914" spans="1:3">
      <c r="A914" s="13"/>
      <c r="B914" s="5"/>
      <c r="C914" s="13"/>
    </row>
    <row r="915" spans="1:3">
      <c r="A915" s="13"/>
      <c r="B915" s="5"/>
      <c r="C915" s="13"/>
    </row>
    <row r="916" spans="1:3">
      <c r="A916" s="13"/>
      <c r="B916" s="5"/>
      <c r="C916" s="13"/>
    </row>
    <row r="917" spans="1:3">
      <c r="A917" s="13"/>
      <c r="B917" s="5"/>
      <c r="C917" s="13"/>
    </row>
    <row r="918" spans="1:3">
      <c r="A918" s="13"/>
      <c r="B918" s="5"/>
      <c r="C918" s="13"/>
    </row>
    <row r="919" spans="1:3">
      <c r="A919" s="13"/>
      <c r="B919" s="5"/>
      <c r="C919" s="13"/>
    </row>
    <row r="920" spans="1:3">
      <c r="A920" s="13"/>
      <c r="B920" s="5"/>
      <c r="C920" s="13"/>
    </row>
    <row r="921" spans="1:3">
      <c r="A921" s="13"/>
      <c r="B921" s="5"/>
      <c r="C921" s="13"/>
    </row>
    <row r="922" spans="1:3">
      <c r="A922" s="13"/>
      <c r="B922" s="5"/>
      <c r="C922" s="13"/>
    </row>
    <row r="923" spans="1:3">
      <c r="A923" s="13"/>
      <c r="B923" s="5"/>
      <c r="C923" s="13"/>
    </row>
    <row r="924" spans="1:3">
      <c r="A924" s="13"/>
      <c r="B924" s="5"/>
      <c r="C924" s="13"/>
    </row>
    <row r="925" spans="1:3">
      <c r="A925" s="13"/>
      <c r="B925" s="5"/>
      <c r="C925" s="13"/>
    </row>
    <row r="926" spans="1:3">
      <c r="A926" s="13"/>
      <c r="B926" s="5"/>
      <c r="C926" s="13"/>
    </row>
    <row r="927" spans="1:3">
      <c r="A927" s="13"/>
      <c r="B927" s="5"/>
      <c r="C927" s="13"/>
    </row>
    <row r="928" spans="1:3">
      <c r="A928" s="13"/>
      <c r="B928" s="5"/>
      <c r="C928" s="13"/>
    </row>
    <row r="929" spans="1:3">
      <c r="A929" s="13"/>
      <c r="B929" s="5"/>
      <c r="C929" s="13"/>
    </row>
    <row r="930" spans="1:3">
      <c r="A930" s="13"/>
      <c r="B930" s="5"/>
      <c r="C930" s="13"/>
    </row>
    <row r="931" spans="1:3">
      <c r="A931" s="13"/>
      <c r="B931" s="5"/>
      <c r="C931" s="13"/>
    </row>
    <row r="932" spans="1:3">
      <c r="A932" s="13"/>
      <c r="B932" s="5"/>
      <c r="C932" s="13"/>
    </row>
    <row r="933" spans="1:3">
      <c r="A933" s="13"/>
      <c r="B933" s="5"/>
      <c r="C933" s="13"/>
    </row>
    <row r="934" spans="1:3">
      <c r="A934" s="13"/>
      <c r="B934" s="5"/>
      <c r="C934" s="13"/>
    </row>
    <row r="935" spans="1:3">
      <c r="A935" s="13"/>
      <c r="B935" s="5"/>
      <c r="C935" s="13"/>
    </row>
    <row r="936" spans="1:3">
      <c r="A936" s="13"/>
      <c r="B936" s="5"/>
      <c r="C936" s="13"/>
    </row>
    <row r="937" spans="1:3">
      <c r="A937" s="13"/>
      <c r="B937" s="5"/>
      <c r="C937" s="13"/>
    </row>
    <row r="938" spans="1:3">
      <c r="A938" s="13"/>
      <c r="B938" s="5"/>
      <c r="C938" s="13"/>
    </row>
    <row r="939" spans="1:3">
      <c r="A939" s="13"/>
      <c r="B939" s="5"/>
      <c r="C939" s="13"/>
    </row>
    <row r="940" spans="1:3">
      <c r="A940" s="13"/>
      <c r="B940" s="5"/>
      <c r="C940" s="13"/>
    </row>
    <row r="941" spans="1:3">
      <c r="A941" s="13"/>
      <c r="B941" s="5"/>
      <c r="C941" s="13"/>
    </row>
    <row r="942" spans="1:3">
      <c r="A942" s="13"/>
      <c r="B942" s="5"/>
      <c r="C942" s="13"/>
    </row>
    <row r="943" spans="1:3">
      <c r="A943" s="13"/>
      <c r="B943" s="5"/>
      <c r="C943" s="13"/>
    </row>
    <row r="944" spans="1:3">
      <c r="A944" s="13"/>
      <c r="B944" s="5"/>
      <c r="C944" s="13"/>
    </row>
    <row r="945" spans="1:3">
      <c r="A945" s="13"/>
      <c r="B945" s="5"/>
      <c r="C945" s="13"/>
    </row>
    <row r="946" spans="1:3">
      <c r="A946" s="13"/>
      <c r="B946" s="5"/>
      <c r="C946" s="13"/>
    </row>
    <row r="947" spans="1:3">
      <c r="A947" s="13"/>
      <c r="B947" s="5"/>
      <c r="C947" s="13"/>
    </row>
    <row r="948" spans="1:3">
      <c r="A948" s="13"/>
      <c r="B948" s="5"/>
      <c r="C948" s="13"/>
    </row>
    <row r="949" spans="1:3">
      <c r="A949" s="13"/>
      <c r="B949" s="5"/>
      <c r="C949" s="13"/>
    </row>
    <row r="950" spans="1:3">
      <c r="A950" s="13"/>
      <c r="B950" s="5"/>
      <c r="C950" s="13"/>
    </row>
    <row r="951" spans="1:3">
      <c r="A951" s="13"/>
      <c r="B951" s="5"/>
      <c r="C951" s="13"/>
    </row>
    <row r="952" spans="1:3">
      <c r="A952" s="13"/>
      <c r="B952" s="5"/>
      <c r="C952" s="13"/>
    </row>
    <row r="953" spans="1:3">
      <c r="A953" s="13"/>
      <c r="B953" s="5"/>
      <c r="C953" s="13"/>
    </row>
    <row r="954" spans="1:3">
      <c r="A954" s="13"/>
      <c r="B954" s="5"/>
      <c r="C954" s="13"/>
    </row>
    <row r="955" spans="1:3">
      <c r="A955" s="13"/>
      <c r="B955" s="5"/>
      <c r="C955" s="13"/>
    </row>
    <row r="956" spans="1:3">
      <c r="A956" s="13"/>
      <c r="B956" s="5"/>
      <c r="C956" s="13"/>
    </row>
    <row r="957" spans="1:3">
      <c r="A957" s="13"/>
      <c r="B957" s="5"/>
      <c r="C957" s="13"/>
    </row>
    <row r="958" spans="1:3">
      <c r="A958" s="13"/>
      <c r="B958" s="5"/>
      <c r="C958" s="13"/>
    </row>
    <row r="959" spans="1:3">
      <c r="A959" s="13"/>
      <c r="B959" s="5"/>
      <c r="C959" s="13"/>
    </row>
    <row r="960" spans="1:3">
      <c r="A960" s="13"/>
      <c r="B960" s="5"/>
      <c r="C960" s="13"/>
    </row>
    <row r="961" spans="1:3">
      <c r="A961" s="13"/>
      <c r="B961" s="5"/>
      <c r="C961" s="13"/>
    </row>
    <row r="962" spans="1:3">
      <c r="A962" s="13"/>
      <c r="B962" s="5"/>
      <c r="C962" s="13"/>
    </row>
    <row r="963" spans="1:3">
      <c r="A963" s="13"/>
      <c r="B963" s="5"/>
      <c r="C963" s="13"/>
    </row>
    <row r="964" spans="1:3">
      <c r="A964" s="13"/>
      <c r="B964" s="5"/>
      <c r="C964" s="13"/>
    </row>
    <row r="965" spans="1:3">
      <c r="A965" s="13"/>
      <c r="B965" s="5"/>
      <c r="C965" s="13"/>
    </row>
    <row r="966" spans="1:3">
      <c r="A966" s="13"/>
      <c r="B966" s="5"/>
      <c r="C966" s="13"/>
    </row>
    <row r="967" spans="1:3">
      <c r="A967" s="13"/>
      <c r="B967" s="5"/>
      <c r="C967" s="13"/>
    </row>
    <row r="968" spans="1:3">
      <c r="A968" s="13"/>
      <c r="B968" s="5"/>
      <c r="C968" s="13"/>
    </row>
    <row r="969" spans="1:3">
      <c r="A969" s="13"/>
      <c r="B969" s="5"/>
      <c r="C969" s="13"/>
    </row>
    <row r="970" spans="1:3">
      <c r="A970" s="13"/>
      <c r="B970" s="5"/>
      <c r="C970" s="13"/>
    </row>
    <row r="971" spans="1:3">
      <c r="A971" s="13"/>
      <c r="B971" s="5"/>
      <c r="C971" s="13"/>
    </row>
    <row r="972" spans="1:3">
      <c r="A972" s="13"/>
      <c r="B972" s="5"/>
      <c r="C972" s="13"/>
    </row>
    <row r="973" spans="1:3">
      <c r="A973" s="13"/>
      <c r="B973" s="5"/>
      <c r="C973" s="13"/>
    </row>
    <row r="974" spans="1:3">
      <c r="A974" s="13"/>
      <c r="B974" s="5"/>
      <c r="C974" s="13"/>
    </row>
    <row r="975" spans="1:3">
      <c r="A975" s="13"/>
      <c r="B975" s="5"/>
      <c r="C975" s="13"/>
    </row>
    <row r="976" spans="1:3">
      <c r="A976" s="13"/>
      <c r="B976" s="5"/>
      <c r="C976" s="13"/>
    </row>
    <row r="977" spans="1:3">
      <c r="A977" s="13"/>
      <c r="B977" s="5"/>
      <c r="C977" s="13"/>
    </row>
    <row r="978" spans="1:3">
      <c r="A978" s="13"/>
      <c r="B978" s="5"/>
      <c r="C978" s="13"/>
    </row>
    <row r="979" spans="1:3">
      <c r="A979" s="13"/>
      <c r="B979" s="5"/>
      <c r="C979" s="13"/>
    </row>
    <row r="980" spans="1:3">
      <c r="A980" s="13"/>
      <c r="B980" s="5"/>
      <c r="C980" s="13"/>
    </row>
    <row r="981" spans="1:3">
      <c r="A981" s="13"/>
      <c r="B981" s="5"/>
      <c r="C981" s="13"/>
    </row>
    <row r="982" spans="1:3">
      <c r="A982" s="13"/>
      <c r="B982" s="5"/>
      <c r="C982" s="13"/>
    </row>
    <row r="983" spans="1:3">
      <c r="A983" s="13"/>
      <c r="B983" s="5"/>
      <c r="C983" s="13"/>
    </row>
    <row r="984" spans="1:3">
      <c r="A984" s="13"/>
      <c r="B984" s="5"/>
      <c r="C984" s="13"/>
    </row>
    <row r="985" spans="1:3">
      <c r="A985" s="13"/>
      <c r="B985" s="5"/>
      <c r="C985" s="13"/>
    </row>
    <row r="986" spans="1:3">
      <c r="A986" s="13"/>
      <c r="B986" s="5"/>
      <c r="C986" s="13"/>
    </row>
    <row r="987" spans="1:3">
      <c r="A987" s="13"/>
      <c r="B987" s="5"/>
      <c r="C987" s="13"/>
    </row>
    <row r="988" spans="1:3">
      <c r="A988" s="13"/>
      <c r="B988" s="5"/>
      <c r="C988" s="13"/>
    </row>
    <row r="989" spans="1:3">
      <c r="A989" s="13"/>
      <c r="B989" s="5"/>
      <c r="C989" s="13"/>
    </row>
    <row r="990" spans="1:3">
      <c r="A990" s="13"/>
      <c r="B990" s="5"/>
      <c r="C990" s="13"/>
    </row>
    <row r="991" spans="1:3">
      <c r="A991" s="13"/>
      <c r="B991" s="5"/>
      <c r="C991" s="13"/>
    </row>
    <row r="992" spans="1:3">
      <c r="A992" s="13"/>
      <c r="B992" s="5"/>
      <c r="C992" s="13"/>
    </row>
    <row r="993" spans="1:3">
      <c r="A993" s="13"/>
      <c r="B993" s="5"/>
      <c r="C993" s="13"/>
    </row>
    <row r="994" spans="1:3">
      <c r="A994" s="13"/>
      <c r="B994" s="5"/>
      <c r="C994" s="13"/>
    </row>
    <row r="995" spans="1:3">
      <c r="A995" s="13"/>
      <c r="B995" s="5"/>
      <c r="C995" s="13"/>
    </row>
    <row r="996" spans="1:3">
      <c r="A996" s="13"/>
      <c r="B996" s="5"/>
      <c r="C996" s="13"/>
    </row>
    <row r="997" spans="1:3">
      <c r="A997" s="13"/>
      <c r="B997" s="5"/>
      <c r="C997" s="13"/>
    </row>
    <row r="998" spans="1:3">
      <c r="A998" s="13"/>
      <c r="B998" s="5"/>
      <c r="C998" s="13"/>
    </row>
    <row r="999" spans="1:3">
      <c r="A999" s="13"/>
      <c r="B999" s="5"/>
      <c r="C999" s="13"/>
    </row>
    <row r="1000" spans="1:3">
      <c r="A1000" s="13"/>
      <c r="B1000" s="5"/>
      <c r="C1000" s="13"/>
    </row>
    <row r="1001" spans="1:3">
      <c r="A1001" s="13"/>
      <c r="B1001" s="5"/>
      <c r="C1001" s="13"/>
    </row>
    <row r="1002" spans="1:3">
      <c r="A1002" s="13"/>
      <c r="B1002" s="5"/>
      <c r="C1002" s="13"/>
    </row>
  </sheetData>
  <mergeCells count="5">
    <mergeCell ref="F2:M2"/>
    <mergeCell ref="A3:C3"/>
    <mergeCell ref="A7:A17"/>
    <mergeCell ref="C29:E29"/>
    <mergeCell ref="A2:C2"/>
  </mergeCells>
  <hyperlinks>
    <hyperlink ref="C5" r:id="rId1" display="http://www.huduser.org/publications/pdf/measuring_overcrowding_in_hsg.pdf"/>
    <hyperlink ref="B28" r:id="rId2"/>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11</vt:i4>
      </vt:variant>
    </vt:vector>
  </HeadingPairs>
  <TitlesOfParts>
    <vt:vector size="38" baseType="lpstr">
      <vt:lpstr>Intro + Credits</vt:lpstr>
      <vt:lpstr>FHCM</vt:lpstr>
      <vt:lpstr>Upside Down Proforma v2</vt:lpstr>
      <vt:lpstr>Assumptions</vt:lpstr>
      <vt:lpstr>Const-Arch</vt:lpstr>
      <vt:lpstr>Upside Down Proforma v3</vt:lpstr>
      <vt:lpstr>Demolition</vt:lpstr>
      <vt:lpstr>Operating</vt:lpstr>
      <vt:lpstr>Unit Sizes</vt:lpstr>
      <vt:lpstr>Electricity</vt:lpstr>
      <vt:lpstr>Land</vt:lpstr>
      <vt:lpstr>Finance Costs</vt:lpstr>
      <vt:lpstr>Income</vt:lpstr>
      <vt:lpstr> Garbage</vt:lpstr>
      <vt:lpstr>Water</vt:lpstr>
      <vt:lpstr>Lifecycle analysis</vt:lpstr>
      <vt:lpstr>Childcare</vt:lpstr>
      <vt:lpstr>College</vt:lpstr>
      <vt:lpstr>Healthcare</vt:lpstr>
      <vt:lpstr>Transp.</vt:lpstr>
      <vt:lpstr>Food</vt:lpstr>
      <vt:lpstr>Minnesota Cost Data</vt:lpstr>
      <vt:lpstr>linkage fee calculations</vt:lpstr>
      <vt:lpstr>MIT Cost Calculator</vt:lpstr>
      <vt:lpstr>Rotating fund calculations</vt:lpstr>
      <vt:lpstr>Loan Calculator</vt:lpstr>
      <vt:lpstr>rotating fund attempt</vt:lpstr>
      <vt:lpstr>one_adult_one_child</vt:lpstr>
      <vt:lpstr>one_adult_trash</vt:lpstr>
      <vt:lpstr>one_adult_two_children</vt:lpstr>
      <vt:lpstr>test1</vt:lpstr>
      <vt:lpstr>trash_1a_1c</vt:lpstr>
      <vt:lpstr>trash_1a_2c</vt:lpstr>
      <vt:lpstr>trash_1a_3c</vt:lpstr>
      <vt:lpstr>trash_2a</vt:lpstr>
      <vt:lpstr>trash_2a_1c</vt:lpstr>
      <vt:lpstr>trash_2a_2c</vt:lpstr>
      <vt:lpstr>trash_2a_3c</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Broner</dc:creator>
  <cp:lastModifiedBy>Alex</cp:lastModifiedBy>
  <dcterms:created xsi:type="dcterms:W3CDTF">2016-07-19T05:12:39Z</dcterms:created>
  <dcterms:modified xsi:type="dcterms:W3CDTF">2016-07-19T05:14:19Z</dcterms:modified>
</cp:coreProperties>
</file>