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1545" windowWidth="11625" windowHeight="3780"/>
  </bookViews>
  <sheets>
    <sheet name="Proposed Power Rate Calculator" sheetId="1" r:id="rId1"/>
    <sheet name="ZipCodes" sheetId="2" state="hidden" r:id="rId2"/>
    <sheet name="ProposedRates" sheetId="5" state="hidden" r:id="rId3"/>
    <sheet name="Proration" sheetId="6" state="hidden" r:id="rId4"/>
    <sheet name="Calculations" sheetId="7" state="hidden" r:id="rId5"/>
  </sheets>
  <definedNames>
    <definedName name="_AMO_UniqueIdentifier" hidden="1">"'db528524-7abd-4220-907f-e53c59c1bd5d'"</definedName>
    <definedName name="_xlnm.Print_Area" localSheetId="0">'Proposed Power Rate Calculator'!$B$1:$D$36</definedName>
  </definedNames>
  <calcPr calcId="145621"/>
</workbook>
</file>

<file path=xl/calcChain.xml><?xml version="1.0" encoding="utf-8"?>
<calcChain xmlns="http://schemas.openxmlformats.org/spreadsheetml/2006/main">
  <c r="C18" i="1" l="1"/>
  <c r="C19" i="1" s="1"/>
  <c r="E11" i="7" l="1"/>
  <c r="C29" i="1"/>
  <c r="C11" i="7"/>
  <c r="C33" i="1" l="1"/>
  <c r="D24" i="7" l="1"/>
  <c r="F4" i="7"/>
  <c r="D7" i="7" s="1"/>
  <c r="E4" i="7"/>
  <c r="F3" i="7"/>
  <c r="E3" i="7"/>
  <c r="C8" i="7" s="1"/>
  <c r="D8" i="7" l="1"/>
  <c r="D26" i="1" s="1"/>
  <c r="D35" i="1" s="1"/>
  <c r="C7" i="7"/>
  <c r="C28" i="1"/>
  <c r="D34" i="1"/>
  <c r="C34" i="1"/>
  <c r="B34" i="1"/>
  <c r="D25" i="1"/>
  <c r="C35" i="1" s="1"/>
  <c r="C24" i="7"/>
  <c r="D25" i="7"/>
  <c r="C6" i="7"/>
  <c r="D6" i="7"/>
  <c r="D9" i="7" l="1"/>
  <c r="C9" i="7"/>
  <c r="D24" i="1"/>
  <c r="B35" i="1" s="1"/>
  <c r="D26" i="7"/>
  <c r="C26" i="7" l="1"/>
  <c r="D27" i="7"/>
  <c r="C27" i="7" s="1"/>
  <c r="C25" i="7" l="1"/>
  <c r="C28" i="7" s="1"/>
  <c r="A2" i="6"/>
  <c r="C2" i="6" s="1"/>
  <c r="F2" i="6" l="1"/>
  <c r="B2" i="6"/>
  <c r="D2" i="6"/>
  <c r="E2" i="6"/>
  <c r="G2" i="6"/>
  <c r="D27" i="1"/>
  <c r="C27" i="1" l="1"/>
  <c r="C25" i="1" l="1"/>
  <c r="C24" i="1"/>
  <c r="C26" i="1"/>
  <c r="C30" i="1"/>
  <c r="A3" i="6" l="1"/>
  <c r="A4" i="6" s="1"/>
  <c r="A5" i="6" l="1"/>
  <c r="A6" i="6" s="1"/>
  <c r="C4" i="6"/>
  <c r="G4" i="6"/>
  <c r="E4" i="6"/>
  <c r="F4" i="6"/>
  <c r="B4" i="6"/>
  <c r="D4" i="6"/>
  <c r="E3" i="6"/>
  <c r="F3" i="6"/>
  <c r="B3" i="6"/>
  <c r="G3" i="6"/>
  <c r="C3" i="6"/>
  <c r="D3" i="6"/>
  <c r="C6" i="6" l="1"/>
  <c r="G6" i="6"/>
  <c r="D6" i="6"/>
  <c r="E6" i="6"/>
  <c r="F6" i="6"/>
  <c r="B6" i="6"/>
  <c r="E5" i="6"/>
  <c r="D5" i="6"/>
  <c r="F5" i="6"/>
  <c r="B5" i="6"/>
  <c r="G5" i="6"/>
  <c r="C5" i="6"/>
  <c r="A7" i="6"/>
  <c r="E7" i="6" l="1"/>
  <c r="C7" i="6"/>
  <c r="D7" i="6"/>
  <c r="F7" i="6"/>
  <c r="B7" i="6"/>
  <c r="G7" i="6"/>
  <c r="A8" i="6"/>
  <c r="C8" i="6" l="1"/>
  <c r="G8" i="6"/>
  <c r="B8" i="6"/>
  <c r="D8" i="6"/>
  <c r="E8" i="6"/>
  <c r="F8" i="6"/>
  <c r="A9" i="6"/>
  <c r="E9" i="6" l="1"/>
  <c r="B9" i="6"/>
  <c r="G9" i="6"/>
  <c r="C9" i="6"/>
  <c r="D9" i="6"/>
  <c r="F9" i="6"/>
  <c r="A10" i="6"/>
  <c r="C10" i="6" l="1"/>
  <c r="G10" i="6"/>
  <c r="F10" i="6"/>
  <c r="B10" i="6"/>
  <c r="D10" i="6"/>
  <c r="E10" i="6"/>
  <c r="A11" i="6"/>
  <c r="E11" i="6" l="1"/>
  <c r="F11" i="6"/>
  <c r="B11" i="6"/>
  <c r="G11" i="6"/>
  <c r="C11" i="6"/>
  <c r="D11" i="6"/>
  <c r="A12" i="6"/>
  <c r="C12" i="6" l="1"/>
  <c r="G12" i="6"/>
  <c r="E12" i="6"/>
  <c r="F12" i="6"/>
  <c r="B12" i="6"/>
  <c r="D12" i="6"/>
  <c r="A13" i="6"/>
  <c r="E13" i="6" l="1"/>
  <c r="D13" i="6"/>
  <c r="F13" i="6"/>
  <c r="B13" i="6"/>
  <c r="C13" i="6"/>
  <c r="G13" i="6"/>
  <c r="A14" i="6"/>
  <c r="C14" i="6" l="1"/>
  <c r="G14" i="6"/>
  <c r="D14" i="6"/>
  <c r="E14" i="6"/>
  <c r="F14" i="6"/>
  <c r="B14" i="6"/>
  <c r="A15" i="6"/>
  <c r="E15" i="6" l="1"/>
  <c r="C15" i="6"/>
  <c r="D15" i="6"/>
  <c r="B15" i="6"/>
  <c r="F15" i="6"/>
  <c r="G15" i="6"/>
  <c r="A16" i="6"/>
  <c r="C16" i="6" l="1"/>
  <c r="G16" i="6"/>
  <c r="B16" i="6"/>
  <c r="D16" i="6"/>
  <c r="E16" i="6"/>
  <c r="F16" i="6"/>
  <c r="A17" i="6"/>
  <c r="E17" i="6" l="1"/>
  <c r="B17" i="6"/>
  <c r="G17" i="6"/>
  <c r="C17" i="6"/>
  <c r="D17" i="6"/>
  <c r="F17" i="6"/>
  <c r="A18" i="6"/>
  <c r="C18" i="6" l="1"/>
  <c r="G18" i="6"/>
  <c r="F18" i="6"/>
  <c r="B18" i="6"/>
  <c r="D18" i="6"/>
  <c r="E18" i="6"/>
  <c r="A19" i="6"/>
  <c r="E19" i="6" l="1"/>
  <c r="F19" i="6"/>
  <c r="B19" i="6"/>
  <c r="G19" i="6"/>
  <c r="C19" i="6"/>
  <c r="D19" i="6"/>
  <c r="A20" i="6"/>
  <c r="C20" i="6" l="1"/>
  <c r="G20" i="6"/>
  <c r="E20" i="6"/>
  <c r="F20" i="6"/>
  <c r="B20" i="6"/>
  <c r="D20" i="6"/>
  <c r="A21" i="6"/>
  <c r="E21" i="6" l="1"/>
  <c r="D21" i="6"/>
  <c r="F21" i="6"/>
  <c r="G21" i="6"/>
  <c r="B21" i="6"/>
  <c r="C21" i="6"/>
  <c r="A22" i="6"/>
  <c r="C22" i="6" l="1"/>
  <c r="G22" i="6"/>
  <c r="D22" i="6"/>
  <c r="E22" i="6"/>
  <c r="B22" i="6"/>
  <c r="F22" i="6"/>
  <c r="A23" i="6"/>
  <c r="E23" i="6" l="1"/>
  <c r="C23" i="6"/>
  <c r="D23" i="6"/>
  <c r="F23" i="6"/>
  <c r="G23" i="6"/>
  <c r="B23" i="6"/>
  <c r="A24" i="6"/>
  <c r="C24" i="6" l="1"/>
  <c r="G24" i="6"/>
  <c r="B24" i="6"/>
  <c r="D24" i="6"/>
  <c r="E24" i="6"/>
  <c r="F24" i="6"/>
  <c r="A25" i="6"/>
  <c r="E25" i="6" l="1"/>
  <c r="B25" i="6"/>
  <c r="G25" i="6"/>
  <c r="C25" i="6"/>
  <c r="D25" i="6"/>
  <c r="F25" i="6"/>
  <c r="A26" i="6"/>
  <c r="C26" i="6" l="1"/>
  <c r="G26" i="6"/>
  <c r="F26" i="6"/>
  <c r="B26" i="6"/>
  <c r="D26" i="6"/>
  <c r="E26" i="6"/>
  <c r="A27" i="6"/>
  <c r="E27" i="6" l="1"/>
  <c r="F27" i="6"/>
  <c r="B27" i="6"/>
  <c r="G27" i="6"/>
  <c r="C27" i="6"/>
  <c r="D27" i="6"/>
  <c r="A28" i="6"/>
  <c r="C28" i="6" l="1"/>
  <c r="G28" i="6"/>
  <c r="E28" i="6"/>
  <c r="F28" i="6"/>
  <c r="B28" i="6"/>
  <c r="D28" i="6"/>
  <c r="A29" i="6"/>
  <c r="E29" i="6" l="1"/>
  <c r="D29" i="6"/>
  <c r="F29" i="6"/>
  <c r="B29" i="6"/>
  <c r="C29" i="6"/>
  <c r="G29" i="6"/>
  <c r="A30" i="6"/>
  <c r="C30" i="6" l="1"/>
  <c r="G30" i="6"/>
  <c r="D30" i="6"/>
  <c r="E30" i="6"/>
  <c r="F30" i="6"/>
  <c r="B30" i="6"/>
  <c r="A31" i="6"/>
  <c r="E31" i="6" l="1"/>
  <c r="C31" i="6"/>
  <c r="D31" i="6"/>
  <c r="B31" i="6"/>
  <c r="F31" i="6"/>
  <c r="G31" i="6"/>
  <c r="A32" i="6"/>
  <c r="C32" i="6" l="1"/>
  <c r="G32" i="6"/>
  <c r="B32" i="6"/>
  <c r="D32" i="6"/>
  <c r="E32" i="6"/>
  <c r="F32" i="6"/>
  <c r="A33" i="6"/>
  <c r="E33" i="6" l="1"/>
  <c r="B33" i="6"/>
  <c r="G33" i="6"/>
  <c r="C33" i="6"/>
  <c r="D33" i="6"/>
  <c r="F33" i="6"/>
  <c r="A34" i="6"/>
  <c r="C34" i="6" l="1"/>
  <c r="G34" i="6"/>
  <c r="F34" i="6"/>
  <c r="B34" i="6"/>
  <c r="D34" i="6"/>
  <c r="E34" i="6"/>
  <c r="A35" i="6"/>
  <c r="E35" i="6" l="1"/>
  <c r="F35" i="6"/>
  <c r="B35" i="6"/>
  <c r="G35" i="6"/>
  <c r="C35" i="6"/>
  <c r="D35" i="6"/>
  <c r="A36" i="6"/>
  <c r="C36" i="6" l="1"/>
  <c r="G36" i="6"/>
  <c r="E36" i="6"/>
  <c r="F36" i="6"/>
  <c r="B36" i="6"/>
  <c r="D36" i="6"/>
  <c r="A37" i="6"/>
  <c r="E37" i="6" l="1"/>
  <c r="D37" i="6"/>
  <c r="F37" i="6"/>
  <c r="G37" i="6"/>
  <c r="B37" i="6"/>
  <c r="C37" i="6"/>
  <c r="A38" i="6"/>
  <c r="C38" i="6" l="1"/>
  <c r="G38" i="6"/>
  <c r="D38" i="6"/>
  <c r="E38" i="6"/>
  <c r="B38" i="6"/>
  <c r="F38" i="6"/>
  <c r="A39" i="6"/>
  <c r="E39" i="6" l="1"/>
  <c r="C39" i="6"/>
  <c r="D39" i="6"/>
  <c r="F39" i="6"/>
  <c r="G39" i="6"/>
  <c r="B39" i="6"/>
  <c r="A40" i="6"/>
  <c r="C40" i="6" l="1"/>
  <c r="G40" i="6"/>
  <c r="B40" i="6"/>
  <c r="D40" i="6"/>
  <c r="E40" i="6"/>
  <c r="F40" i="6"/>
  <c r="A41" i="6"/>
  <c r="E41" i="6" l="1"/>
  <c r="B41" i="6"/>
  <c r="G41" i="6"/>
  <c r="C41" i="6"/>
  <c r="D41" i="6"/>
  <c r="F41" i="6"/>
  <c r="A42" i="6"/>
  <c r="C42" i="6" l="1"/>
  <c r="G42" i="6"/>
  <c r="F42" i="6"/>
  <c r="B42" i="6"/>
  <c r="D42" i="6"/>
  <c r="E42" i="6"/>
  <c r="A43" i="6"/>
  <c r="E43" i="6" l="1"/>
  <c r="F43" i="6"/>
  <c r="B43" i="6"/>
  <c r="G43" i="6"/>
  <c r="C43" i="6"/>
  <c r="D43" i="6"/>
  <c r="A44" i="6"/>
  <c r="C44" i="6" l="1"/>
  <c r="G44" i="6"/>
  <c r="E44" i="6"/>
  <c r="F44" i="6"/>
  <c r="B44" i="6"/>
  <c r="D44" i="6"/>
  <c r="A45" i="6"/>
  <c r="E45" i="6" l="1"/>
  <c r="D45" i="6"/>
  <c r="F45" i="6"/>
  <c r="B45" i="6"/>
  <c r="C45" i="6"/>
  <c r="G45" i="6"/>
  <c r="A46" i="6"/>
  <c r="C46" i="6" l="1"/>
  <c r="G46" i="6"/>
  <c r="D46" i="6"/>
  <c r="E46" i="6"/>
  <c r="F46" i="6"/>
  <c r="B46" i="6"/>
  <c r="A47" i="6"/>
  <c r="E47" i="6" l="1"/>
  <c r="C47" i="6"/>
  <c r="D47" i="6"/>
  <c r="B47" i="6"/>
  <c r="F47" i="6"/>
  <c r="G47" i="6"/>
  <c r="A48" i="6"/>
  <c r="C48" i="6" l="1"/>
  <c r="G48" i="6"/>
  <c r="B48" i="6"/>
  <c r="D48" i="6"/>
  <c r="E48" i="6"/>
  <c r="F48" i="6"/>
  <c r="A49" i="6"/>
  <c r="E49" i="6" l="1"/>
  <c r="B49" i="6"/>
  <c r="G49" i="6"/>
  <c r="C49" i="6"/>
  <c r="F49" i="6"/>
  <c r="D49" i="6"/>
  <c r="A50" i="6"/>
  <c r="C50" i="6" l="1"/>
  <c r="G50" i="6"/>
  <c r="F50" i="6"/>
  <c r="B50" i="6"/>
  <c r="D50" i="6"/>
  <c r="E50" i="6"/>
  <c r="A51" i="6"/>
  <c r="E51" i="6" l="1"/>
  <c r="F51" i="6"/>
  <c r="B51" i="6"/>
  <c r="G51" i="6"/>
  <c r="C51" i="6"/>
  <c r="D51" i="6"/>
  <c r="A52" i="6"/>
  <c r="C52" i="6" l="1"/>
  <c r="G52" i="6"/>
  <c r="E52" i="6"/>
  <c r="F52" i="6"/>
  <c r="B52" i="6"/>
  <c r="D52" i="6"/>
  <c r="A53" i="6"/>
  <c r="E53" i="6" l="1"/>
  <c r="D53" i="6"/>
  <c r="F53" i="6"/>
  <c r="G53" i="6"/>
  <c r="B53" i="6"/>
  <c r="C53" i="6"/>
  <c r="A54" i="6"/>
  <c r="C54" i="6" l="1"/>
  <c r="G54" i="6"/>
  <c r="D54" i="6"/>
  <c r="E54" i="6"/>
  <c r="B54" i="6"/>
  <c r="F54" i="6"/>
  <c r="A55" i="6"/>
  <c r="E55" i="6" l="1"/>
  <c r="C55" i="6"/>
  <c r="D55" i="6"/>
  <c r="F55" i="6"/>
  <c r="G55" i="6"/>
  <c r="B55" i="6"/>
  <c r="A56" i="6"/>
  <c r="C56" i="6" l="1"/>
  <c r="G56" i="6"/>
  <c r="B56" i="6"/>
  <c r="D56" i="6"/>
  <c r="E56" i="6"/>
  <c r="F56" i="6"/>
  <c r="A57" i="6"/>
  <c r="E57" i="6" l="1"/>
  <c r="B57" i="6"/>
  <c r="G57" i="6"/>
  <c r="C57" i="6"/>
  <c r="D57" i="6"/>
  <c r="F57" i="6"/>
  <c r="A58" i="6"/>
  <c r="C58" i="6" l="1"/>
  <c r="G58" i="6"/>
  <c r="F58" i="6"/>
  <c r="B58" i="6"/>
  <c r="D58" i="6"/>
  <c r="E58" i="6"/>
  <c r="A59" i="6"/>
  <c r="E59" i="6" l="1"/>
  <c r="F59" i="6"/>
  <c r="B59" i="6"/>
  <c r="G59" i="6"/>
  <c r="C59" i="6"/>
  <c r="D59" i="6"/>
  <c r="A60" i="6"/>
  <c r="D60" i="6" l="1"/>
  <c r="E60" i="6"/>
  <c r="F60" i="6"/>
  <c r="G60" i="6"/>
  <c r="B60" i="6"/>
  <c r="C60" i="6"/>
  <c r="A61" i="6"/>
  <c r="B61" i="6" l="1"/>
  <c r="F61" i="6"/>
  <c r="C61" i="6"/>
  <c r="G61" i="6"/>
  <c r="D61" i="6"/>
  <c r="E61" i="6"/>
  <c r="A62" i="6"/>
  <c r="A63" i="6" s="1"/>
  <c r="A64" i="6" l="1"/>
  <c r="C63" i="6"/>
  <c r="G63" i="6"/>
  <c r="B63" i="6"/>
  <c r="D63" i="6"/>
  <c r="F63" i="6"/>
  <c r="E63" i="6"/>
  <c r="D62" i="6"/>
  <c r="E62" i="6"/>
  <c r="B62" i="6"/>
  <c r="C62" i="6"/>
  <c r="F62" i="6"/>
  <c r="G62" i="6"/>
  <c r="A65" i="6" l="1"/>
  <c r="F64" i="6"/>
  <c r="G64" i="6"/>
  <c r="D64" i="6"/>
  <c r="B64" i="6"/>
  <c r="E64" i="6"/>
  <c r="C64" i="6"/>
  <c r="A66" i="6" l="1"/>
  <c r="G65" i="6"/>
  <c r="F65" i="6"/>
  <c r="E65" i="6"/>
  <c r="B65" i="6"/>
  <c r="D65" i="6"/>
  <c r="C65" i="6"/>
  <c r="A67" i="6" l="1"/>
  <c r="D66" i="6"/>
  <c r="F66" i="6"/>
  <c r="E66" i="6"/>
  <c r="G66" i="6"/>
  <c r="B66" i="6"/>
  <c r="C66" i="6"/>
  <c r="A68" i="6" l="1"/>
  <c r="B67" i="6"/>
  <c r="D67" i="6"/>
  <c r="F67" i="6"/>
  <c r="E67" i="6"/>
  <c r="C67" i="6"/>
  <c r="G67" i="6"/>
  <c r="A69" i="6" l="1"/>
  <c r="D68" i="6"/>
  <c r="B68" i="6"/>
  <c r="E68" i="6"/>
  <c r="C68" i="6"/>
  <c r="F68" i="6"/>
  <c r="G68" i="6"/>
  <c r="F69" i="6" l="1"/>
  <c r="F14" i="7" s="1"/>
  <c r="E69" i="6"/>
  <c r="E14" i="7" s="1"/>
  <c r="G69" i="6"/>
  <c r="G14" i="7" s="1"/>
  <c r="C69" i="6"/>
  <c r="C14" i="7" s="1"/>
  <c r="C17" i="7" s="1"/>
  <c r="B69" i="6"/>
  <c r="B14" i="7" s="1"/>
  <c r="D69" i="6"/>
  <c r="D14" i="7" s="1"/>
  <c r="C18" i="7" s="1"/>
  <c r="C19" i="7" l="1"/>
  <c r="C16" i="7"/>
  <c r="C20" i="7" s="1"/>
  <c r="C21" i="7" l="1"/>
  <c r="D22" i="1" s="1"/>
  <c r="D21" i="7" l="1"/>
  <c r="C23" i="1"/>
  <c r="C22" i="1" l="1"/>
</calcChain>
</file>

<file path=xl/sharedStrings.xml><?xml version="1.0" encoding="utf-8"?>
<sst xmlns="http://schemas.openxmlformats.org/spreadsheetml/2006/main" count="70" uniqueCount="52">
  <si>
    <t>Zip Code</t>
  </si>
  <si>
    <t>Duration</t>
  </si>
  <si>
    <t>zipcode</t>
  </si>
  <si>
    <t>zonenumber</t>
  </si>
  <si>
    <t>Zone</t>
  </si>
  <si>
    <t>Monthly</t>
  </si>
  <si>
    <t>Month 1</t>
  </si>
  <si>
    <t>Month 2</t>
  </si>
  <si>
    <t>Month 3</t>
  </si>
  <si>
    <t>Days</t>
  </si>
  <si>
    <t>Zone 2</t>
  </si>
  <si>
    <t>Tier 1</t>
  </si>
  <si>
    <t>Tier 2</t>
  </si>
  <si>
    <t>Tier 3</t>
  </si>
  <si>
    <t>Zone 1</t>
  </si>
  <si>
    <t>Start Date (MM/DD/YYYY)</t>
  </si>
  <si>
    <t>End Date (MM/DD/YYYY)</t>
  </si>
  <si>
    <t>* Tax and Surcharge Excluded</t>
  </si>
  <si>
    <t>Month 4</t>
  </si>
  <si>
    <t>Date</t>
  </si>
  <si>
    <t>Zone 1 Monthly Usage (kWh)</t>
  </si>
  <si>
    <t>Zone 2 Monthly Usage (kWh)</t>
  </si>
  <si>
    <t>Tier 1 Usage</t>
  </si>
  <si>
    <t>Tier 2 Usage</t>
  </si>
  <si>
    <t>Zone 2 Bi-Monthly Usage (kWh)</t>
  </si>
  <si>
    <t>Zone 1 Bi-Monthly Usage (kWh)</t>
  </si>
  <si>
    <t>Tier 3 Usage</t>
  </si>
  <si>
    <t>Total Usage</t>
  </si>
  <si>
    <t>Serv Ch T1</t>
  </si>
  <si>
    <t>Serv Ch T2</t>
  </si>
  <si>
    <t>Serv Ch T3</t>
  </si>
  <si>
    <t>Tier 2 Avg Rate</t>
  </si>
  <si>
    <t>Tier 1 Avg Rate</t>
  </si>
  <si>
    <t>Tier 3 Avg Rate</t>
  </si>
  <si>
    <t>Serv Ch T1 Avg</t>
  </si>
  <si>
    <t>Serv Ch T2 Avg</t>
  </si>
  <si>
    <t>Serv Ch T3 Avg</t>
  </si>
  <si>
    <t>Bill Tier 1</t>
  </si>
  <si>
    <t>Bill Tier 2</t>
  </si>
  <si>
    <t>Bill Tier 3</t>
  </si>
  <si>
    <t>Total Bill</t>
  </si>
  <si>
    <t>Serv Charge</t>
  </si>
  <si>
    <t>Energy Charge</t>
  </si>
  <si>
    <t>Bi-Monthly</t>
  </si>
  <si>
    <t>Num Days</t>
  </si>
  <si>
    <t>Average Rate</t>
  </si>
  <si>
    <t>Average $/kWh</t>
  </si>
  <si>
    <t>Bi-Monthly Usage:</t>
  </si>
  <si>
    <t>Bi-Monthly Usage</t>
  </si>
  <si>
    <t>Enter the information into the highlighted boxes.</t>
  </si>
  <si>
    <t>View the table below to see your new rate and monthly cost and bi-monthly bill.</t>
  </si>
  <si>
    <t>*New Est.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</si>
</sst>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0.000"/>
    <numFmt numFmtId="165" formatCode="_(&quot;$&quot;* #,##0.000_);_(&quot;$&quot;* \(#,##0.000\);_(&quot;$&quot;* &quot;-&quot;??_);_(@_)"/>
    <numFmt numFmtId="166" formatCode="0\ &quot;kWh&quot;"/>
    <numFmt numFmtId="167" formatCode="&quot;$&quot;#,##0.00"/>
    <numFmt numFmtId="168" formatCode="_(&quot;$&quot;* #,##0.00000_);_(&quot;$&quot;* \(#,##0.00000\);_(&quot;$&quot;* &quot;-&quot;??_);_(@_)"/>
    <numFmt numFmtId="169" formatCode="#,##0\ &quot;kWh&quot;"/>
    <numFmt numFmtId="170" formatCode="&quot;$&quot;\ #,##0.00_);[Red]\(&quot;$&quot;#,##0.00\)"/>
    <numFmt numFmtId="171" formatCode="&quot;$&quot;\ #,##0.000\ &quot;/ kWh&quot;"/>
    <numFmt numFmtId="172" formatCode="0\ &quot;Days&quot;"/>
    <numFmt numFmtId="173"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name val="Arial"/>
      <family val="2"/>
    </font>
    <font>
      <b/>
      <sz val="10"/>
      <name val="Arial"/>
      <family val="2"/>
    </font>
    <font>
      <b/>
      <sz val="12"/>
      <color rgb="FF1F497D"/>
      <name val="Calibri"/>
      <family val="2"/>
    </font>
    <font>
      <b/>
      <sz val="12"/>
      <color rgb="FF1F497D"/>
      <name val="Arial"/>
      <family val="2"/>
    </font>
    <font>
      <b/>
      <sz val="12"/>
      <color theme="1"/>
      <name val="Arial"/>
      <family val="2"/>
    </font>
    <font>
      <b/>
      <sz val="14"/>
      <color rgb="FF1F497D"/>
      <name val="Arial"/>
      <family val="2"/>
    </font>
    <font>
      <sz val="12"/>
      <color rgb="FF1F497D"/>
      <name val="Arial"/>
      <family val="2"/>
    </font>
    <font>
      <sz val="12"/>
      <name val="Arial"/>
      <family val="2"/>
    </font>
    <font>
      <sz val="12"/>
      <color theme="1"/>
      <name val="Arial"/>
      <family val="2"/>
    </font>
    <font>
      <b/>
      <sz val="12"/>
      <color theme="3"/>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D3DFEE"/>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rgb="FF4F81BD"/>
      </bottom>
      <diagonal/>
    </border>
    <border>
      <left/>
      <right style="medium">
        <color indexed="64"/>
      </right>
      <top style="medium">
        <color indexed="64"/>
      </top>
      <bottom style="medium">
        <color rgb="FF4F81BD"/>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rgb="FF4F81BD"/>
      </bottom>
      <diagonal/>
    </border>
    <border>
      <left/>
      <right/>
      <top style="medium">
        <color rgb="FF4F81BD"/>
      </top>
      <bottom/>
      <diagonal/>
    </border>
    <border>
      <left/>
      <right/>
      <top/>
      <bottom style="medium">
        <color indexed="64"/>
      </bottom>
      <diagonal/>
    </border>
    <border>
      <left/>
      <right style="medium">
        <color indexed="64"/>
      </right>
      <top style="medium">
        <color rgb="FF4F81BD"/>
      </top>
      <bottom/>
      <diagonal/>
    </border>
    <border>
      <left/>
      <right style="medium">
        <color indexed="64"/>
      </right>
      <top style="medium">
        <color rgb="FF4F81BD"/>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4F81BD"/>
      </top>
      <bottom style="medium">
        <color theme="4"/>
      </bottom>
      <diagonal/>
    </border>
    <border>
      <left/>
      <right style="medium">
        <color indexed="64"/>
      </right>
      <top style="medium">
        <color theme="4"/>
      </top>
      <bottom/>
      <diagonal/>
    </border>
    <border>
      <left/>
      <right/>
      <top style="medium">
        <color theme="4"/>
      </top>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14" fontId="0" fillId="0" borderId="0" xfId="0" applyNumberFormat="1"/>
    <xf numFmtId="0" fontId="0" fillId="0" borderId="0" xfId="0" applyBorder="1"/>
    <xf numFmtId="0" fontId="2" fillId="0" borderId="0" xfId="0" applyFont="1"/>
    <xf numFmtId="0" fontId="0" fillId="0" borderId="0" xfId="0" applyFill="1" applyBorder="1"/>
    <xf numFmtId="0" fontId="3" fillId="0" borderId="0" xfId="0" applyFont="1" applyProtection="1">
      <protection hidden="1"/>
    </xf>
    <xf numFmtId="0" fontId="0" fillId="0" borderId="1" xfId="0" applyBorder="1"/>
    <xf numFmtId="0" fontId="0" fillId="0" borderId="1" xfId="0" applyNumberFormat="1" applyBorder="1"/>
    <xf numFmtId="14" fontId="0" fillId="0" borderId="1" xfId="0" applyNumberFormat="1" applyBorder="1"/>
    <xf numFmtId="0" fontId="2" fillId="0" borderId="1" xfId="0" applyFont="1" applyBorder="1"/>
    <xf numFmtId="14" fontId="4" fillId="0" borderId="0" xfId="0" applyNumberFormat="1" applyFont="1"/>
    <xf numFmtId="0" fontId="0" fillId="0" borderId="2" xfId="0" applyBorder="1"/>
    <xf numFmtId="165" fontId="0" fillId="0" borderId="0" xfId="1" applyNumberFormat="1" applyFont="1"/>
    <xf numFmtId="168" fontId="0" fillId="0" borderId="0" xfId="1" applyNumberFormat="1" applyFont="1"/>
    <xf numFmtId="44" fontId="0" fillId="0" borderId="0" xfId="1" applyNumberFormat="1" applyFont="1"/>
    <xf numFmtId="14" fontId="5" fillId="0" borderId="0" xfId="0" applyNumberFormat="1" applyFont="1"/>
    <xf numFmtId="0" fontId="5" fillId="0" borderId="0" xfId="0" applyFont="1"/>
    <xf numFmtId="44" fontId="0" fillId="0" borderId="0" xfId="0" applyNumberFormat="1"/>
    <xf numFmtId="44" fontId="0" fillId="0" borderId="0" xfId="0" applyNumberFormat="1" applyBorder="1"/>
    <xf numFmtId="0" fontId="2" fillId="0" borderId="2" xfId="0" applyFont="1" applyBorder="1"/>
    <xf numFmtId="0" fontId="2" fillId="0" borderId="1" xfId="0" applyFont="1" applyFill="1" applyBorder="1"/>
    <xf numFmtId="44" fontId="4" fillId="0" borderId="0" xfId="0" applyNumberFormat="1" applyFont="1"/>
    <xf numFmtId="168" fontId="0" fillId="0" borderId="1" xfId="1" applyNumberFormat="1" applyFont="1" applyBorder="1"/>
    <xf numFmtId="44" fontId="0" fillId="0" borderId="1" xfId="1" applyFont="1" applyBorder="1"/>
    <xf numFmtId="168" fontId="0" fillId="0" borderId="0" xfId="0" applyNumberFormat="1"/>
    <xf numFmtId="165" fontId="2" fillId="0" borderId="1" xfId="0" applyNumberFormat="1" applyFont="1" applyBorder="1"/>
    <xf numFmtId="169" fontId="0" fillId="0" borderId="1" xfId="0" applyNumberFormat="1" applyBorder="1"/>
    <xf numFmtId="0" fontId="0" fillId="0" borderId="0" xfId="0" applyProtection="1">
      <protection hidden="1"/>
    </xf>
    <xf numFmtId="0" fontId="0" fillId="0" borderId="0" xfId="0" applyBorder="1" applyProtection="1">
      <protection hidden="1"/>
    </xf>
    <xf numFmtId="167" fontId="0" fillId="0" borderId="0" xfId="0" applyNumberFormat="1" applyProtection="1">
      <protection hidden="1"/>
    </xf>
    <xf numFmtId="164" fontId="0" fillId="0" borderId="0" xfId="0" applyNumberFormat="1" applyProtection="1">
      <protection hidden="1"/>
    </xf>
    <xf numFmtId="166" fontId="0" fillId="0" borderId="0" xfId="0" applyNumberFormat="1" applyProtection="1">
      <protection hidden="1"/>
    </xf>
    <xf numFmtId="0" fontId="4" fillId="0" borderId="0" xfId="0" applyNumberFormat="1" applyFont="1" applyProtection="1">
      <protection hidden="1"/>
    </xf>
    <xf numFmtId="44" fontId="0" fillId="0" borderId="0" xfId="1" applyFont="1" applyProtection="1">
      <protection hidden="1"/>
    </xf>
    <xf numFmtId="0" fontId="0" fillId="0" borderId="1" xfId="1" applyNumberFormat="1" applyFont="1" applyBorder="1"/>
    <xf numFmtId="0" fontId="6" fillId="0" borderId="3" xfId="0" applyFont="1" applyBorder="1" applyAlignment="1" applyProtection="1">
      <alignment horizontal="center" vertical="center"/>
      <protection hidden="1"/>
    </xf>
    <xf numFmtId="0" fontId="7" fillId="0" borderId="3" xfId="0" applyFont="1" applyBorder="1" applyAlignment="1" applyProtection="1">
      <alignment vertical="center"/>
      <protection hidden="1"/>
    </xf>
    <xf numFmtId="0" fontId="7" fillId="4" borderId="5" xfId="0" applyFont="1" applyFill="1" applyBorder="1" applyAlignment="1" applyProtection="1">
      <alignment vertical="center"/>
      <protection hidden="1"/>
    </xf>
    <xf numFmtId="0" fontId="7" fillId="0" borderId="5" xfId="0" applyFont="1" applyBorder="1" applyAlignment="1" applyProtection="1">
      <alignment vertical="center"/>
      <protection hidden="1"/>
    </xf>
    <xf numFmtId="0" fontId="7" fillId="4" borderId="7" xfId="0" applyFont="1" applyFill="1" applyBorder="1" applyAlignment="1" applyProtection="1">
      <alignment vertical="center"/>
      <protection hidden="1"/>
    </xf>
    <xf numFmtId="0" fontId="9" fillId="4" borderId="17" xfId="0" applyFont="1" applyFill="1" applyBorder="1" applyAlignment="1" applyProtection="1">
      <alignment horizontal="center" vertical="center"/>
      <protection hidden="1"/>
    </xf>
    <xf numFmtId="170" fontId="9" fillId="4" borderId="10" xfId="0" applyNumberFormat="1" applyFont="1" applyFill="1" applyBorder="1" applyAlignment="1" applyProtection="1">
      <alignment horizontal="center" vertical="center"/>
      <protection hidden="1"/>
    </xf>
    <xf numFmtId="170" fontId="9" fillId="4" borderId="12" xfId="0" applyNumberFormat="1" applyFont="1" applyFill="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0" fontId="7" fillId="4" borderId="5" xfId="0" applyFont="1" applyFill="1" applyBorder="1" applyAlignment="1" applyProtection="1">
      <alignment horizontal="center" vertical="center"/>
      <protection hidden="1"/>
    </xf>
    <xf numFmtId="169" fontId="10" fillId="4" borderId="0" xfId="0" applyNumberFormat="1" applyFont="1" applyFill="1" applyBorder="1" applyAlignment="1" applyProtection="1">
      <alignment horizontal="center" vertical="center"/>
      <protection hidden="1"/>
    </xf>
    <xf numFmtId="169" fontId="10" fillId="4" borderId="6" xfId="0" applyNumberFormat="1" applyFont="1" applyFill="1" applyBorder="1" applyAlignment="1" applyProtection="1">
      <alignment horizontal="center" vertical="center"/>
      <protection hidden="1"/>
    </xf>
    <xf numFmtId="169" fontId="10" fillId="0" borderId="0" xfId="0" applyNumberFormat="1" applyFont="1" applyBorder="1" applyAlignment="1" applyProtection="1">
      <alignment horizontal="center" vertical="center"/>
      <protection hidden="1"/>
    </xf>
    <xf numFmtId="169" fontId="10" fillId="0" borderId="6" xfId="0" applyNumberFormat="1" applyFont="1" applyBorder="1" applyAlignment="1" applyProtection="1">
      <alignment horizontal="center" vertical="center"/>
      <protection hidden="1"/>
    </xf>
    <xf numFmtId="169" fontId="7" fillId="0" borderId="0" xfId="0" applyNumberFormat="1" applyFont="1" applyBorder="1" applyAlignment="1" applyProtection="1">
      <alignment horizontal="center" vertical="center"/>
      <protection hidden="1"/>
    </xf>
    <xf numFmtId="169" fontId="7" fillId="0" borderId="6" xfId="0" applyNumberFormat="1" applyFont="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11" fillId="0" borderId="0" xfId="0" applyFont="1" applyProtection="1">
      <protection hidden="1"/>
    </xf>
    <xf numFmtId="0" fontId="7" fillId="0" borderId="3" xfId="0" applyFont="1" applyBorder="1" applyAlignment="1" applyProtection="1">
      <alignment horizontal="center" vertical="center"/>
      <protection hidden="1"/>
    </xf>
    <xf numFmtId="169" fontId="12" fillId="2" borderId="14" xfId="0" applyNumberFormat="1" applyFont="1" applyFill="1" applyBorder="1" applyAlignment="1" applyProtection="1">
      <alignment horizontal="center"/>
      <protection hidden="1"/>
    </xf>
    <xf numFmtId="0" fontId="13" fillId="2" borderId="7" xfId="0" applyFont="1" applyFill="1" applyBorder="1" applyAlignment="1" applyProtection="1">
      <alignment horizontal="center"/>
      <protection hidden="1"/>
    </xf>
    <xf numFmtId="0" fontId="13" fillId="2" borderId="11" xfId="0" applyFont="1" applyFill="1" applyBorder="1" applyAlignment="1" applyProtection="1">
      <alignment horizontal="center"/>
      <protection hidden="1"/>
    </xf>
    <xf numFmtId="0" fontId="13" fillId="2" borderId="8" xfId="0" applyFont="1" applyFill="1" applyBorder="1" applyAlignment="1" applyProtection="1">
      <alignment horizontal="center"/>
      <protection hidden="1"/>
    </xf>
    <xf numFmtId="0" fontId="12" fillId="0" borderId="0" xfId="0" applyFont="1" applyProtection="1">
      <protection hidden="1"/>
    </xf>
    <xf numFmtId="0" fontId="7" fillId="4" borderId="0" xfId="0"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protection hidden="1"/>
    </xf>
    <xf numFmtId="173" fontId="0" fillId="0" borderId="1" xfId="2" applyNumberFormat="1" applyFont="1" applyBorder="1"/>
    <xf numFmtId="0" fontId="8" fillId="0" borderId="0" xfId="0" applyFont="1" applyAlignment="1" applyProtection="1">
      <alignment horizontal="left" wrapText="1"/>
      <protection hidden="1"/>
    </xf>
    <xf numFmtId="172" fontId="10" fillId="0" borderId="0" xfId="0" applyNumberFormat="1" applyFont="1" applyBorder="1" applyAlignment="1" applyProtection="1">
      <alignment horizontal="center" vertical="center"/>
      <protection hidden="1"/>
    </xf>
    <xf numFmtId="172" fontId="10" fillId="0" borderId="6" xfId="0" applyNumberFormat="1" applyFont="1" applyBorder="1" applyAlignment="1" applyProtection="1">
      <alignment horizontal="center" vertical="center"/>
      <protection hidden="1"/>
    </xf>
    <xf numFmtId="0" fontId="10" fillId="4" borderId="11" xfId="0" applyFont="1" applyFill="1" applyBorder="1" applyAlignment="1" applyProtection="1">
      <alignment horizontal="center" vertical="center"/>
      <protection hidden="1"/>
    </xf>
    <xf numFmtId="0" fontId="10" fillId="4" borderId="8" xfId="0" applyFont="1" applyFill="1" applyBorder="1" applyAlignment="1" applyProtection="1">
      <alignment horizontal="center" vertical="center"/>
      <protection hidden="1"/>
    </xf>
    <xf numFmtId="171" fontId="10" fillId="0" borderId="19" xfId="0" applyNumberFormat="1" applyFont="1" applyBorder="1" applyAlignment="1" applyProtection="1">
      <alignment horizontal="center" vertical="center"/>
      <protection hidden="1"/>
    </xf>
    <xf numFmtId="171" fontId="10" fillId="0" borderId="18" xfId="0" applyNumberFormat="1" applyFont="1" applyBorder="1" applyAlignment="1" applyProtection="1">
      <alignment horizontal="center" vertical="center"/>
      <protection hidden="1"/>
    </xf>
    <xf numFmtId="169" fontId="7" fillId="0" borderId="9" xfId="0" applyNumberFormat="1" applyFont="1" applyFill="1" applyBorder="1" applyAlignment="1" applyProtection="1">
      <alignment horizontal="right" vertical="center"/>
      <protection hidden="1"/>
    </xf>
    <xf numFmtId="169" fontId="7" fillId="0" borderId="4" xfId="0" applyNumberFormat="1" applyFont="1" applyFill="1" applyBorder="1" applyAlignment="1" applyProtection="1">
      <alignment horizontal="right" vertical="center"/>
      <protection hidden="1"/>
    </xf>
    <xf numFmtId="169" fontId="7" fillId="3" borderId="15" xfId="0" applyNumberFormat="1" applyFont="1" applyFill="1" applyBorder="1" applyAlignment="1" applyProtection="1">
      <alignment horizontal="center" vertical="center"/>
      <protection locked="0" hidden="1"/>
    </xf>
    <xf numFmtId="169" fontId="7" fillId="3" borderId="16" xfId="0" applyNumberFormat="1" applyFont="1" applyFill="1" applyBorder="1" applyAlignment="1" applyProtection="1">
      <alignment horizontal="center" vertical="center"/>
      <protection locked="0" hidden="1"/>
    </xf>
    <xf numFmtId="0" fontId="7" fillId="3" borderId="15" xfId="0" applyFont="1" applyFill="1" applyBorder="1" applyAlignment="1" applyProtection="1">
      <alignment horizontal="center" vertical="center"/>
      <protection locked="0" hidden="1"/>
    </xf>
    <xf numFmtId="0" fontId="7" fillId="3" borderId="16" xfId="0" applyFont="1" applyFill="1" applyBorder="1" applyAlignment="1" applyProtection="1">
      <alignment horizontal="center" vertical="center"/>
      <protection locked="0" hidden="1"/>
    </xf>
    <xf numFmtId="14" fontId="7" fillId="3" borderId="14" xfId="0" applyNumberFormat="1" applyFont="1" applyFill="1" applyBorder="1" applyAlignment="1" applyProtection="1">
      <alignment horizontal="center" vertical="center"/>
      <protection locked="0" hidden="1"/>
    </xf>
    <xf numFmtId="14" fontId="7" fillId="3" borderId="16" xfId="0" applyNumberFormat="1" applyFont="1" applyFill="1" applyBorder="1" applyAlignment="1" applyProtection="1">
      <alignment horizontal="center" vertical="center"/>
      <protection locked="0" hidden="1"/>
    </xf>
    <xf numFmtId="14" fontId="7" fillId="3" borderId="15" xfId="0" applyNumberFormat="1" applyFont="1" applyFill="1" applyBorder="1" applyAlignment="1" applyProtection="1">
      <alignment horizontal="center" vertical="center"/>
      <protection locked="0" hidden="1"/>
    </xf>
    <xf numFmtId="0" fontId="10" fillId="4" borderId="0" xfId="0" applyFont="1" applyFill="1" applyBorder="1" applyAlignment="1" applyProtection="1">
      <alignment horizontal="center" vertical="center"/>
      <protection hidden="1"/>
    </xf>
    <xf numFmtId="0" fontId="10" fillId="4" borderId="6" xfId="0" applyFont="1" applyFill="1" applyBorder="1" applyAlignment="1" applyProtection="1">
      <alignment horizontal="center" vertical="center"/>
      <protection hidden="1"/>
    </xf>
    <xf numFmtId="0" fontId="8" fillId="0" borderId="20" xfId="0" applyFont="1" applyBorder="1" applyAlignment="1" applyProtection="1">
      <alignment horizontal="left" wrapText="1"/>
      <protection hidden="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EB4743"/>
      <color rgb="FFB71713"/>
      <color rgb="FFFFFF66"/>
      <color rgb="FFFFFF99"/>
      <color rgb="FF365F9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49696</xdr:colOff>
      <xdr:row>0</xdr:row>
      <xdr:rowOff>57979</xdr:rowOff>
    </xdr:from>
    <xdr:to>
      <xdr:col>4</xdr:col>
      <xdr:colOff>57979</xdr:colOff>
      <xdr:row>7</xdr:row>
      <xdr:rowOff>140805</xdr:rowOff>
    </xdr:to>
    <xdr:sp macro="" textlink="">
      <xdr:nvSpPr>
        <xdr:cNvPr id="2" name="TextBox 1"/>
        <xdr:cNvSpPr txBox="1"/>
      </xdr:nvSpPr>
      <xdr:spPr>
        <a:xfrm>
          <a:off x="49696" y="57979"/>
          <a:ext cx="5416826" cy="14163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700" b="1">
              <a:solidFill>
                <a:schemeClr val="tx2"/>
              </a:solidFill>
              <a:effectLst/>
              <a:latin typeface="Arial" panose="020B0604020202020204" pitchFamily="34" charset="0"/>
              <a:ea typeface="+mn-ea"/>
              <a:cs typeface="Arial" panose="020B0604020202020204" pitchFamily="34" charset="0"/>
            </a:rPr>
            <a:t>Residential</a:t>
          </a:r>
          <a:r>
            <a:rPr lang="en-US" sz="1700" b="1" baseline="0">
              <a:solidFill>
                <a:schemeClr val="tx2"/>
              </a:solidFill>
              <a:effectLst/>
              <a:latin typeface="Arial" panose="020B0604020202020204" pitchFamily="34" charset="0"/>
              <a:ea typeface="+mn-ea"/>
              <a:cs typeface="Arial" panose="020B0604020202020204" pitchFamily="34" charset="0"/>
            </a:rPr>
            <a:t> Power R</a:t>
          </a:r>
          <a:r>
            <a:rPr lang="en-US" sz="1700" b="1">
              <a:solidFill>
                <a:schemeClr val="tx2"/>
              </a:solidFill>
              <a:effectLst/>
              <a:latin typeface="Arial" panose="020B0604020202020204" pitchFamily="34" charset="0"/>
              <a:ea typeface="+mn-ea"/>
              <a:cs typeface="Arial" panose="020B0604020202020204" pitchFamily="34" charset="0"/>
            </a:rPr>
            <a:t>ate Calculator</a:t>
          </a:r>
          <a:r>
            <a:rPr lang="en-US" sz="1700" b="1" baseline="0">
              <a:solidFill>
                <a:schemeClr val="tx2"/>
              </a:solidFill>
              <a:effectLst/>
              <a:latin typeface="Arial" panose="020B0604020202020204" pitchFamily="34" charset="0"/>
              <a:ea typeface="+mn-ea"/>
              <a:cs typeface="Arial" panose="020B0604020202020204" pitchFamily="34" charset="0"/>
            </a:rPr>
            <a:t> </a:t>
          </a:r>
          <a:r>
            <a:rPr lang="en-US" sz="1700" b="1">
              <a:solidFill>
                <a:schemeClr val="tx2"/>
              </a:solidFill>
              <a:effectLst/>
              <a:latin typeface="Arial" panose="020B0604020202020204" pitchFamily="34" charset="0"/>
              <a:ea typeface="+mn-ea"/>
              <a:cs typeface="Arial" panose="020B0604020202020204" pitchFamily="34" charset="0"/>
            </a:rPr>
            <a:t>for 2015-2020</a:t>
          </a:r>
          <a:endParaRPr lang="en-US" sz="1700">
            <a:solidFill>
              <a:schemeClr val="tx2"/>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mn-lt"/>
              <a:ea typeface="+mn-ea"/>
              <a:cs typeface="+mn-cs"/>
            </a:rPr>
            <a:t> </a:t>
          </a:r>
        </a:p>
        <a:p>
          <a:r>
            <a:rPr lang="en-US" sz="1200">
              <a:solidFill>
                <a:schemeClr val="dk1"/>
              </a:solidFill>
              <a:effectLst/>
              <a:latin typeface="Arial" panose="020B0604020202020204" pitchFamily="34" charset="0"/>
              <a:ea typeface="+mn-ea"/>
              <a:cs typeface="Arial" panose="020B0604020202020204" pitchFamily="34" charset="0"/>
            </a:rPr>
            <a:t>Please use our power rate calculator to learn how the proposed rates will affect your bill in the next five years. To use this tool, you will need to check your bill for your bi-monthly energy usage (listed in</a:t>
          </a:r>
          <a:r>
            <a:rPr lang="en-US" sz="1200" baseline="0">
              <a:solidFill>
                <a:schemeClr val="dk1"/>
              </a:solidFill>
              <a:effectLst/>
              <a:latin typeface="Arial" panose="020B0604020202020204" pitchFamily="34" charset="0"/>
              <a:ea typeface="+mn-ea"/>
              <a:cs typeface="Arial" panose="020B0604020202020204" pitchFamily="34" charset="0"/>
            </a:rPr>
            <a:t> kWh</a:t>
          </a:r>
          <a:r>
            <a:rPr lang="en-US" sz="1200">
              <a:solidFill>
                <a:schemeClr val="dk1"/>
              </a:solidFill>
              <a:effectLst/>
              <a:latin typeface="Arial" panose="020B0604020202020204" pitchFamily="34" charset="0"/>
              <a:ea typeface="+mn-ea"/>
              <a:cs typeface="Arial" panose="020B0604020202020204" pitchFamily="34" charset="0"/>
            </a:rPr>
            <a:t>). This can be found under the "Summary of New Charges" at the top of your bill.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695740</xdr:colOff>
      <xdr:row>7</xdr:row>
      <xdr:rowOff>24849</xdr:rowOff>
    </xdr:from>
    <xdr:to>
      <xdr:col>3</xdr:col>
      <xdr:colOff>861392</xdr:colOff>
      <xdr:row>12</xdr:row>
      <xdr:rowOff>24849</xdr:rowOff>
    </xdr:to>
    <xdr:pic>
      <xdr:nvPicPr>
        <xdr:cNvPr id="3" name="Picture 2"/>
        <xdr:cNvPicPr>
          <a:picLocks noChangeAspect="1"/>
        </xdr:cNvPicPr>
      </xdr:nvPicPr>
      <xdr:blipFill>
        <a:blip xmlns:r="http://schemas.openxmlformats.org/officeDocument/2006/relationships" r:embed="rId1"/>
        <a:stretch>
          <a:fillRect/>
        </a:stretch>
      </xdr:blipFill>
      <xdr:spPr>
        <a:xfrm>
          <a:off x="811697" y="1358349"/>
          <a:ext cx="4166152" cy="952500"/>
        </a:xfrm>
        <a:prstGeom prst="rect">
          <a:avLst/>
        </a:prstGeom>
      </xdr:spPr>
    </xdr:pic>
    <xdr:clientData/>
  </xdr:twoCellAnchor>
  <xdr:twoCellAnchor>
    <xdr:from>
      <xdr:col>2</xdr:col>
      <xdr:colOff>1043609</xdr:colOff>
      <xdr:row>9</xdr:row>
      <xdr:rowOff>16565</xdr:rowOff>
    </xdr:from>
    <xdr:to>
      <xdr:col>2</xdr:col>
      <xdr:colOff>1606827</xdr:colOff>
      <xdr:row>10</xdr:row>
      <xdr:rowOff>8283</xdr:rowOff>
    </xdr:to>
    <xdr:sp macro="" textlink="">
      <xdr:nvSpPr>
        <xdr:cNvPr id="4" name="Rectangle 3"/>
        <xdr:cNvSpPr/>
      </xdr:nvSpPr>
      <xdr:spPr>
        <a:xfrm>
          <a:off x="3105979" y="1731065"/>
          <a:ext cx="563218" cy="182218"/>
        </a:xfrm>
        <a:prstGeom prst="rect">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lientData/>
  </xdr:twoCellAnchor>
  <xdr:twoCellAnchor>
    <xdr:from>
      <xdr:col>0</xdr:col>
      <xdr:colOff>99390</xdr:colOff>
      <xdr:row>13</xdr:row>
      <xdr:rowOff>2</xdr:rowOff>
    </xdr:from>
    <xdr:to>
      <xdr:col>4</xdr:col>
      <xdr:colOff>49696</xdr:colOff>
      <xdr:row>14</xdr:row>
      <xdr:rowOff>0</xdr:rowOff>
    </xdr:to>
    <xdr:sp macro="" textlink="">
      <xdr:nvSpPr>
        <xdr:cNvPr id="5" name="TextBox 4"/>
        <xdr:cNvSpPr txBox="1"/>
      </xdr:nvSpPr>
      <xdr:spPr>
        <a:xfrm>
          <a:off x="99390" y="2476502"/>
          <a:ext cx="5358849" cy="2236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 tIns="27432" rIns="27432" bIns="27432" rtlCol="0" anchor="t"/>
        <a:lstStyle/>
        <a:p>
          <a:r>
            <a:rPr lang="en-US" sz="1200">
              <a:solidFill>
                <a:schemeClr val="dk1"/>
              </a:solidFill>
              <a:effectLst/>
              <a:latin typeface="Arial" panose="020B0604020202020204" pitchFamily="34" charset="0"/>
              <a:ea typeface="+mn-ea"/>
              <a:cs typeface="Arial" panose="020B0604020202020204" pitchFamily="34" charset="0"/>
            </a:rPr>
            <a:t>You will also need to input your zip code and a start and end date.</a:t>
          </a:r>
          <a:endParaRPr lang="en-US" sz="1200">
            <a:latin typeface="Arial" panose="020B0604020202020204" pitchFamily="34" charset="0"/>
            <a:cs typeface="Arial" panose="020B0604020202020204" pitchFamily="34" charset="0"/>
          </a:endParaRPr>
        </a:p>
      </xdr:txBody>
    </xdr:sp>
    <xdr:clientData/>
  </xdr:twoCellAnchor>
  <xdr:oneCellAnchor>
    <xdr:from>
      <xdr:col>1</xdr:col>
      <xdr:colOff>1179869</xdr:colOff>
      <xdr:row>10</xdr:row>
      <xdr:rowOff>80864</xdr:rowOff>
    </xdr:from>
    <xdr:ext cx="2066913" cy="342786"/>
    <xdr:sp macro="" textlink="">
      <xdr:nvSpPr>
        <xdr:cNvPr id="8" name="Rectangle 7"/>
        <xdr:cNvSpPr/>
      </xdr:nvSpPr>
      <xdr:spPr>
        <a:xfrm>
          <a:off x="1295826" y="1985864"/>
          <a:ext cx="2066913" cy="342786"/>
        </a:xfrm>
        <a:prstGeom prst="rect">
          <a:avLst/>
        </a:prstGeom>
        <a:noFill/>
        <a:effectLst>
          <a:glow rad="127000">
            <a:schemeClr val="accent1"/>
          </a:glow>
        </a:effectLst>
      </xdr:spPr>
      <xdr:txBody>
        <a:bodyPr wrap="square" lIns="91440" tIns="45720" rIns="91440" bIns="45720">
          <a:spAutoFit/>
        </a:bodyPr>
        <a:lstStyle/>
        <a:p>
          <a:pPr algn="ctr"/>
          <a:r>
            <a:rPr lang="en-US" sz="16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Sample</a:t>
          </a:r>
          <a:r>
            <a:rPr lang="en-US" sz="1600" b="1"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Bill</a:t>
          </a:r>
          <a:endParaRPr lang="en-US" sz="16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endParaRPr>
        </a:p>
      </xdr:txBody>
    </xdr:sp>
    <xdr:clientData/>
  </xdr:oneCellAnchor>
  <xdr:twoCellAnchor>
    <xdr:from>
      <xdr:col>2</xdr:col>
      <xdr:colOff>1441174</xdr:colOff>
      <xdr:row>7</xdr:row>
      <xdr:rowOff>33131</xdr:rowOff>
    </xdr:from>
    <xdr:to>
      <xdr:col>3</xdr:col>
      <xdr:colOff>1432891</xdr:colOff>
      <xdr:row>8</xdr:row>
      <xdr:rowOff>24848</xdr:rowOff>
    </xdr:to>
    <xdr:sp macro="" textlink="">
      <xdr:nvSpPr>
        <xdr:cNvPr id="6" name="Rectangle 5"/>
        <xdr:cNvSpPr/>
      </xdr:nvSpPr>
      <xdr:spPr>
        <a:xfrm>
          <a:off x="3503544" y="1366631"/>
          <a:ext cx="1664804" cy="182217"/>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M60"/>
  <sheetViews>
    <sheetView showGridLines="0" tabSelected="1" zoomScale="115" zoomScaleNormal="115" workbookViewId="0">
      <selection activeCell="C16" sqref="C16:D16"/>
    </sheetView>
  </sheetViews>
  <sheetFormatPr defaultColWidth="17.7109375" defaultRowHeight="15" x14ac:dyDescent="0.25"/>
  <cols>
    <col min="1" max="1" width="1.7109375" style="27" customWidth="1"/>
    <col min="2" max="2" width="29.140625" style="27" bestFit="1" customWidth="1"/>
    <col min="3" max="4" width="30.85546875" style="27" customWidth="1"/>
    <col min="5" max="5" width="6.140625" style="27" customWidth="1"/>
    <col min="6" max="6" width="19.85546875" style="27" bestFit="1" customWidth="1"/>
    <col min="7" max="7" width="15" style="27" bestFit="1" customWidth="1"/>
    <col min="8" max="9" width="13.140625" style="27" bestFit="1" customWidth="1"/>
    <col min="10" max="10" width="29.28515625" style="27" bestFit="1" customWidth="1"/>
    <col min="11" max="11" width="16.7109375" style="27" bestFit="1" customWidth="1"/>
    <col min="12" max="13" width="12.28515625" style="27" bestFit="1" customWidth="1"/>
    <col min="14" max="14" width="8" style="27" bestFit="1" customWidth="1"/>
    <col min="15" max="15" width="8.140625" style="27" bestFit="1" customWidth="1"/>
    <col min="16" max="16" width="42.28515625" style="27" bestFit="1" customWidth="1"/>
    <col min="17" max="17" width="4.140625" style="27" bestFit="1" customWidth="1"/>
    <col min="18" max="18" width="12.85546875" style="27" bestFit="1" customWidth="1"/>
    <col min="19" max="19" width="12.42578125" style="27" bestFit="1" customWidth="1"/>
    <col min="20" max="16384" width="17.7109375" style="27"/>
  </cols>
  <sheetData>
    <row r="15" spans="2:4" ht="16.5" thickBot="1" x14ac:dyDescent="0.3">
      <c r="B15" s="64" t="s">
        <v>49</v>
      </c>
      <c r="C15" s="64"/>
      <c r="D15" s="64"/>
    </row>
    <row r="16" spans="2:4" ht="16.5" thickBot="1" x14ac:dyDescent="0.3">
      <c r="B16" s="36" t="s">
        <v>48</v>
      </c>
      <c r="C16" s="73">
        <v>800</v>
      </c>
      <c r="D16" s="74"/>
    </row>
    <row r="17" spans="2:5" ht="16.5" thickBot="1" x14ac:dyDescent="0.3">
      <c r="B17" s="37" t="s">
        <v>0</v>
      </c>
      <c r="C17" s="75">
        <v>90004</v>
      </c>
      <c r="D17" s="76"/>
    </row>
    <row r="18" spans="2:5" ht="16.5" thickBot="1" x14ac:dyDescent="0.3">
      <c r="B18" s="38" t="s">
        <v>15</v>
      </c>
      <c r="C18" s="77">
        <f ca="1">TODAY()</f>
        <v>42234</v>
      </c>
      <c r="D18" s="78"/>
    </row>
    <row r="19" spans="2:5" ht="16.5" thickBot="1" x14ac:dyDescent="0.3">
      <c r="B19" s="39" t="s">
        <v>16</v>
      </c>
      <c r="C19" s="79">
        <f ca="1">C18+60</f>
        <v>42294</v>
      </c>
      <c r="D19" s="78"/>
    </row>
    <row r="20" spans="2:5" ht="33" customHeight="1" thickBot="1" x14ac:dyDescent="0.3">
      <c r="B20" s="82" t="s">
        <v>50</v>
      </c>
      <c r="C20" s="82"/>
      <c r="D20" s="82"/>
    </row>
    <row r="21" spans="2:5" ht="16.5" thickBot="1" x14ac:dyDescent="0.3">
      <c r="B21" s="35"/>
      <c r="C21" s="43" t="s">
        <v>5</v>
      </c>
      <c r="D21" s="44" t="s">
        <v>43</v>
      </c>
    </row>
    <row r="22" spans="2:5" ht="18.75" thickBot="1" x14ac:dyDescent="0.3">
      <c r="B22" s="40" t="s">
        <v>51</v>
      </c>
      <c r="C22" s="41">
        <f ca="1">D22/2</f>
        <v>63.369000000000007</v>
      </c>
      <c r="D22" s="42">
        <f ca="1">IF(ISERROR(Calculations!C21),0,IF(ISNA(Calculations!C21),0,Calculations!C21))</f>
        <v>126.73800000000001</v>
      </c>
    </row>
    <row r="23" spans="2:5" ht="15.75" x14ac:dyDescent="0.25">
      <c r="B23" s="45" t="s">
        <v>46</v>
      </c>
      <c r="C23" s="69">
        <f ca="1">IF(C16=0,0,D22/C16)</f>
        <v>0.15842250000000002</v>
      </c>
      <c r="D23" s="70"/>
    </row>
    <row r="24" spans="2:5" ht="15.75" x14ac:dyDescent="0.25">
      <c r="B24" s="46" t="s">
        <v>22</v>
      </c>
      <c r="C24" s="47">
        <f>D24/2</f>
        <v>350</v>
      </c>
      <c r="D24" s="48">
        <f>IF(Calculations!$C$11=1,Calculations!C6,Calculations!D6)</f>
        <v>700</v>
      </c>
    </row>
    <row r="25" spans="2:5" ht="15.75" x14ac:dyDescent="0.25">
      <c r="B25" s="45" t="s">
        <v>23</v>
      </c>
      <c r="C25" s="49">
        <f>D25/2</f>
        <v>50</v>
      </c>
      <c r="D25" s="50">
        <f>IF(Calculations!$C$11=1,Calculations!C7,Calculations!D7)</f>
        <v>100</v>
      </c>
    </row>
    <row r="26" spans="2:5" ht="15.75" x14ac:dyDescent="0.25">
      <c r="B26" s="46" t="s">
        <v>26</v>
      </c>
      <c r="C26" s="47">
        <f>D26/2</f>
        <v>0</v>
      </c>
      <c r="D26" s="48">
        <f>IF(Calculations!$C$11=1,Calculations!C8,Calculations!D8)</f>
        <v>0</v>
      </c>
    </row>
    <row r="27" spans="2:5" ht="15.75" x14ac:dyDescent="0.25">
      <c r="B27" s="45" t="s">
        <v>27</v>
      </c>
      <c r="C27" s="51">
        <f>D27/2</f>
        <v>400</v>
      </c>
      <c r="D27" s="52">
        <f>C16</f>
        <v>800</v>
      </c>
    </row>
    <row r="28" spans="2:5" ht="15.75" x14ac:dyDescent="0.25">
      <c r="B28" s="46" t="s">
        <v>4</v>
      </c>
      <c r="C28" s="80" t="str">
        <f>IF(IF(ISNA(Calculations!C11),2,Calculations!C11)=2,"Warm","Cool")</f>
        <v>Cool</v>
      </c>
      <c r="D28" s="81"/>
    </row>
    <row r="29" spans="2:5" ht="15.75" x14ac:dyDescent="0.25">
      <c r="B29" s="45" t="s">
        <v>1</v>
      </c>
      <c r="C29" s="65">
        <f ca="1">IF(AND(C19-C18&gt;=54,C19-C18&lt;=68),C19-C18,"")</f>
        <v>60</v>
      </c>
      <c r="D29" s="66"/>
    </row>
    <row r="30" spans="2:5" ht="16.5" thickBot="1" x14ac:dyDescent="0.3">
      <c r="B30" s="53" t="s">
        <v>0</v>
      </c>
      <c r="C30" s="67">
        <f>C17</f>
        <v>90004</v>
      </c>
      <c r="D30" s="68"/>
      <c r="E30" s="28"/>
    </row>
    <row r="31" spans="2:5" ht="15.75" x14ac:dyDescent="0.25">
      <c r="B31" s="54" t="s">
        <v>17</v>
      </c>
      <c r="C31" s="60"/>
      <c r="D31" s="60"/>
      <c r="E31" s="28"/>
    </row>
    <row r="32" spans="2:5" ht="16.5" thickBot="1" x14ac:dyDescent="0.3">
      <c r="B32" s="54"/>
      <c r="C32" s="60"/>
      <c r="D32" s="60"/>
      <c r="E32" s="28"/>
    </row>
    <row r="33" spans="2:5" ht="16.5" thickBot="1" x14ac:dyDescent="0.3">
      <c r="B33" s="55" t="s">
        <v>47</v>
      </c>
      <c r="C33" s="71">
        <f>C16</f>
        <v>800</v>
      </c>
      <c r="D33" s="72"/>
    </row>
    <row r="34" spans="2:5" ht="16.5" thickBot="1" x14ac:dyDescent="0.3">
      <c r="B34" s="46" t="str">
        <f>"0 to "&amp;IF(Calculations!C11=1,Calculations!E3,Calculations!F3)</f>
        <v>0 to 700</v>
      </c>
      <c r="C34" s="61" t="str">
        <f>CONCATENATE(IF(Calculations!C11=1,Calculations!E3+1,Calculations!F3+1)," to ", IF(Calculations!C11=1,Calculations!E4+Calculations!E3,Calculations!F4+Calculations!F3))</f>
        <v>701 to 2100</v>
      </c>
      <c r="D34" s="62" t="str">
        <f>"&gt; "&amp;IF(Calculations!C11=1,Calculations!E3+Calculations!E4,Calculations!F3+Calculations!F4)</f>
        <v>&gt; 2100</v>
      </c>
      <c r="E34" s="28"/>
    </row>
    <row r="35" spans="2:5" ht="16.5" thickBot="1" x14ac:dyDescent="0.3">
      <c r="B35" s="56">
        <f>IF(D24=0,"",D24)</f>
        <v>700</v>
      </c>
      <c r="C35" s="56">
        <f>IF(D25=0,"",D25)</f>
        <v>100</v>
      </c>
      <c r="D35" s="56" t="str">
        <f>IF(D26=0,"",D26)</f>
        <v/>
      </c>
      <c r="E35" s="28"/>
    </row>
    <row r="36" spans="2:5" ht="16.5" thickBot="1" x14ac:dyDescent="0.3">
      <c r="B36" s="57" t="s">
        <v>22</v>
      </c>
      <c r="C36" s="58" t="s">
        <v>23</v>
      </c>
      <c r="D36" s="59" t="s">
        <v>26</v>
      </c>
      <c r="E36" s="28"/>
    </row>
    <row r="37" spans="2:5" x14ac:dyDescent="0.25">
      <c r="E37" s="29"/>
    </row>
    <row r="39" spans="2:5" x14ac:dyDescent="0.25">
      <c r="E39" s="30"/>
    </row>
    <row r="40" spans="2:5" x14ac:dyDescent="0.25">
      <c r="E40" s="30"/>
    </row>
    <row r="41" spans="2:5" x14ac:dyDescent="0.25">
      <c r="E41" s="30"/>
    </row>
    <row r="42" spans="2:5" x14ac:dyDescent="0.25">
      <c r="E42" s="30"/>
    </row>
    <row r="43" spans="2:5" x14ac:dyDescent="0.25">
      <c r="E43" s="30"/>
    </row>
    <row r="45" spans="2:5" x14ac:dyDescent="0.25">
      <c r="E45" s="31"/>
    </row>
    <row r="49" spans="1:13" x14ac:dyDescent="0.25">
      <c r="A49" s="5"/>
    </row>
    <row r="52" spans="1:13" x14ac:dyDescent="0.25">
      <c r="M52" s="32"/>
    </row>
    <row r="53" spans="1:13" x14ac:dyDescent="0.25">
      <c r="L53" s="28"/>
    </row>
    <row r="54" spans="1:13" x14ac:dyDescent="0.25">
      <c r="L54" s="28"/>
    </row>
    <row r="55" spans="1:13" x14ac:dyDescent="0.25">
      <c r="G55" s="28"/>
      <c r="H55" s="28"/>
      <c r="L55" s="28"/>
    </row>
    <row r="56" spans="1:13" x14ac:dyDescent="0.25">
      <c r="G56" s="28"/>
      <c r="H56" s="28"/>
      <c r="L56" s="28"/>
    </row>
    <row r="57" spans="1:13" x14ac:dyDescent="0.25">
      <c r="G57" s="28"/>
      <c r="H57" s="28"/>
      <c r="L57" s="28"/>
    </row>
    <row r="58" spans="1:13" x14ac:dyDescent="0.25">
      <c r="G58" s="28"/>
      <c r="H58" s="28"/>
    </row>
    <row r="60" spans="1:13" x14ac:dyDescent="0.25">
      <c r="M60" s="33"/>
    </row>
  </sheetData>
  <sheetProtection password="9B95" sheet="1" objects="1" scenarios="1" selectLockedCells="1"/>
  <mergeCells count="11">
    <mergeCell ref="B15:D15"/>
    <mergeCell ref="C29:D29"/>
    <mergeCell ref="C30:D30"/>
    <mergeCell ref="C23:D23"/>
    <mergeCell ref="C33:D33"/>
    <mergeCell ref="C16:D16"/>
    <mergeCell ref="C17:D17"/>
    <mergeCell ref="C18:D18"/>
    <mergeCell ref="C19:D19"/>
    <mergeCell ref="C28:D28"/>
    <mergeCell ref="B20:D20"/>
  </mergeCells>
  <dataValidations count="4">
    <dataValidation type="date" allowBlank="1" showInputMessage="1" showErrorMessage="1" errorTitle="Invalid Start Date" error="Please enter a start date between July 1, 2015 and June 30, 2020." sqref="C18">
      <formula1>42186</formula1>
      <formula2>44012</formula2>
    </dataValidation>
    <dataValidation type="whole" allowBlank="1" showInputMessage="1" showErrorMessage="1" sqref="C16:D16">
      <formula1>0</formula1>
      <formula2>10000</formula2>
    </dataValidation>
    <dataValidation type="date" allowBlank="1" showInputMessage="1" showErrorMessage="1" errorTitle="Invalid Duration" error="Please enter a duration between 54 and 68 days._x000a_" sqref="C19">
      <formula1>C18+54</formula1>
      <formula2>C18+68</formula2>
    </dataValidation>
    <dataValidation type="whole" allowBlank="1" showInputMessage="1" showErrorMessage="1" errorTitle="Invalid Zip Code" error="Please enter a valid zip code." sqref="C17:D17">
      <formula1>90000</formula1>
      <formula2>99999</formula2>
    </dataValidation>
  </dataValidations>
  <printOptions horizontalCentered="1"/>
  <pageMargins left="0.25" right="0.25"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priority="7" id="{7AF509E6-9201-4860-B468-0B0ADF1E986F}">
            <x14:dataBar minLength="0" maxLength="100" border="1" gradient="0">
              <x14:cfvo type="num">
                <xm:f>0</xm:f>
              </x14:cfvo>
              <x14:cfvo type="num">
                <xm:f>IF(Calculations!$C$11=1,Calculations!$E$3,Calculations!$F$3)</xm:f>
              </x14:cfvo>
              <x14:fillColor rgb="FF92D050"/>
              <x14:borderColor rgb="FF00B050"/>
              <x14:negativeFillColor rgb="FFFF0000"/>
              <x14:axisColor rgb="FF000000"/>
            </x14:dataBar>
          </x14:cfRule>
          <xm:sqref>B35</xm:sqref>
        </x14:conditionalFormatting>
        <x14:conditionalFormatting xmlns:xm="http://schemas.microsoft.com/office/excel/2006/main">
          <x14:cfRule type="dataBar" priority="4" id="{8E57A5C9-DCBB-4C69-80BA-1BEE27F5E0DB}">
            <x14:dataBar minLength="0" maxLength="100" gradient="0">
              <x14:cfvo type="num">
                <xm:f>0</xm:f>
              </x14:cfvo>
              <x14:cfvo type="num">
                <xm:f>IF($C$28="Warm",Calculations!$F$4,Calculations!$E$4)</xm:f>
              </x14:cfvo>
              <x14:fillColor rgb="FFFFFF66"/>
              <x14:negativeFillColor rgb="FFFF0000"/>
              <x14:axisColor rgb="FF000000"/>
            </x14:dataBar>
          </x14:cfRule>
          <xm:sqref>C35</xm:sqref>
        </x14:conditionalFormatting>
        <x14:conditionalFormatting xmlns:xm="http://schemas.microsoft.com/office/excel/2006/main">
          <x14:cfRule type="dataBar" priority="1" id="{C0CC8F94-FAFA-4F5E-AC60-9C8DB07F4145}">
            <x14:dataBar minLength="0" maxLength="100" gradient="0">
              <x14:cfvo type="num">
                <xm:f>0</xm:f>
              </x14:cfvo>
              <x14:cfvo type="num">
                <xm:f>IF($C$28="Warm",Calculations!$F$4,Calculations!$E$4)</xm:f>
              </x14:cfvo>
              <x14:fillColor rgb="FFEB4743"/>
              <x14:negativeFillColor rgb="FFFF0000"/>
              <x14:axisColor rgb="FF000000"/>
            </x14:dataBar>
          </x14:cfRule>
          <xm:sqref>D35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33"/>
  <sheetViews>
    <sheetView workbookViewId="0">
      <selection activeCell="B3" sqref="B3"/>
    </sheetView>
  </sheetViews>
  <sheetFormatPr defaultRowHeight="15" x14ac:dyDescent="0.25"/>
  <cols>
    <col min="1" max="1" width="8.85546875" customWidth="1"/>
    <col min="2" max="2" width="12.28515625" bestFit="1" customWidth="1"/>
  </cols>
  <sheetData>
    <row r="1" spans="1:2" x14ac:dyDescent="0.25">
      <c r="A1" t="s">
        <v>2</v>
      </c>
      <c r="B1" t="s">
        <v>3</v>
      </c>
    </row>
    <row r="2" spans="1:2" x14ac:dyDescent="0.25">
      <c r="A2">
        <v>90004</v>
      </c>
      <c r="B2">
        <v>1</v>
      </c>
    </row>
    <row r="3" spans="1:2" x14ac:dyDescent="0.25">
      <c r="A3">
        <v>90019</v>
      </c>
      <c r="B3">
        <v>1</v>
      </c>
    </row>
    <row r="4" spans="1:2" x14ac:dyDescent="0.25">
      <c r="A4">
        <v>90034</v>
      </c>
      <c r="B4">
        <v>1</v>
      </c>
    </row>
    <row r="5" spans="1:2" x14ac:dyDescent="0.25">
      <c r="A5">
        <v>90045</v>
      </c>
      <c r="B5">
        <v>1</v>
      </c>
    </row>
    <row r="6" spans="1:2" x14ac:dyDescent="0.25">
      <c r="A6">
        <v>90056</v>
      </c>
      <c r="B6">
        <v>1</v>
      </c>
    </row>
    <row r="7" spans="1:2" x14ac:dyDescent="0.25">
      <c r="A7">
        <v>90069</v>
      </c>
      <c r="B7">
        <v>1</v>
      </c>
    </row>
    <row r="8" spans="1:2" x14ac:dyDescent="0.25">
      <c r="A8">
        <v>90230</v>
      </c>
      <c r="B8">
        <v>1</v>
      </c>
    </row>
    <row r="9" spans="1:2" x14ac:dyDescent="0.25">
      <c r="A9">
        <v>90272</v>
      </c>
      <c r="B9">
        <v>1</v>
      </c>
    </row>
    <row r="10" spans="1:2" x14ac:dyDescent="0.25">
      <c r="A10">
        <v>90402</v>
      </c>
      <c r="B10">
        <v>1</v>
      </c>
    </row>
    <row r="11" spans="1:2" x14ac:dyDescent="0.25">
      <c r="A11">
        <v>90710</v>
      </c>
      <c r="B11">
        <v>1</v>
      </c>
    </row>
    <row r="12" spans="1:2" x14ac:dyDescent="0.25">
      <c r="A12">
        <v>91602</v>
      </c>
      <c r="B12">
        <v>2</v>
      </c>
    </row>
    <row r="13" spans="1:2" x14ac:dyDescent="0.25">
      <c r="A13">
        <v>90008</v>
      </c>
      <c r="B13">
        <v>1</v>
      </c>
    </row>
    <row r="14" spans="1:2" x14ac:dyDescent="0.25">
      <c r="A14">
        <v>90024</v>
      </c>
      <c r="B14">
        <v>1</v>
      </c>
    </row>
    <row r="15" spans="1:2" x14ac:dyDescent="0.25">
      <c r="A15">
        <v>90035</v>
      </c>
      <c r="B15">
        <v>1</v>
      </c>
    </row>
    <row r="16" spans="1:2" x14ac:dyDescent="0.25">
      <c r="A16">
        <v>90046</v>
      </c>
      <c r="B16">
        <v>1</v>
      </c>
    </row>
    <row r="17" spans="1:2" x14ac:dyDescent="0.25">
      <c r="A17">
        <v>90064</v>
      </c>
      <c r="B17">
        <v>1</v>
      </c>
    </row>
    <row r="18" spans="1:2" x14ac:dyDescent="0.25">
      <c r="A18">
        <v>90077</v>
      </c>
      <c r="B18">
        <v>1</v>
      </c>
    </row>
    <row r="19" spans="1:2" x14ac:dyDescent="0.25">
      <c r="A19">
        <v>90232</v>
      </c>
      <c r="B19">
        <v>1</v>
      </c>
    </row>
    <row r="20" spans="1:2" x14ac:dyDescent="0.25">
      <c r="A20">
        <v>90275</v>
      </c>
      <c r="B20">
        <v>1</v>
      </c>
    </row>
    <row r="21" spans="1:2" x14ac:dyDescent="0.25">
      <c r="A21">
        <v>90403</v>
      </c>
      <c r="B21">
        <v>1</v>
      </c>
    </row>
    <row r="22" spans="1:2" x14ac:dyDescent="0.25">
      <c r="A22">
        <v>90717</v>
      </c>
      <c r="B22">
        <v>1</v>
      </c>
    </row>
    <row r="23" spans="1:2" x14ac:dyDescent="0.25">
      <c r="A23">
        <v>91604</v>
      </c>
      <c r="B23">
        <v>2</v>
      </c>
    </row>
    <row r="24" spans="1:2" x14ac:dyDescent="0.25">
      <c r="A24">
        <v>90009</v>
      </c>
      <c r="B24">
        <v>1</v>
      </c>
    </row>
    <row r="25" spans="1:2" x14ac:dyDescent="0.25">
      <c r="A25">
        <v>90025</v>
      </c>
      <c r="B25">
        <v>1</v>
      </c>
    </row>
    <row r="26" spans="1:2" x14ac:dyDescent="0.25">
      <c r="A26">
        <v>90036</v>
      </c>
      <c r="B26">
        <v>1</v>
      </c>
    </row>
    <row r="27" spans="1:2" x14ac:dyDescent="0.25">
      <c r="A27">
        <v>90047</v>
      </c>
      <c r="B27">
        <v>1</v>
      </c>
    </row>
    <row r="28" spans="1:2" x14ac:dyDescent="0.25">
      <c r="A28">
        <v>90066</v>
      </c>
      <c r="B28">
        <v>1</v>
      </c>
    </row>
    <row r="29" spans="1:2" x14ac:dyDescent="0.25">
      <c r="A29">
        <v>90094</v>
      </c>
      <c r="B29">
        <v>1</v>
      </c>
    </row>
    <row r="30" spans="1:2" x14ac:dyDescent="0.25">
      <c r="A30">
        <v>90245</v>
      </c>
      <c r="B30">
        <v>1</v>
      </c>
    </row>
    <row r="31" spans="1:2" x14ac:dyDescent="0.25">
      <c r="A31">
        <v>90291</v>
      </c>
      <c r="B31">
        <v>1</v>
      </c>
    </row>
    <row r="32" spans="1:2" x14ac:dyDescent="0.25">
      <c r="A32">
        <v>90405</v>
      </c>
      <c r="B32">
        <v>1</v>
      </c>
    </row>
    <row r="33" spans="1:2" x14ac:dyDescent="0.25">
      <c r="A33">
        <v>90731</v>
      </c>
      <c r="B33">
        <v>1</v>
      </c>
    </row>
    <row r="34" spans="1:2" x14ac:dyDescent="0.25">
      <c r="A34">
        <v>90016</v>
      </c>
      <c r="B34">
        <v>1</v>
      </c>
    </row>
    <row r="35" spans="1:2" x14ac:dyDescent="0.25">
      <c r="A35">
        <v>90027</v>
      </c>
      <c r="B35">
        <v>1</v>
      </c>
    </row>
    <row r="36" spans="1:2" x14ac:dyDescent="0.25">
      <c r="A36">
        <v>90038</v>
      </c>
      <c r="B36">
        <v>1</v>
      </c>
    </row>
    <row r="37" spans="1:2" x14ac:dyDescent="0.25">
      <c r="A37">
        <v>90048</v>
      </c>
      <c r="B37">
        <v>1</v>
      </c>
    </row>
    <row r="38" spans="1:2" x14ac:dyDescent="0.25">
      <c r="A38">
        <v>90067</v>
      </c>
      <c r="B38">
        <v>1</v>
      </c>
    </row>
    <row r="39" spans="1:2" x14ac:dyDescent="0.25">
      <c r="A39">
        <v>90210</v>
      </c>
      <c r="B39">
        <v>1</v>
      </c>
    </row>
    <row r="40" spans="1:2" x14ac:dyDescent="0.25">
      <c r="A40">
        <v>90247</v>
      </c>
      <c r="B40">
        <v>1</v>
      </c>
    </row>
    <row r="41" spans="1:2" x14ac:dyDescent="0.25">
      <c r="A41">
        <v>90292</v>
      </c>
      <c r="B41">
        <v>1</v>
      </c>
    </row>
    <row r="42" spans="1:2" x14ac:dyDescent="0.25">
      <c r="A42">
        <v>90501</v>
      </c>
      <c r="B42">
        <v>1</v>
      </c>
    </row>
    <row r="43" spans="1:2" x14ac:dyDescent="0.25">
      <c r="A43">
        <v>90732</v>
      </c>
      <c r="B43">
        <v>1</v>
      </c>
    </row>
    <row r="44" spans="1:2" x14ac:dyDescent="0.25">
      <c r="A44">
        <v>90018</v>
      </c>
      <c r="B44">
        <v>1</v>
      </c>
    </row>
    <row r="45" spans="1:2" x14ac:dyDescent="0.25">
      <c r="A45">
        <v>90028</v>
      </c>
      <c r="B45">
        <v>1</v>
      </c>
    </row>
    <row r="46" spans="1:2" x14ac:dyDescent="0.25">
      <c r="A46">
        <v>90043</v>
      </c>
      <c r="B46">
        <v>1</v>
      </c>
    </row>
    <row r="47" spans="1:2" x14ac:dyDescent="0.25">
      <c r="A47">
        <v>90049</v>
      </c>
      <c r="B47">
        <v>1</v>
      </c>
    </row>
    <row r="48" spans="1:2" x14ac:dyDescent="0.25">
      <c r="A48">
        <v>90068</v>
      </c>
      <c r="B48">
        <v>1</v>
      </c>
    </row>
    <row r="49" spans="1:2" x14ac:dyDescent="0.25">
      <c r="A49">
        <v>90212</v>
      </c>
      <c r="B49">
        <v>1</v>
      </c>
    </row>
    <row r="50" spans="1:2" x14ac:dyDescent="0.25">
      <c r="A50">
        <v>90248</v>
      </c>
      <c r="B50">
        <v>1</v>
      </c>
    </row>
    <row r="51" spans="1:2" x14ac:dyDescent="0.25">
      <c r="A51">
        <v>90293</v>
      </c>
      <c r="B51">
        <v>1</v>
      </c>
    </row>
    <row r="52" spans="1:2" x14ac:dyDescent="0.25">
      <c r="A52">
        <v>90502</v>
      </c>
      <c r="B52">
        <v>1</v>
      </c>
    </row>
    <row r="53" spans="1:2" x14ac:dyDescent="0.25">
      <c r="A53">
        <v>90744</v>
      </c>
      <c r="B53">
        <v>1</v>
      </c>
    </row>
    <row r="54" spans="1:2" x14ac:dyDescent="0.25">
      <c r="A54">
        <v>90001</v>
      </c>
      <c r="B54">
        <v>2</v>
      </c>
    </row>
    <row r="55" spans="1:2" x14ac:dyDescent="0.25">
      <c r="A55">
        <v>90002</v>
      </c>
      <c r="B55">
        <v>2</v>
      </c>
    </row>
    <row r="56" spans="1:2" x14ac:dyDescent="0.25">
      <c r="A56">
        <v>90003</v>
      </c>
      <c r="B56">
        <v>2</v>
      </c>
    </row>
    <row r="57" spans="1:2" x14ac:dyDescent="0.25">
      <c r="A57">
        <v>90005</v>
      </c>
      <c r="B57">
        <v>2</v>
      </c>
    </row>
    <row r="58" spans="1:2" x14ac:dyDescent="0.25">
      <c r="A58">
        <v>90006</v>
      </c>
      <c r="B58">
        <v>2</v>
      </c>
    </row>
    <row r="59" spans="1:2" x14ac:dyDescent="0.25">
      <c r="A59">
        <v>90007</v>
      </c>
      <c r="B59">
        <v>2</v>
      </c>
    </row>
    <row r="60" spans="1:2" x14ac:dyDescent="0.25">
      <c r="A60">
        <v>90010</v>
      </c>
      <c r="B60">
        <v>2</v>
      </c>
    </row>
    <row r="61" spans="1:2" x14ac:dyDescent="0.25">
      <c r="A61">
        <v>90011</v>
      </c>
      <c r="B61">
        <v>2</v>
      </c>
    </row>
    <row r="62" spans="1:2" x14ac:dyDescent="0.25">
      <c r="A62">
        <v>90012</v>
      </c>
      <c r="B62">
        <v>2</v>
      </c>
    </row>
    <row r="63" spans="1:2" x14ac:dyDescent="0.25">
      <c r="A63">
        <v>90013</v>
      </c>
      <c r="B63">
        <v>2</v>
      </c>
    </row>
    <row r="64" spans="1:2" x14ac:dyDescent="0.25">
      <c r="A64">
        <v>90014</v>
      </c>
      <c r="B64">
        <v>2</v>
      </c>
    </row>
    <row r="65" spans="1:2" x14ac:dyDescent="0.25">
      <c r="A65">
        <v>90015</v>
      </c>
      <c r="B65">
        <v>2</v>
      </c>
    </row>
    <row r="66" spans="1:2" x14ac:dyDescent="0.25">
      <c r="A66">
        <v>90017</v>
      </c>
      <c r="B66">
        <v>2</v>
      </c>
    </row>
    <row r="67" spans="1:2" x14ac:dyDescent="0.25">
      <c r="A67">
        <v>90020</v>
      </c>
      <c r="B67">
        <v>2</v>
      </c>
    </row>
    <row r="68" spans="1:2" x14ac:dyDescent="0.25">
      <c r="A68">
        <v>90021</v>
      </c>
      <c r="B68">
        <v>2</v>
      </c>
    </row>
    <row r="69" spans="1:2" x14ac:dyDescent="0.25">
      <c r="A69">
        <v>90023</v>
      </c>
      <c r="B69">
        <v>2</v>
      </c>
    </row>
    <row r="70" spans="1:2" x14ac:dyDescent="0.25">
      <c r="A70">
        <v>90026</v>
      </c>
      <c r="B70">
        <v>2</v>
      </c>
    </row>
    <row r="71" spans="1:2" x14ac:dyDescent="0.25">
      <c r="A71">
        <v>90029</v>
      </c>
      <c r="B71">
        <v>2</v>
      </c>
    </row>
    <row r="72" spans="1:2" x14ac:dyDescent="0.25">
      <c r="A72">
        <v>90031</v>
      </c>
      <c r="B72">
        <v>2</v>
      </c>
    </row>
    <row r="73" spans="1:2" x14ac:dyDescent="0.25">
      <c r="A73">
        <v>90032</v>
      </c>
      <c r="B73">
        <v>2</v>
      </c>
    </row>
    <row r="74" spans="1:2" x14ac:dyDescent="0.25">
      <c r="A74">
        <v>90033</v>
      </c>
      <c r="B74">
        <v>2</v>
      </c>
    </row>
    <row r="75" spans="1:2" x14ac:dyDescent="0.25">
      <c r="A75">
        <v>90037</v>
      </c>
      <c r="B75">
        <v>2</v>
      </c>
    </row>
    <row r="76" spans="1:2" x14ac:dyDescent="0.25">
      <c r="A76">
        <v>90039</v>
      </c>
      <c r="B76">
        <v>2</v>
      </c>
    </row>
    <row r="77" spans="1:2" x14ac:dyDescent="0.25">
      <c r="A77">
        <v>90041</v>
      </c>
      <c r="B77">
        <v>2</v>
      </c>
    </row>
    <row r="78" spans="1:2" x14ac:dyDescent="0.25">
      <c r="A78">
        <v>90042</v>
      </c>
      <c r="B78">
        <v>2</v>
      </c>
    </row>
    <row r="79" spans="1:2" x14ac:dyDescent="0.25">
      <c r="A79">
        <v>90044</v>
      </c>
      <c r="B79">
        <v>2</v>
      </c>
    </row>
    <row r="80" spans="1:2" x14ac:dyDescent="0.25">
      <c r="A80">
        <v>90057</v>
      </c>
      <c r="B80">
        <v>2</v>
      </c>
    </row>
    <row r="81" spans="1:2" x14ac:dyDescent="0.25">
      <c r="A81">
        <v>90058</v>
      </c>
      <c r="B81">
        <v>2</v>
      </c>
    </row>
    <row r="82" spans="1:2" x14ac:dyDescent="0.25">
      <c r="A82">
        <v>90059</v>
      </c>
      <c r="B82">
        <v>2</v>
      </c>
    </row>
    <row r="83" spans="1:2" x14ac:dyDescent="0.25">
      <c r="A83">
        <v>90061</v>
      </c>
      <c r="B83">
        <v>2</v>
      </c>
    </row>
    <row r="84" spans="1:2" x14ac:dyDescent="0.25">
      <c r="A84">
        <v>90062</v>
      </c>
      <c r="B84">
        <v>2</v>
      </c>
    </row>
    <row r="85" spans="1:2" x14ac:dyDescent="0.25">
      <c r="A85">
        <v>90063</v>
      </c>
      <c r="B85">
        <v>2</v>
      </c>
    </row>
    <row r="86" spans="1:2" x14ac:dyDescent="0.25">
      <c r="A86">
        <v>90065</v>
      </c>
      <c r="B86">
        <v>2</v>
      </c>
    </row>
    <row r="87" spans="1:2" x14ac:dyDescent="0.25">
      <c r="A87">
        <v>91040</v>
      </c>
      <c r="B87">
        <v>2</v>
      </c>
    </row>
    <row r="88" spans="1:2" x14ac:dyDescent="0.25">
      <c r="A88">
        <v>91041</v>
      </c>
      <c r="B88">
        <v>2</v>
      </c>
    </row>
    <row r="89" spans="1:2" x14ac:dyDescent="0.25">
      <c r="A89">
        <v>91042</v>
      </c>
      <c r="B89">
        <v>2</v>
      </c>
    </row>
    <row r="90" spans="1:2" x14ac:dyDescent="0.25">
      <c r="A90">
        <v>91105</v>
      </c>
      <c r="B90">
        <v>2</v>
      </c>
    </row>
    <row r="91" spans="1:2" x14ac:dyDescent="0.25">
      <c r="A91">
        <v>91205</v>
      </c>
      <c r="B91">
        <v>2</v>
      </c>
    </row>
    <row r="92" spans="1:2" x14ac:dyDescent="0.25">
      <c r="A92">
        <v>91210</v>
      </c>
      <c r="B92">
        <v>2</v>
      </c>
    </row>
    <row r="93" spans="1:2" x14ac:dyDescent="0.25">
      <c r="A93">
        <v>91214</v>
      </c>
      <c r="B93">
        <v>2</v>
      </c>
    </row>
    <row r="94" spans="1:2" x14ac:dyDescent="0.25">
      <c r="A94">
        <v>91302</v>
      </c>
      <c r="B94">
        <v>2</v>
      </c>
    </row>
    <row r="95" spans="1:2" x14ac:dyDescent="0.25">
      <c r="A95">
        <v>91303</v>
      </c>
      <c r="B95">
        <v>2</v>
      </c>
    </row>
    <row r="96" spans="1:2" x14ac:dyDescent="0.25">
      <c r="A96">
        <v>91304</v>
      </c>
      <c r="B96">
        <v>2</v>
      </c>
    </row>
    <row r="97" spans="1:2" x14ac:dyDescent="0.25">
      <c r="A97">
        <v>91305</v>
      </c>
      <c r="B97">
        <v>2</v>
      </c>
    </row>
    <row r="98" spans="1:2" x14ac:dyDescent="0.25">
      <c r="A98">
        <v>91306</v>
      </c>
      <c r="B98">
        <v>2</v>
      </c>
    </row>
    <row r="99" spans="1:2" x14ac:dyDescent="0.25">
      <c r="A99">
        <v>91307</v>
      </c>
      <c r="B99">
        <v>2</v>
      </c>
    </row>
    <row r="100" spans="1:2" x14ac:dyDescent="0.25">
      <c r="A100">
        <v>91309</v>
      </c>
      <c r="B100">
        <v>2</v>
      </c>
    </row>
    <row r="101" spans="1:2" x14ac:dyDescent="0.25">
      <c r="A101">
        <v>91311</v>
      </c>
      <c r="B101">
        <v>2</v>
      </c>
    </row>
    <row r="102" spans="1:2" x14ac:dyDescent="0.25">
      <c r="A102">
        <v>91316</v>
      </c>
      <c r="B102">
        <v>2</v>
      </c>
    </row>
    <row r="103" spans="1:2" x14ac:dyDescent="0.25">
      <c r="A103">
        <v>91324</v>
      </c>
      <c r="B103">
        <v>2</v>
      </c>
    </row>
    <row r="104" spans="1:2" x14ac:dyDescent="0.25">
      <c r="A104">
        <v>91325</v>
      </c>
      <c r="B104">
        <v>2</v>
      </c>
    </row>
    <row r="105" spans="1:2" x14ac:dyDescent="0.25">
      <c r="A105">
        <v>91326</v>
      </c>
      <c r="B105">
        <v>2</v>
      </c>
    </row>
    <row r="106" spans="1:2" x14ac:dyDescent="0.25">
      <c r="A106">
        <v>91330</v>
      </c>
      <c r="B106">
        <v>2</v>
      </c>
    </row>
    <row r="107" spans="1:2" x14ac:dyDescent="0.25">
      <c r="A107">
        <v>91331</v>
      </c>
      <c r="B107">
        <v>2</v>
      </c>
    </row>
    <row r="108" spans="1:2" x14ac:dyDescent="0.25">
      <c r="A108">
        <v>91335</v>
      </c>
      <c r="B108">
        <v>2</v>
      </c>
    </row>
    <row r="109" spans="1:2" x14ac:dyDescent="0.25">
      <c r="A109">
        <v>91340</v>
      </c>
      <c r="B109">
        <v>2</v>
      </c>
    </row>
    <row r="110" spans="1:2" x14ac:dyDescent="0.25">
      <c r="A110">
        <v>91342</v>
      </c>
      <c r="B110">
        <v>2</v>
      </c>
    </row>
    <row r="111" spans="1:2" x14ac:dyDescent="0.25">
      <c r="A111">
        <v>91343</v>
      </c>
      <c r="B111">
        <v>2</v>
      </c>
    </row>
    <row r="112" spans="1:2" x14ac:dyDescent="0.25">
      <c r="A112">
        <v>91344</v>
      </c>
      <c r="B112">
        <v>2</v>
      </c>
    </row>
    <row r="113" spans="1:2" x14ac:dyDescent="0.25">
      <c r="A113">
        <v>91345</v>
      </c>
      <c r="B113">
        <v>2</v>
      </c>
    </row>
    <row r="114" spans="1:2" x14ac:dyDescent="0.25">
      <c r="A114">
        <v>91346</v>
      </c>
      <c r="B114">
        <v>2</v>
      </c>
    </row>
    <row r="115" spans="1:2" x14ac:dyDescent="0.25">
      <c r="A115">
        <v>91352</v>
      </c>
      <c r="B115">
        <v>2</v>
      </c>
    </row>
    <row r="116" spans="1:2" x14ac:dyDescent="0.25">
      <c r="A116">
        <v>91355</v>
      </c>
      <c r="B116">
        <v>2</v>
      </c>
    </row>
    <row r="117" spans="1:2" x14ac:dyDescent="0.25">
      <c r="A117">
        <v>91356</v>
      </c>
      <c r="B117">
        <v>2</v>
      </c>
    </row>
    <row r="118" spans="1:2" x14ac:dyDescent="0.25">
      <c r="A118">
        <v>91364</v>
      </c>
      <c r="B118">
        <v>2</v>
      </c>
    </row>
    <row r="119" spans="1:2" x14ac:dyDescent="0.25">
      <c r="A119">
        <v>91367</v>
      </c>
      <c r="B119">
        <v>2</v>
      </c>
    </row>
    <row r="120" spans="1:2" x14ac:dyDescent="0.25">
      <c r="A120">
        <v>91401</v>
      </c>
      <c r="B120">
        <v>2</v>
      </c>
    </row>
    <row r="121" spans="1:2" x14ac:dyDescent="0.25">
      <c r="A121">
        <v>91402</v>
      </c>
      <c r="B121">
        <v>2</v>
      </c>
    </row>
    <row r="122" spans="1:2" x14ac:dyDescent="0.25">
      <c r="A122">
        <v>91403</v>
      </c>
      <c r="B122">
        <v>2</v>
      </c>
    </row>
    <row r="123" spans="1:2" x14ac:dyDescent="0.25">
      <c r="A123">
        <v>91405</v>
      </c>
      <c r="B123">
        <v>2</v>
      </c>
    </row>
    <row r="124" spans="1:2" x14ac:dyDescent="0.25">
      <c r="A124">
        <v>91406</v>
      </c>
      <c r="B124">
        <v>2</v>
      </c>
    </row>
    <row r="125" spans="1:2" x14ac:dyDescent="0.25">
      <c r="A125">
        <v>91411</v>
      </c>
      <c r="B125">
        <v>2</v>
      </c>
    </row>
    <row r="126" spans="1:2" x14ac:dyDescent="0.25">
      <c r="A126">
        <v>91423</v>
      </c>
      <c r="B126">
        <v>2</v>
      </c>
    </row>
    <row r="127" spans="1:2" x14ac:dyDescent="0.25">
      <c r="A127">
        <v>91436</v>
      </c>
      <c r="B127">
        <v>2</v>
      </c>
    </row>
    <row r="128" spans="1:2" x14ac:dyDescent="0.25">
      <c r="A128">
        <v>91504</v>
      </c>
      <c r="B128">
        <v>2</v>
      </c>
    </row>
    <row r="129" spans="1:2" x14ac:dyDescent="0.25">
      <c r="A129">
        <v>91505</v>
      </c>
      <c r="B129">
        <v>2</v>
      </c>
    </row>
    <row r="130" spans="1:2" x14ac:dyDescent="0.25">
      <c r="A130">
        <v>91601</v>
      </c>
      <c r="B130">
        <v>2</v>
      </c>
    </row>
    <row r="131" spans="1:2" x14ac:dyDescent="0.25">
      <c r="A131">
        <v>91605</v>
      </c>
      <c r="B131">
        <v>2</v>
      </c>
    </row>
    <row r="132" spans="1:2" x14ac:dyDescent="0.25">
      <c r="A132">
        <v>91606</v>
      </c>
      <c r="B132">
        <v>2</v>
      </c>
    </row>
    <row r="133" spans="1:2" x14ac:dyDescent="0.25">
      <c r="A133">
        <v>91607</v>
      </c>
      <c r="B133">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61"/>
  <sheetViews>
    <sheetView workbookViewId="0">
      <selection activeCell="B3" sqref="B3"/>
    </sheetView>
  </sheetViews>
  <sheetFormatPr defaultRowHeight="15" x14ac:dyDescent="0.25"/>
  <cols>
    <col min="1" max="1" width="9.7109375" bestFit="1" customWidth="1"/>
    <col min="2" max="4" width="10" bestFit="1" customWidth="1"/>
    <col min="5" max="7" width="10.140625" bestFit="1" customWidth="1"/>
  </cols>
  <sheetData>
    <row r="1" spans="1:7" x14ac:dyDescent="0.25">
      <c r="A1" s="3" t="s">
        <v>19</v>
      </c>
      <c r="B1" s="3" t="s">
        <v>11</v>
      </c>
      <c r="C1" s="3" t="s">
        <v>12</v>
      </c>
      <c r="D1" s="3" t="s">
        <v>13</v>
      </c>
      <c r="E1" s="3" t="s">
        <v>28</v>
      </c>
      <c r="F1" s="3" t="s">
        <v>29</v>
      </c>
      <c r="G1" s="3" t="s">
        <v>30</v>
      </c>
    </row>
    <row r="2" spans="1:7" x14ac:dyDescent="0.25">
      <c r="A2" s="1">
        <v>42186</v>
      </c>
      <c r="B2" s="13">
        <v>0.14940000000000001</v>
      </c>
      <c r="C2" s="13">
        <v>0.18157999999999999</v>
      </c>
      <c r="D2" s="13">
        <v>0.23053999999999999</v>
      </c>
      <c r="E2" s="14">
        <v>0.55000000000000004</v>
      </c>
      <c r="F2" s="14">
        <v>2</v>
      </c>
      <c r="G2" s="14">
        <v>6</v>
      </c>
    </row>
    <row r="3" spans="1:7" x14ac:dyDescent="0.25">
      <c r="A3" s="1">
        <v>42217</v>
      </c>
      <c r="B3" s="13">
        <v>0.14940000000000001</v>
      </c>
      <c r="C3" s="13">
        <v>0.18157999999999999</v>
      </c>
      <c r="D3" s="13">
        <v>0.23053999999999999</v>
      </c>
      <c r="E3" s="14">
        <v>0.55000000000000004</v>
      </c>
      <c r="F3" s="14">
        <v>2</v>
      </c>
      <c r="G3" s="14">
        <v>6</v>
      </c>
    </row>
    <row r="4" spans="1:7" x14ac:dyDescent="0.25">
      <c r="A4" s="1">
        <v>42248</v>
      </c>
      <c r="B4" s="13">
        <v>0.14940000000000001</v>
      </c>
      <c r="C4" s="13">
        <v>0.18157999999999999</v>
      </c>
      <c r="D4" s="13">
        <v>0.23053999999999999</v>
      </c>
      <c r="E4" s="14">
        <v>0.55000000000000004</v>
      </c>
      <c r="F4" s="14">
        <v>2</v>
      </c>
      <c r="G4" s="14">
        <v>6</v>
      </c>
    </row>
    <row r="5" spans="1:7" x14ac:dyDescent="0.25">
      <c r="A5" s="1">
        <v>42278</v>
      </c>
      <c r="B5" s="13">
        <v>0.14940000000000001</v>
      </c>
      <c r="C5" s="13">
        <v>0.18157999999999999</v>
      </c>
      <c r="D5" s="13">
        <v>0.18157999999999999</v>
      </c>
      <c r="E5" s="14">
        <v>0.55000000000000004</v>
      </c>
      <c r="F5" s="14">
        <v>2</v>
      </c>
      <c r="G5" s="14">
        <v>6</v>
      </c>
    </row>
    <row r="6" spans="1:7" x14ac:dyDescent="0.25">
      <c r="A6" s="1">
        <v>42309</v>
      </c>
      <c r="B6" s="13">
        <v>0.14940000000000001</v>
      </c>
      <c r="C6" s="13">
        <v>0.18157999999999999</v>
      </c>
      <c r="D6" s="13">
        <v>0.18157999999999999</v>
      </c>
      <c r="E6" s="14">
        <v>0.55000000000000004</v>
      </c>
      <c r="F6" s="14">
        <v>2</v>
      </c>
      <c r="G6" s="14">
        <v>6</v>
      </c>
    </row>
    <row r="7" spans="1:7" x14ac:dyDescent="0.25">
      <c r="A7" s="1">
        <v>42339</v>
      </c>
      <c r="B7" s="13">
        <v>0.14940000000000001</v>
      </c>
      <c r="C7" s="13">
        <v>0.18157999999999999</v>
      </c>
      <c r="D7" s="13">
        <v>0.18157999999999999</v>
      </c>
      <c r="E7" s="14">
        <v>0.55000000000000004</v>
      </c>
      <c r="F7" s="14">
        <v>2</v>
      </c>
      <c r="G7" s="14">
        <v>6</v>
      </c>
    </row>
    <row r="8" spans="1:7" x14ac:dyDescent="0.25">
      <c r="A8" s="1">
        <v>42370</v>
      </c>
      <c r="B8" s="13">
        <v>0.14940000000000001</v>
      </c>
      <c r="C8" s="13">
        <v>0.18157999999999999</v>
      </c>
      <c r="D8" s="13">
        <v>0.18157999999999999</v>
      </c>
      <c r="E8" s="14">
        <v>0.55000000000000004</v>
      </c>
      <c r="F8" s="14">
        <v>2</v>
      </c>
      <c r="G8" s="14">
        <v>6</v>
      </c>
    </row>
    <row r="9" spans="1:7" x14ac:dyDescent="0.25">
      <c r="A9" s="1">
        <v>42401</v>
      </c>
      <c r="B9" s="13">
        <v>0.14940000000000001</v>
      </c>
      <c r="C9" s="13">
        <v>0.18157999999999999</v>
      </c>
      <c r="D9" s="13">
        <v>0.18157999999999999</v>
      </c>
      <c r="E9" s="14">
        <v>0.55000000000000004</v>
      </c>
      <c r="F9" s="14">
        <v>2</v>
      </c>
      <c r="G9" s="14">
        <v>6</v>
      </c>
    </row>
    <row r="10" spans="1:7" x14ac:dyDescent="0.25">
      <c r="A10" s="1">
        <v>42430</v>
      </c>
      <c r="B10" s="13">
        <v>0.14940000000000001</v>
      </c>
      <c r="C10" s="13">
        <v>0.18157999999999999</v>
      </c>
      <c r="D10" s="13">
        <v>0.18157999999999999</v>
      </c>
      <c r="E10" s="14">
        <v>0.55000000000000004</v>
      </c>
      <c r="F10" s="14">
        <v>2</v>
      </c>
      <c r="G10" s="14">
        <v>6</v>
      </c>
    </row>
    <row r="11" spans="1:7" x14ac:dyDescent="0.25">
      <c r="A11" s="1">
        <v>42461</v>
      </c>
      <c r="B11" s="13">
        <v>0.14940000000000001</v>
      </c>
      <c r="C11" s="13">
        <v>0.18157999999999999</v>
      </c>
      <c r="D11" s="13">
        <v>0.18157999999999999</v>
      </c>
      <c r="E11" s="14">
        <v>0.55000000000000004</v>
      </c>
      <c r="F11" s="14">
        <v>2</v>
      </c>
      <c r="G11" s="14">
        <v>6</v>
      </c>
    </row>
    <row r="12" spans="1:7" x14ac:dyDescent="0.25">
      <c r="A12" s="1">
        <v>42491</v>
      </c>
      <c r="B12" s="13">
        <v>0.14940000000000001</v>
      </c>
      <c r="C12" s="13">
        <v>0.18157999999999999</v>
      </c>
      <c r="D12" s="13">
        <v>0.18157999999999999</v>
      </c>
      <c r="E12" s="14">
        <v>0.55000000000000004</v>
      </c>
      <c r="F12" s="14">
        <v>2</v>
      </c>
      <c r="G12" s="14">
        <v>6</v>
      </c>
    </row>
    <row r="13" spans="1:7" x14ac:dyDescent="0.25">
      <c r="A13" s="1">
        <v>42522</v>
      </c>
      <c r="B13" s="13">
        <v>0.14940000000000001</v>
      </c>
      <c r="C13" s="13">
        <v>0.18157999999999999</v>
      </c>
      <c r="D13" s="13">
        <v>0.23053999999999999</v>
      </c>
      <c r="E13" s="14">
        <v>0.55000000000000004</v>
      </c>
      <c r="F13" s="14">
        <v>2</v>
      </c>
      <c r="G13" s="14">
        <v>6</v>
      </c>
    </row>
    <row r="14" spans="1:7" x14ac:dyDescent="0.25">
      <c r="A14" s="1">
        <v>42552</v>
      </c>
      <c r="B14" s="13">
        <v>0.15239</v>
      </c>
      <c r="C14" s="13">
        <v>0.18768000000000001</v>
      </c>
      <c r="D14" s="13">
        <v>0.24345</v>
      </c>
      <c r="E14" s="14">
        <v>0.85</v>
      </c>
      <c r="F14" s="14">
        <v>3</v>
      </c>
      <c r="G14" s="14">
        <v>9</v>
      </c>
    </row>
    <row r="15" spans="1:7" x14ac:dyDescent="0.25">
      <c r="A15" s="1">
        <v>42583</v>
      </c>
      <c r="B15" s="13">
        <v>0.15239</v>
      </c>
      <c r="C15" s="13">
        <v>0.18768000000000001</v>
      </c>
      <c r="D15" s="13">
        <v>0.24345</v>
      </c>
      <c r="E15" s="14">
        <v>0.85</v>
      </c>
      <c r="F15" s="14">
        <v>3</v>
      </c>
      <c r="G15" s="14">
        <v>9</v>
      </c>
    </row>
    <row r="16" spans="1:7" x14ac:dyDescent="0.25">
      <c r="A16" s="1">
        <v>42614</v>
      </c>
      <c r="B16" s="13">
        <v>0.15239</v>
      </c>
      <c r="C16" s="13">
        <v>0.18768000000000001</v>
      </c>
      <c r="D16" s="13">
        <v>0.24345</v>
      </c>
      <c r="E16" s="14">
        <v>0.85</v>
      </c>
      <c r="F16" s="14">
        <v>3</v>
      </c>
      <c r="G16" s="14">
        <v>9</v>
      </c>
    </row>
    <row r="17" spans="1:7" x14ac:dyDescent="0.25">
      <c r="A17" s="1">
        <v>42644</v>
      </c>
      <c r="B17" s="13">
        <v>0.15239</v>
      </c>
      <c r="C17" s="13">
        <v>0.18768000000000001</v>
      </c>
      <c r="D17" s="13">
        <v>0.18768000000000001</v>
      </c>
      <c r="E17" s="14">
        <v>0.85</v>
      </c>
      <c r="F17" s="14">
        <v>3</v>
      </c>
      <c r="G17" s="14">
        <v>9</v>
      </c>
    </row>
    <row r="18" spans="1:7" x14ac:dyDescent="0.25">
      <c r="A18" s="1">
        <v>42675</v>
      </c>
      <c r="B18" s="13">
        <v>0.15239</v>
      </c>
      <c r="C18" s="13">
        <v>0.18768000000000001</v>
      </c>
      <c r="D18" s="13">
        <v>0.18768000000000001</v>
      </c>
      <c r="E18" s="14">
        <v>0.85</v>
      </c>
      <c r="F18" s="14">
        <v>3</v>
      </c>
      <c r="G18" s="14">
        <v>9</v>
      </c>
    </row>
    <row r="19" spans="1:7" x14ac:dyDescent="0.25">
      <c r="A19" s="1">
        <v>42705</v>
      </c>
      <c r="B19" s="13">
        <v>0.15239</v>
      </c>
      <c r="C19" s="13">
        <v>0.18768000000000001</v>
      </c>
      <c r="D19" s="13">
        <v>0.18768000000000001</v>
      </c>
      <c r="E19" s="14">
        <v>0.85</v>
      </c>
      <c r="F19" s="14">
        <v>3</v>
      </c>
      <c r="G19" s="14">
        <v>9</v>
      </c>
    </row>
    <row r="20" spans="1:7" x14ac:dyDescent="0.25">
      <c r="A20" s="1">
        <v>42736</v>
      </c>
      <c r="B20" s="13">
        <v>0.15239</v>
      </c>
      <c r="C20" s="13">
        <v>0.18768000000000001</v>
      </c>
      <c r="D20" s="13">
        <v>0.18768000000000001</v>
      </c>
      <c r="E20" s="14">
        <v>0.85</v>
      </c>
      <c r="F20" s="14">
        <v>3</v>
      </c>
      <c r="G20" s="14">
        <v>9</v>
      </c>
    </row>
    <row r="21" spans="1:7" x14ac:dyDescent="0.25">
      <c r="A21" s="1">
        <v>42767</v>
      </c>
      <c r="B21" s="13">
        <v>0.15239</v>
      </c>
      <c r="C21" s="13">
        <v>0.18768000000000001</v>
      </c>
      <c r="D21" s="13">
        <v>0.18768000000000001</v>
      </c>
      <c r="E21" s="14">
        <v>0.85</v>
      </c>
      <c r="F21" s="14">
        <v>3</v>
      </c>
      <c r="G21" s="14">
        <v>9</v>
      </c>
    </row>
    <row r="22" spans="1:7" x14ac:dyDescent="0.25">
      <c r="A22" s="1">
        <v>42795</v>
      </c>
      <c r="B22" s="13">
        <v>0.15239</v>
      </c>
      <c r="C22" s="13">
        <v>0.18768000000000001</v>
      </c>
      <c r="D22" s="13">
        <v>0.18768000000000001</v>
      </c>
      <c r="E22" s="14">
        <v>0.85</v>
      </c>
      <c r="F22" s="14">
        <v>3</v>
      </c>
      <c r="G22" s="14">
        <v>9</v>
      </c>
    </row>
    <row r="23" spans="1:7" x14ac:dyDescent="0.25">
      <c r="A23" s="1">
        <v>42826</v>
      </c>
      <c r="B23" s="13">
        <v>0.15239</v>
      </c>
      <c r="C23" s="13">
        <v>0.18768000000000001</v>
      </c>
      <c r="D23" s="13">
        <v>0.18768000000000001</v>
      </c>
      <c r="E23" s="14">
        <v>0.85</v>
      </c>
      <c r="F23" s="14">
        <v>3</v>
      </c>
      <c r="G23" s="14">
        <v>9</v>
      </c>
    </row>
    <row r="24" spans="1:7" x14ac:dyDescent="0.25">
      <c r="A24" s="1">
        <v>42856</v>
      </c>
      <c r="B24" s="13">
        <v>0.15239</v>
      </c>
      <c r="C24" s="13">
        <v>0.18768000000000001</v>
      </c>
      <c r="D24" s="13">
        <v>0.18768000000000001</v>
      </c>
      <c r="E24" s="14">
        <v>0.85</v>
      </c>
      <c r="F24" s="14">
        <v>3</v>
      </c>
      <c r="G24" s="14">
        <v>9</v>
      </c>
    </row>
    <row r="25" spans="1:7" x14ac:dyDescent="0.25">
      <c r="A25" s="1">
        <v>42887</v>
      </c>
      <c r="B25" s="13">
        <v>0.15239</v>
      </c>
      <c r="C25" s="13">
        <v>0.18768000000000001</v>
      </c>
      <c r="D25" s="13">
        <v>0.24345</v>
      </c>
      <c r="E25" s="14">
        <v>0.85</v>
      </c>
      <c r="F25" s="14">
        <v>3</v>
      </c>
      <c r="G25" s="14">
        <v>9</v>
      </c>
    </row>
    <row r="26" spans="1:7" x14ac:dyDescent="0.25">
      <c r="A26" s="1">
        <v>42917</v>
      </c>
      <c r="B26" s="13">
        <v>0.15772</v>
      </c>
      <c r="C26" s="13">
        <v>0.19800000000000001</v>
      </c>
      <c r="D26" s="13">
        <v>0.26584999999999998</v>
      </c>
      <c r="E26" s="14">
        <v>1.3</v>
      </c>
      <c r="F26" s="14">
        <v>4.9000000000000004</v>
      </c>
      <c r="G26" s="14">
        <v>15</v>
      </c>
    </row>
    <row r="27" spans="1:7" x14ac:dyDescent="0.25">
      <c r="A27" s="1">
        <v>42948</v>
      </c>
      <c r="B27" s="13">
        <v>0.15772</v>
      </c>
      <c r="C27" s="13">
        <v>0.19800000000000001</v>
      </c>
      <c r="D27" s="13">
        <v>0.26584999999999998</v>
      </c>
      <c r="E27" s="14">
        <v>1.3</v>
      </c>
      <c r="F27" s="14">
        <v>4.9000000000000004</v>
      </c>
      <c r="G27" s="14">
        <v>15</v>
      </c>
    </row>
    <row r="28" spans="1:7" x14ac:dyDescent="0.25">
      <c r="A28" s="1">
        <v>42979</v>
      </c>
      <c r="B28" s="13">
        <v>0.15772</v>
      </c>
      <c r="C28" s="13">
        <v>0.19800000000000001</v>
      </c>
      <c r="D28" s="13">
        <v>0.26584999999999998</v>
      </c>
      <c r="E28" s="14">
        <v>1.3</v>
      </c>
      <c r="F28" s="14">
        <v>4.9000000000000004</v>
      </c>
      <c r="G28" s="14">
        <v>15</v>
      </c>
    </row>
    <row r="29" spans="1:7" x14ac:dyDescent="0.25">
      <c r="A29" s="1">
        <v>43009</v>
      </c>
      <c r="B29" s="13">
        <v>0.15772</v>
      </c>
      <c r="C29" s="13">
        <v>0.19800000000000001</v>
      </c>
      <c r="D29" s="13">
        <v>0.19800000000000001</v>
      </c>
      <c r="E29" s="14">
        <v>1.3</v>
      </c>
      <c r="F29" s="14">
        <v>4.9000000000000004</v>
      </c>
      <c r="G29" s="14">
        <v>15</v>
      </c>
    </row>
    <row r="30" spans="1:7" x14ac:dyDescent="0.25">
      <c r="A30" s="1">
        <v>43040</v>
      </c>
      <c r="B30" s="13">
        <v>0.15772</v>
      </c>
      <c r="C30" s="13">
        <v>0.19800000000000001</v>
      </c>
      <c r="D30" s="13">
        <v>0.19800000000000001</v>
      </c>
      <c r="E30" s="14">
        <v>1.3</v>
      </c>
      <c r="F30" s="14">
        <v>4.9000000000000004</v>
      </c>
      <c r="G30" s="14">
        <v>15</v>
      </c>
    </row>
    <row r="31" spans="1:7" x14ac:dyDescent="0.25">
      <c r="A31" s="1">
        <v>43070</v>
      </c>
      <c r="B31" s="13">
        <v>0.15772</v>
      </c>
      <c r="C31" s="13">
        <v>0.19800000000000001</v>
      </c>
      <c r="D31" s="13">
        <v>0.19800000000000001</v>
      </c>
      <c r="E31" s="14">
        <v>1.3</v>
      </c>
      <c r="F31" s="14">
        <v>4.9000000000000004</v>
      </c>
      <c r="G31" s="14">
        <v>15</v>
      </c>
    </row>
    <row r="32" spans="1:7" x14ac:dyDescent="0.25">
      <c r="A32" s="1">
        <v>43101</v>
      </c>
      <c r="B32" s="13">
        <v>0.15772</v>
      </c>
      <c r="C32" s="13">
        <v>0.19800000000000001</v>
      </c>
      <c r="D32" s="13">
        <v>0.19800000000000001</v>
      </c>
      <c r="E32" s="14">
        <v>1.3</v>
      </c>
      <c r="F32" s="14">
        <v>4.9000000000000004</v>
      </c>
      <c r="G32" s="14">
        <v>15</v>
      </c>
    </row>
    <row r="33" spans="1:7" x14ac:dyDescent="0.25">
      <c r="A33" s="1">
        <v>43132</v>
      </c>
      <c r="B33" s="13">
        <v>0.15772</v>
      </c>
      <c r="C33" s="13">
        <v>0.19800000000000001</v>
      </c>
      <c r="D33" s="13">
        <v>0.19800000000000001</v>
      </c>
      <c r="E33" s="14">
        <v>1.3</v>
      </c>
      <c r="F33" s="14">
        <v>4.9000000000000004</v>
      </c>
      <c r="G33" s="14">
        <v>15</v>
      </c>
    </row>
    <row r="34" spans="1:7" x14ac:dyDescent="0.25">
      <c r="A34" s="1">
        <v>43160</v>
      </c>
      <c r="B34" s="13">
        <v>0.15772</v>
      </c>
      <c r="C34" s="13">
        <v>0.19800000000000001</v>
      </c>
      <c r="D34" s="13">
        <v>0.19800000000000001</v>
      </c>
      <c r="E34" s="14">
        <v>1.3</v>
      </c>
      <c r="F34" s="14">
        <v>4.9000000000000004</v>
      </c>
      <c r="G34" s="14">
        <v>15</v>
      </c>
    </row>
    <row r="35" spans="1:7" x14ac:dyDescent="0.25">
      <c r="A35" s="1">
        <v>43191</v>
      </c>
      <c r="B35" s="13">
        <v>0.15772</v>
      </c>
      <c r="C35" s="13">
        <v>0.19800000000000001</v>
      </c>
      <c r="D35" s="13">
        <v>0.19800000000000001</v>
      </c>
      <c r="E35" s="14">
        <v>1.3</v>
      </c>
      <c r="F35" s="14">
        <v>4.9000000000000004</v>
      </c>
      <c r="G35" s="14">
        <v>15</v>
      </c>
    </row>
    <row r="36" spans="1:7" x14ac:dyDescent="0.25">
      <c r="A36" s="1">
        <v>43221</v>
      </c>
      <c r="B36" s="13">
        <v>0.15772</v>
      </c>
      <c r="C36" s="13">
        <v>0.19800000000000001</v>
      </c>
      <c r="D36" s="13">
        <v>0.19800000000000001</v>
      </c>
      <c r="E36" s="14">
        <v>1.3</v>
      </c>
      <c r="F36" s="14">
        <v>4.9000000000000004</v>
      </c>
      <c r="G36" s="14">
        <v>15</v>
      </c>
    </row>
    <row r="37" spans="1:7" x14ac:dyDescent="0.25">
      <c r="A37" s="1">
        <v>43252</v>
      </c>
      <c r="B37" s="13">
        <v>0.15772</v>
      </c>
      <c r="C37" s="13">
        <v>0.19800000000000001</v>
      </c>
      <c r="D37" s="13">
        <v>0.26584999999999998</v>
      </c>
      <c r="E37" s="14">
        <v>1.3</v>
      </c>
      <c r="F37" s="14">
        <v>4.9000000000000004</v>
      </c>
      <c r="G37" s="14">
        <v>15</v>
      </c>
    </row>
    <row r="38" spans="1:7" x14ac:dyDescent="0.25">
      <c r="A38" s="1">
        <v>43282</v>
      </c>
      <c r="B38" s="13">
        <v>0.16056000000000001</v>
      </c>
      <c r="C38" s="13">
        <v>0.20888999999999999</v>
      </c>
      <c r="D38" s="13">
        <v>0.28499000000000002</v>
      </c>
      <c r="E38" s="14">
        <v>1.75</v>
      </c>
      <c r="F38" s="14">
        <v>6.25</v>
      </c>
      <c r="G38" s="14">
        <v>18.5</v>
      </c>
    </row>
    <row r="39" spans="1:7" x14ac:dyDescent="0.25">
      <c r="A39" s="1">
        <v>43313</v>
      </c>
      <c r="B39" s="13">
        <v>0.16056000000000001</v>
      </c>
      <c r="C39" s="13">
        <v>0.20888999999999999</v>
      </c>
      <c r="D39" s="13">
        <v>0.28499000000000002</v>
      </c>
      <c r="E39" s="14">
        <v>1.75</v>
      </c>
      <c r="F39" s="14">
        <v>6.25</v>
      </c>
      <c r="G39" s="14">
        <v>18.5</v>
      </c>
    </row>
    <row r="40" spans="1:7" x14ac:dyDescent="0.25">
      <c r="A40" s="1">
        <v>43344</v>
      </c>
      <c r="B40" s="13">
        <v>0.16056000000000001</v>
      </c>
      <c r="C40" s="13">
        <v>0.20888999999999999</v>
      </c>
      <c r="D40" s="13">
        <v>0.28499000000000002</v>
      </c>
      <c r="E40" s="14">
        <v>1.75</v>
      </c>
      <c r="F40" s="14">
        <v>6.25</v>
      </c>
      <c r="G40" s="14">
        <v>18.5</v>
      </c>
    </row>
    <row r="41" spans="1:7" x14ac:dyDescent="0.25">
      <c r="A41" s="1">
        <v>43374</v>
      </c>
      <c r="B41" s="13">
        <v>0.16056000000000001</v>
      </c>
      <c r="C41" s="13">
        <v>0.20888999999999999</v>
      </c>
      <c r="D41" s="13">
        <v>0.20888999999999999</v>
      </c>
      <c r="E41" s="14">
        <v>1.75</v>
      </c>
      <c r="F41" s="14">
        <v>6.25</v>
      </c>
      <c r="G41" s="14">
        <v>18.5</v>
      </c>
    </row>
    <row r="42" spans="1:7" x14ac:dyDescent="0.25">
      <c r="A42" s="1">
        <v>43405</v>
      </c>
      <c r="B42" s="13">
        <v>0.16056000000000001</v>
      </c>
      <c r="C42" s="13">
        <v>0.20888999999999999</v>
      </c>
      <c r="D42" s="13">
        <v>0.20888999999999999</v>
      </c>
      <c r="E42" s="14">
        <v>1.75</v>
      </c>
      <c r="F42" s="14">
        <v>6.25</v>
      </c>
      <c r="G42" s="14">
        <v>18.5</v>
      </c>
    </row>
    <row r="43" spans="1:7" x14ac:dyDescent="0.25">
      <c r="A43" s="1">
        <v>43435</v>
      </c>
      <c r="B43" s="13">
        <v>0.16056000000000001</v>
      </c>
      <c r="C43" s="13">
        <v>0.20888999999999999</v>
      </c>
      <c r="D43" s="13">
        <v>0.20888999999999999</v>
      </c>
      <c r="E43" s="14">
        <v>1.75</v>
      </c>
      <c r="F43" s="14">
        <v>6.25</v>
      </c>
      <c r="G43" s="14">
        <v>18.5</v>
      </c>
    </row>
    <row r="44" spans="1:7" x14ac:dyDescent="0.25">
      <c r="A44" s="1">
        <v>43466</v>
      </c>
      <c r="B44" s="13">
        <v>0.16056000000000001</v>
      </c>
      <c r="C44" s="13">
        <v>0.20888999999999999</v>
      </c>
      <c r="D44" s="13">
        <v>0.20888999999999999</v>
      </c>
      <c r="E44" s="14">
        <v>1.75</v>
      </c>
      <c r="F44" s="14">
        <v>6.25</v>
      </c>
      <c r="G44" s="14">
        <v>18.5</v>
      </c>
    </row>
    <row r="45" spans="1:7" x14ac:dyDescent="0.25">
      <c r="A45" s="1">
        <v>43497</v>
      </c>
      <c r="B45" s="13">
        <v>0.16056000000000001</v>
      </c>
      <c r="C45" s="13">
        <v>0.20888999999999999</v>
      </c>
      <c r="D45" s="13">
        <v>0.20888999999999999</v>
      </c>
      <c r="E45" s="14">
        <v>1.75</v>
      </c>
      <c r="F45" s="14">
        <v>6.25</v>
      </c>
      <c r="G45" s="14">
        <v>18.5</v>
      </c>
    </row>
    <row r="46" spans="1:7" x14ac:dyDescent="0.25">
      <c r="A46" s="1">
        <v>43525</v>
      </c>
      <c r="B46" s="13">
        <v>0.16056000000000001</v>
      </c>
      <c r="C46" s="13">
        <v>0.20888999999999999</v>
      </c>
      <c r="D46" s="13">
        <v>0.20888999999999999</v>
      </c>
      <c r="E46" s="14">
        <v>1.75</v>
      </c>
      <c r="F46" s="14">
        <v>6.25</v>
      </c>
      <c r="G46" s="14">
        <v>18.5</v>
      </c>
    </row>
    <row r="47" spans="1:7" x14ac:dyDescent="0.25">
      <c r="A47" s="1">
        <v>43556</v>
      </c>
      <c r="B47" s="13">
        <v>0.16056000000000001</v>
      </c>
      <c r="C47" s="13">
        <v>0.20888999999999999</v>
      </c>
      <c r="D47" s="13">
        <v>0.20888999999999999</v>
      </c>
      <c r="E47" s="14">
        <v>1.75</v>
      </c>
      <c r="F47" s="14">
        <v>6.25</v>
      </c>
      <c r="G47" s="14">
        <v>18.5</v>
      </c>
    </row>
    <row r="48" spans="1:7" x14ac:dyDescent="0.25">
      <c r="A48" s="1">
        <v>43586</v>
      </c>
      <c r="B48" s="13">
        <v>0.16056000000000001</v>
      </c>
      <c r="C48" s="13">
        <v>0.20888999999999999</v>
      </c>
      <c r="D48" s="13">
        <v>0.20888999999999999</v>
      </c>
      <c r="E48" s="14">
        <v>1.75</v>
      </c>
      <c r="F48" s="14">
        <v>6.25</v>
      </c>
      <c r="G48" s="14">
        <v>18.5</v>
      </c>
    </row>
    <row r="49" spans="1:7" x14ac:dyDescent="0.25">
      <c r="A49" s="1">
        <v>43617</v>
      </c>
      <c r="B49" s="13">
        <v>0.16056000000000001</v>
      </c>
      <c r="C49" s="13">
        <v>0.20888999999999999</v>
      </c>
      <c r="D49" s="13">
        <v>0.28499000000000002</v>
      </c>
      <c r="E49" s="14">
        <v>1.75</v>
      </c>
      <c r="F49" s="14">
        <v>6.25</v>
      </c>
      <c r="G49" s="14">
        <v>18.5</v>
      </c>
    </row>
    <row r="50" spans="1:7" x14ac:dyDescent="0.25">
      <c r="A50" s="1">
        <v>43647</v>
      </c>
      <c r="B50" s="13">
        <v>0.16399</v>
      </c>
      <c r="C50" s="13">
        <v>0.22258</v>
      </c>
      <c r="D50" s="13">
        <v>0.30958999999999998</v>
      </c>
      <c r="E50" s="14">
        <v>2.2999999999999998</v>
      </c>
      <c r="F50" s="14">
        <v>7.9</v>
      </c>
      <c r="G50" s="14">
        <v>22.7</v>
      </c>
    </row>
    <row r="51" spans="1:7" x14ac:dyDescent="0.25">
      <c r="A51" s="1">
        <v>43678</v>
      </c>
      <c r="B51" s="13">
        <v>0.16399</v>
      </c>
      <c r="C51" s="13">
        <v>0.22258</v>
      </c>
      <c r="D51" s="13">
        <v>0.30958999999999998</v>
      </c>
      <c r="E51" s="14">
        <v>2.2999999999999998</v>
      </c>
      <c r="F51" s="14">
        <v>7.9</v>
      </c>
      <c r="G51" s="14">
        <v>22.7</v>
      </c>
    </row>
    <row r="52" spans="1:7" x14ac:dyDescent="0.25">
      <c r="A52" s="1">
        <v>43709</v>
      </c>
      <c r="B52" s="13">
        <v>0.16399</v>
      </c>
      <c r="C52" s="13">
        <v>0.22258</v>
      </c>
      <c r="D52" s="13">
        <v>0.30958999999999998</v>
      </c>
      <c r="E52" s="14">
        <v>2.2999999999999998</v>
      </c>
      <c r="F52" s="14">
        <v>7.9</v>
      </c>
      <c r="G52" s="14">
        <v>22.7</v>
      </c>
    </row>
    <row r="53" spans="1:7" x14ac:dyDescent="0.25">
      <c r="A53" s="1">
        <v>43739</v>
      </c>
      <c r="B53" s="13">
        <v>0.16399</v>
      </c>
      <c r="C53" s="13">
        <v>0.22258</v>
      </c>
      <c r="D53" s="13">
        <v>0.22258</v>
      </c>
      <c r="E53" s="14">
        <v>2.2999999999999998</v>
      </c>
      <c r="F53" s="14">
        <v>7.9</v>
      </c>
      <c r="G53" s="14">
        <v>22.7</v>
      </c>
    </row>
    <row r="54" spans="1:7" x14ac:dyDescent="0.25">
      <c r="A54" s="1">
        <v>43770</v>
      </c>
      <c r="B54" s="13">
        <v>0.16399</v>
      </c>
      <c r="C54" s="13">
        <v>0.22258</v>
      </c>
      <c r="D54" s="13">
        <v>0.22258</v>
      </c>
      <c r="E54" s="14">
        <v>2.2999999999999998</v>
      </c>
      <c r="F54" s="14">
        <v>7.9</v>
      </c>
      <c r="G54" s="14">
        <v>22.7</v>
      </c>
    </row>
    <row r="55" spans="1:7" x14ac:dyDescent="0.25">
      <c r="A55" s="1">
        <v>43800</v>
      </c>
      <c r="B55" s="13">
        <v>0.16399</v>
      </c>
      <c r="C55" s="13">
        <v>0.22258</v>
      </c>
      <c r="D55" s="13">
        <v>0.22258</v>
      </c>
      <c r="E55" s="14">
        <v>2.2999999999999998</v>
      </c>
      <c r="F55" s="14">
        <v>7.9</v>
      </c>
      <c r="G55" s="14">
        <v>22.7</v>
      </c>
    </row>
    <row r="56" spans="1:7" x14ac:dyDescent="0.25">
      <c r="A56" s="1">
        <v>43831</v>
      </c>
      <c r="B56" s="13">
        <v>0.16399</v>
      </c>
      <c r="C56" s="13">
        <v>0.22258</v>
      </c>
      <c r="D56" s="13">
        <v>0.22258</v>
      </c>
      <c r="E56" s="14">
        <v>2.2999999999999998</v>
      </c>
      <c r="F56" s="14">
        <v>7.9</v>
      </c>
      <c r="G56" s="14">
        <v>22.7</v>
      </c>
    </row>
    <row r="57" spans="1:7" x14ac:dyDescent="0.25">
      <c r="A57" s="1">
        <v>43862</v>
      </c>
      <c r="B57" s="13">
        <v>0.16399</v>
      </c>
      <c r="C57" s="13">
        <v>0.22258</v>
      </c>
      <c r="D57" s="13">
        <v>0.22258</v>
      </c>
      <c r="E57" s="14">
        <v>2.2999999999999998</v>
      </c>
      <c r="F57" s="14">
        <v>7.9</v>
      </c>
      <c r="G57" s="14">
        <v>22.7</v>
      </c>
    </row>
    <row r="58" spans="1:7" x14ac:dyDescent="0.25">
      <c r="A58" s="1">
        <v>43891</v>
      </c>
      <c r="B58" s="13">
        <v>0.16399</v>
      </c>
      <c r="C58" s="13">
        <v>0.22258</v>
      </c>
      <c r="D58" s="13">
        <v>0.22258</v>
      </c>
      <c r="E58" s="14">
        <v>2.2999999999999998</v>
      </c>
      <c r="F58" s="14">
        <v>7.9</v>
      </c>
      <c r="G58" s="14">
        <v>22.7</v>
      </c>
    </row>
    <row r="59" spans="1:7" x14ac:dyDescent="0.25">
      <c r="A59" s="1">
        <v>43922</v>
      </c>
      <c r="B59" s="13">
        <v>0.16399</v>
      </c>
      <c r="C59" s="13">
        <v>0.22258</v>
      </c>
      <c r="D59" s="13">
        <v>0.22258</v>
      </c>
      <c r="E59" s="14">
        <v>2.2999999999999998</v>
      </c>
      <c r="F59" s="14">
        <v>7.9</v>
      </c>
      <c r="G59" s="14">
        <v>22.7</v>
      </c>
    </row>
    <row r="60" spans="1:7" x14ac:dyDescent="0.25">
      <c r="A60" s="1">
        <v>43952</v>
      </c>
      <c r="B60" s="13">
        <v>0.16399</v>
      </c>
      <c r="C60" s="13">
        <v>0.22258</v>
      </c>
      <c r="D60" s="13">
        <v>0.22258</v>
      </c>
      <c r="E60" s="14">
        <v>2.2999999999999998</v>
      </c>
      <c r="F60" s="14">
        <v>7.9</v>
      </c>
      <c r="G60" s="14">
        <v>22.7</v>
      </c>
    </row>
    <row r="61" spans="1:7" x14ac:dyDescent="0.25">
      <c r="A61" s="1">
        <v>43983</v>
      </c>
      <c r="B61" s="13">
        <v>0.16399</v>
      </c>
      <c r="C61" s="13">
        <v>0.22258</v>
      </c>
      <c r="D61" s="13">
        <v>0.30958999999999998</v>
      </c>
      <c r="E61" s="14">
        <v>2.2999999999999998</v>
      </c>
      <c r="F61" s="14">
        <v>7.9</v>
      </c>
      <c r="G61" s="14">
        <v>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9"/>
  <sheetViews>
    <sheetView workbookViewId="0">
      <selection activeCell="B3" sqref="B3"/>
    </sheetView>
  </sheetViews>
  <sheetFormatPr defaultRowHeight="15" x14ac:dyDescent="0.25"/>
  <cols>
    <col min="1" max="1" width="10.7109375" bestFit="1" customWidth="1"/>
    <col min="2" max="4" width="10" bestFit="1" customWidth="1"/>
    <col min="5" max="5" width="10.85546875" bestFit="1" customWidth="1"/>
    <col min="6" max="7" width="10" bestFit="1" customWidth="1"/>
    <col min="8" max="8" width="11.140625" bestFit="1" customWidth="1"/>
  </cols>
  <sheetData>
    <row r="1" spans="1:8" x14ac:dyDescent="0.25">
      <c r="A1" s="15" t="s">
        <v>9</v>
      </c>
      <c r="B1" s="16" t="s">
        <v>11</v>
      </c>
      <c r="C1" s="16" t="s">
        <v>12</v>
      </c>
      <c r="D1" s="16" t="s">
        <v>13</v>
      </c>
      <c r="E1" s="16" t="s">
        <v>28</v>
      </c>
      <c r="F1" s="3" t="s">
        <v>28</v>
      </c>
      <c r="G1" s="3" t="s">
        <v>30</v>
      </c>
      <c r="H1" s="3"/>
    </row>
    <row r="2" spans="1:8" x14ac:dyDescent="0.25">
      <c r="A2" s="1">
        <f ca="1">'Proposed Power Rate Calculator'!C18+1</f>
        <v>42235</v>
      </c>
      <c r="B2" s="13">
        <f ca="1">IF($A2="",0,LOOKUP($A2,ProposedRates!$A:$A,ProposedRates!B:B))</f>
        <v>0.14940000000000001</v>
      </c>
      <c r="C2" s="13">
        <f ca="1">IF($A2="",0,LOOKUP($A2,ProposedRates!$A:$A,ProposedRates!C:C))</f>
        <v>0.18157999999999999</v>
      </c>
      <c r="D2" s="13">
        <f ca="1">IF($A2="",0,LOOKUP($A2,ProposedRates!$A:$A,ProposedRates!D:D))</f>
        <v>0.23053999999999999</v>
      </c>
      <c r="E2" s="12">
        <f ca="1">IF($A2="",0,LOOKUP($A2,ProposedRates!$A:$A,ProposedRates!E:E))</f>
        <v>0.55000000000000004</v>
      </c>
      <c r="F2" s="12">
        <f ca="1">IF($A2="",0,LOOKUP($A2,ProposedRates!$A:$A,ProposedRates!F:F))</f>
        <v>2</v>
      </c>
      <c r="G2" s="12">
        <f ca="1">IF($A2="",0,LOOKUP($A2,ProposedRates!$A:$A,ProposedRates!G:G))</f>
        <v>6</v>
      </c>
    </row>
    <row r="3" spans="1:8" x14ac:dyDescent="0.25">
      <c r="A3" s="1">
        <f ca="1">IF(ROW()&gt;'Proposed Power Rate Calculator'!$C$29+1,"",A2+1)</f>
        <v>42236</v>
      </c>
      <c r="B3" s="13">
        <f ca="1">IF($A3="",0,LOOKUP($A3,ProposedRates!$A:$A,ProposedRates!B:B))</f>
        <v>0.14940000000000001</v>
      </c>
      <c r="C3" s="13">
        <f ca="1">IF($A3="",0,LOOKUP($A3,ProposedRates!$A:$A,ProposedRates!C:C))</f>
        <v>0.18157999999999999</v>
      </c>
      <c r="D3" s="13">
        <f ca="1">IF($A3="",0,LOOKUP($A3,ProposedRates!$A:$A,ProposedRates!D:D))</f>
        <v>0.23053999999999999</v>
      </c>
      <c r="E3" s="12">
        <f ca="1">IF($A3="",0,LOOKUP($A3,ProposedRates!$A:$A,ProposedRates!E:E))</f>
        <v>0.55000000000000004</v>
      </c>
      <c r="F3" s="12">
        <f ca="1">IF($A3="",0,LOOKUP($A3,ProposedRates!$A:$A,ProposedRates!F:F))</f>
        <v>2</v>
      </c>
      <c r="G3" s="12">
        <f ca="1">IF($A3="",0,LOOKUP($A3,ProposedRates!$A:$A,ProposedRates!G:G))</f>
        <v>6</v>
      </c>
    </row>
    <row r="4" spans="1:8" x14ac:dyDescent="0.25">
      <c r="A4" s="1">
        <f ca="1">IF(ROW()&gt;'Proposed Power Rate Calculator'!$C$29+1,"",A3+1)</f>
        <v>42237</v>
      </c>
      <c r="B4" s="13">
        <f ca="1">IF($A4="",0,LOOKUP($A4,ProposedRates!$A:$A,ProposedRates!B:B))</f>
        <v>0.14940000000000001</v>
      </c>
      <c r="C4" s="13">
        <f ca="1">IF($A4="",0,LOOKUP($A4,ProposedRates!$A:$A,ProposedRates!C:C))</f>
        <v>0.18157999999999999</v>
      </c>
      <c r="D4" s="13">
        <f ca="1">IF($A4="",0,LOOKUP($A4,ProposedRates!$A:$A,ProposedRates!D:D))</f>
        <v>0.23053999999999999</v>
      </c>
      <c r="E4" s="12">
        <f ca="1">IF($A4="",0,LOOKUP($A4,ProposedRates!$A:$A,ProposedRates!E:E))</f>
        <v>0.55000000000000004</v>
      </c>
      <c r="F4" s="12">
        <f ca="1">IF($A4="",0,LOOKUP($A4,ProposedRates!$A:$A,ProposedRates!F:F))</f>
        <v>2</v>
      </c>
      <c r="G4" s="12">
        <f ca="1">IF($A4="",0,LOOKUP($A4,ProposedRates!$A:$A,ProposedRates!G:G))</f>
        <v>6</v>
      </c>
    </row>
    <row r="5" spans="1:8" x14ac:dyDescent="0.25">
      <c r="A5" s="1">
        <f ca="1">IF(ROW()&gt;'Proposed Power Rate Calculator'!$C$29+1,"",A4+1)</f>
        <v>42238</v>
      </c>
      <c r="B5" s="13">
        <f ca="1">IF($A5="",0,LOOKUP($A5,ProposedRates!$A:$A,ProposedRates!B:B))</f>
        <v>0.14940000000000001</v>
      </c>
      <c r="C5" s="13">
        <f ca="1">IF($A5="",0,LOOKUP($A5,ProposedRates!$A:$A,ProposedRates!C:C))</f>
        <v>0.18157999999999999</v>
      </c>
      <c r="D5" s="13">
        <f ca="1">IF($A5="",0,LOOKUP($A5,ProposedRates!$A:$A,ProposedRates!D:D))</f>
        <v>0.23053999999999999</v>
      </c>
      <c r="E5" s="12">
        <f ca="1">IF($A5="",0,LOOKUP($A5,ProposedRates!$A:$A,ProposedRates!E:E))</f>
        <v>0.55000000000000004</v>
      </c>
      <c r="F5" s="12">
        <f ca="1">IF($A5="",0,LOOKUP($A5,ProposedRates!$A:$A,ProposedRates!F:F))</f>
        <v>2</v>
      </c>
      <c r="G5" s="12">
        <f ca="1">IF($A5="",0,LOOKUP($A5,ProposedRates!$A:$A,ProposedRates!G:G))</f>
        <v>6</v>
      </c>
    </row>
    <row r="6" spans="1:8" x14ac:dyDescent="0.25">
      <c r="A6" s="1">
        <f ca="1">IF(ROW()&gt;'Proposed Power Rate Calculator'!$C$29+1,"",A5+1)</f>
        <v>42239</v>
      </c>
      <c r="B6" s="13">
        <f ca="1">IF($A6="",0,LOOKUP($A6,ProposedRates!$A:$A,ProposedRates!B:B))</f>
        <v>0.14940000000000001</v>
      </c>
      <c r="C6" s="13">
        <f ca="1">IF($A6="",0,LOOKUP($A6,ProposedRates!$A:$A,ProposedRates!C:C))</f>
        <v>0.18157999999999999</v>
      </c>
      <c r="D6" s="13">
        <f ca="1">IF($A6="",0,LOOKUP($A6,ProposedRates!$A:$A,ProposedRates!D:D))</f>
        <v>0.23053999999999999</v>
      </c>
      <c r="E6" s="12">
        <f ca="1">IF($A6="",0,LOOKUP($A6,ProposedRates!$A:$A,ProposedRates!E:E))</f>
        <v>0.55000000000000004</v>
      </c>
      <c r="F6" s="12">
        <f ca="1">IF($A6="",0,LOOKUP($A6,ProposedRates!$A:$A,ProposedRates!F:F))</f>
        <v>2</v>
      </c>
      <c r="G6" s="12">
        <f ca="1">IF($A6="",0,LOOKUP($A6,ProposedRates!$A:$A,ProposedRates!G:G))</f>
        <v>6</v>
      </c>
    </row>
    <row r="7" spans="1:8" x14ac:dyDescent="0.25">
      <c r="A7" s="1">
        <f ca="1">IF(ROW()&gt;'Proposed Power Rate Calculator'!$C$29+1,"",A6+1)</f>
        <v>42240</v>
      </c>
      <c r="B7" s="13">
        <f ca="1">IF($A7="",0,LOOKUP($A7,ProposedRates!$A:$A,ProposedRates!B:B))</f>
        <v>0.14940000000000001</v>
      </c>
      <c r="C7" s="13">
        <f ca="1">IF($A7="",0,LOOKUP($A7,ProposedRates!$A:$A,ProposedRates!C:C))</f>
        <v>0.18157999999999999</v>
      </c>
      <c r="D7" s="13">
        <f ca="1">IF($A7="",0,LOOKUP($A7,ProposedRates!$A:$A,ProposedRates!D:D))</f>
        <v>0.23053999999999999</v>
      </c>
      <c r="E7" s="12">
        <f ca="1">IF($A7="",0,LOOKUP($A7,ProposedRates!$A:$A,ProposedRates!E:E))</f>
        <v>0.55000000000000004</v>
      </c>
      <c r="F7" s="12">
        <f ca="1">IF($A7="",0,LOOKUP($A7,ProposedRates!$A:$A,ProposedRates!F:F))</f>
        <v>2</v>
      </c>
      <c r="G7" s="12">
        <f ca="1">IF($A7="",0,LOOKUP($A7,ProposedRates!$A:$A,ProposedRates!G:G))</f>
        <v>6</v>
      </c>
    </row>
    <row r="8" spans="1:8" x14ac:dyDescent="0.25">
      <c r="A8" s="1">
        <f ca="1">IF(ROW()&gt;'Proposed Power Rate Calculator'!$C$29+1,"",A7+1)</f>
        <v>42241</v>
      </c>
      <c r="B8" s="13">
        <f ca="1">IF($A8="",0,LOOKUP($A8,ProposedRates!$A:$A,ProposedRates!B:B))</f>
        <v>0.14940000000000001</v>
      </c>
      <c r="C8" s="13">
        <f ca="1">IF($A8="",0,LOOKUP($A8,ProposedRates!$A:$A,ProposedRates!C:C))</f>
        <v>0.18157999999999999</v>
      </c>
      <c r="D8" s="13">
        <f ca="1">IF($A8="",0,LOOKUP($A8,ProposedRates!$A:$A,ProposedRates!D:D))</f>
        <v>0.23053999999999999</v>
      </c>
      <c r="E8" s="12">
        <f ca="1">IF($A8="",0,LOOKUP($A8,ProposedRates!$A:$A,ProposedRates!E:E))</f>
        <v>0.55000000000000004</v>
      </c>
      <c r="F8" s="12">
        <f ca="1">IF($A8="",0,LOOKUP($A8,ProposedRates!$A:$A,ProposedRates!F:F))</f>
        <v>2</v>
      </c>
      <c r="G8" s="12">
        <f ca="1">IF($A8="",0,LOOKUP($A8,ProposedRates!$A:$A,ProposedRates!G:G))</f>
        <v>6</v>
      </c>
    </row>
    <row r="9" spans="1:8" x14ac:dyDescent="0.25">
      <c r="A9" s="1">
        <f ca="1">IF(ROW()&gt;'Proposed Power Rate Calculator'!$C$29+1,"",A8+1)</f>
        <v>42242</v>
      </c>
      <c r="B9" s="13">
        <f ca="1">IF($A9="",0,LOOKUP($A9,ProposedRates!$A:$A,ProposedRates!B:B))</f>
        <v>0.14940000000000001</v>
      </c>
      <c r="C9" s="13">
        <f ca="1">IF($A9="",0,LOOKUP($A9,ProposedRates!$A:$A,ProposedRates!C:C))</f>
        <v>0.18157999999999999</v>
      </c>
      <c r="D9" s="13">
        <f ca="1">IF($A9="",0,LOOKUP($A9,ProposedRates!$A:$A,ProposedRates!D:D))</f>
        <v>0.23053999999999999</v>
      </c>
      <c r="E9" s="12">
        <f ca="1">IF($A9="",0,LOOKUP($A9,ProposedRates!$A:$A,ProposedRates!E:E))</f>
        <v>0.55000000000000004</v>
      </c>
      <c r="F9" s="12">
        <f ca="1">IF($A9="",0,LOOKUP($A9,ProposedRates!$A:$A,ProposedRates!F:F))</f>
        <v>2</v>
      </c>
      <c r="G9" s="12">
        <f ca="1">IF($A9="",0,LOOKUP($A9,ProposedRates!$A:$A,ProposedRates!G:G))</f>
        <v>6</v>
      </c>
    </row>
    <row r="10" spans="1:8" x14ac:dyDescent="0.25">
      <c r="A10" s="1">
        <f ca="1">IF(ROW()&gt;'Proposed Power Rate Calculator'!$C$29+1,"",A9+1)</f>
        <v>42243</v>
      </c>
      <c r="B10" s="13">
        <f ca="1">IF($A10="",0,LOOKUP($A10,ProposedRates!$A:$A,ProposedRates!B:B))</f>
        <v>0.14940000000000001</v>
      </c>
      <c r="C10" s="13">
        <f ca="1">IF($A10="",0,LOOKUP($A10,ProposedRates!$A:$A,ProposedRates!C:C))</f>
        <v>0.18157999999999999</v>
      </c>
      <c r="D10" s="13">
        <f ca="1">IF($A10="",0,LOOKUP($A10,ProposedRates!$A:$A,ProposedRates!D:D))</f>
        <v>0.23053999999999999</v>
      </c>
      <c r="E10" s="12">
        <f ca="1">IF($A10="",0,LOOKUP($A10,ProposedRates!$A:$A,ProposedRates!E:E))</f>
        <v>0.55000000000000004</v>
      </c>
      <c r="F10" s="12">
        <f ca="1">IF($A10="",0,LOOKUP($A10,ProposedRates!$A:$A,ProposedRates!F:F))</f>
        <v>2</v>
      </c>
      <c r="G10" s="12">
        <f ca="1">IF($A10="",0,LOOKUP($A10,ProposedRates!$A:$A,ProposedRates!G:G))</f>
        <v>6</v>
      </c>
    </row>
    <row r="11" spans="1:8" x14ac:dyDescent="0.25">
      <c r="A11" s="1">
        <f ca="1">IF(ROW()&gt;'Proposed Power Rate Calculator'!$C$29+1,"",A10+1)</f>
        <v>42244</v>
      </c>
      <c r="B11" s="13">
        <f ca="1">IF($A11="",0,LOOKUP($A11,ProposedRates!$A:$A,ProposedRates!B:B))</f>
        <v>0.14940000000000001</v>
      </c>
      <c r="C11" s="13">
        <f ca="1">IF($A11="",0,LOOKUP($A11,ProposedRates!$A:$A,ProposedRates!C:C))</f>
        <v>0.18157999999999999</v>
      </c>
      <c r="D11" s="13">
        <f ca="1">IF($A11="",0,LOOKUP($A11,ProposedRates!$A:$A,ProposedRates!D:D))</f>
        <v>0.23053999999999999</v>
      </c>
      <c r="E11" s="12">
        <f ca="1">IF($A11="",0,LOOKUP($A11,ProposedRates!$A:$A,ProposedRates!E:E))</f>
        <v>0.55000000000000004</v>
      </c>
      <c r="F11" s="12">
        <f ca="1">IF($A11="",0,LOOKUP($A11,ProposedRates!$A:$A,ProposedRates!F:F))</f>
        <v>2</v>
      </c>
      <c r="G11" s="12">
        <f ca="1">IF($A11="",0,LOOKUP($A11,ProposedRates!$A:$A,ProposedRates!G:G))</f>
        <v>6</v>
      </c>
    </row>
    <row r="12" spans="1:8" x14ac:dyDescent="0.25">
      <c r="A12" s="1">
        <f ca="1">IF(ROW()&gt;'Proposed Power Rate Calculator'!$C$29+1,"",A11+1)</f>
        <v>42245</v>
      </c>
      <c r="B12" s="13">
        <f ca="1">IF($A12="",0,LOOKUP($A12,ProposedRates!$A:$A,ProposedRates!B:B))</f>
        <v>0.14940000000000001</v>
      </c>
      <c r="C12" s="13">
        <f ca="1">IF($A12="",0,LOOKUP($A12,ProposedRates!$A:$A,ProposedRates!C:C))</f>
        <v>0.18157999999999999</v>
      </c>
      <c r="D12" s="13">
        <f ca="1">IF($A12="",0,LOOKUP($A12,ProposedRates!$A:$A,ProposedRates!D:D))</f>
        <v>0.23053999999999999</v>
      </c>
      <c r="E12" s="12">
        <f ca="1">IF($A12="",0,LOOKUP($A12,ProposedRates!$A:$A,ProposedRates!E:E))</f>
        <v>0.55000000000000004</v>
      </c>
      <c r="F12" s="12">
        <f ca="1">IF($A12="",0,LOOKUP($A12,ProposedRates!$A:$A,ProposedRates!F:F))</f>
        <v>2</v>
      </c>
      <c r="G12" s="12">
        <f ca="1">IF($A12="",0,LOOKUP($A12,ProposedRates!$A:$A,ProposedRates!G:G))</f>
        <v>6</v>
      </c>
    </row>
    <row r="13" spans="1:8" x14ac:dyDescent="0.25">
      <c r="A13" s="1">
        <f ca="1">IF(ROW()&gt;'Proposed Power Rate Calculator'!$C$29+1,"",A12+1)</f>
        <v>42246</v>
      </c>
      <c r="B13" s="13">
        <f ca="1">IF($A13="",0,LOOKUP($A13,ProposedRates!$A:$A,ProposedRates!B:B))</f>
        <v>0.14940000000000001</v>
      </c>
      <c r="C13" s="13">
        <f ca="1">IF($A13="",0,LOOKUP($A13,ProposedRates!$A:$A,ProposedRates!C:C))</f>
        <v>0.18157999999999999</v>
      </c>
      <c r="D13" s="13">
        <f ca="1">IF($A13="",0,LOOKUP($A13,ProposedRates!$A:$A,ProposedRates!D:D))</f>
        <v>0.23053999999999999</v>
      </c>
      <c r="E13" s="12">
        <f ca="1">IF($A13="",0,LOOKUP($A13,ProposedRates!$A:$A,ProposedRates!E:E))</f>
        <v>0.55000000000000004</v>
      </c>
      <c r="F13" s="12">
        <f ca="1">IF($A13="",0,LOOKUP($A13,ProposedRates!$A:$A,ProposedRates!F:F))</f>
        <v>2</v>
      </c>
      <c r="G13" s="12">
        <f ca="1">IF($A13="",0,LOOKUP($A13,ProposedRates!$A:$A,ProposedRates!G:G))</f>
        <v>6</v>
      </c>
    </row>
    <row r="14" spans="1:8" x14ac:dyDescent="0.25">
      <c r="A14" s="1">
        <f ca="1">IF(ROW()&gt;'Proposed Power Rate Calculator'!$C$29+1,"",A13+1)</f>
        <v>42247</v>
      </c>
      <c r="B14" s="13">
        <f ca="1">IF($A14="",0,LOOKUP($A14,ProposedRates!$A:$A,ProposedRates!B:B))</f>
        <v>0.14940000000000001</v>
      </c>
      <c r="C14" s="13">
        <f ca="1">IF($A14="",0,LOOKUP($A14,ProposedRates!$A:$A,ProposedRates!C:C))</f>
        <v>0.18157999999999999</v>
      </c>
      <c r="D14" s="13">
        <f ca="1">IF($A14="",0,LOOKUP($A14,ProposedRates!$A:$A,ProposedRates!D:D))</f>
        <v>0.23053999999999999</v>
      </c>
      <c r="E14" s="12">
        <f ca="1">IF($A14="",0,LOOKUP($A14,ProposedRates!$A:$A,ProposedRates!E:E))</f>
        <v>0.55000000000000004</v>
      </c>
      <c r="F14" s="12">
        <f ca="1">IF($A14="",0,LOOKUP($A14,ProposedRates!$A:$A,ProposedRates!F:F))</f>
        <v>2</v>
      </c>
      <c r="G14" s="12">
        <f ca="1">IF($A14="",0,LOOKUP($A14,ProposedRates!$A:$A,ProposedRates!G:G))</f>
        <v>6</v>
      </c>
    </row>
    <row r="15" spans="1:8" x14ac:dyDescent="0.25">
      <c r="A15" s="1">
        <f ca="1">IF(ROW()&gt;'Proposed Power Rate Calculator'!$C$29+1,"",A14+1)</f>
        <v>42248</v>
      </c>
      <c r="B15" s="13">
        <f ca="1">IF($A15="",0,LOOKUP($A15,ProposedRates!$A:$A,ProposedRates!B:B))</f>
        <v>0.14940000000000001</v>
      </c>
      <c r="C15" s="13">
        <f ca="1">IF($A15="",0,LOOKUP($A15,ProposedRates!$A:$A,ProposedRates!C:C))</f>
        <v>0.18157999999999999</v>
      </c>
      <c r="D15" s="13">
        <f ca="1">IF($A15="",0,LOOKUP($A15,ProposedRates!$A:$A,ProposedRates!D:D))</f>
        <v>0.23053999999999999</v>
      </c>
      <c r="E15" s="12">
        <f ca="1">IF($A15="",0,LOOKUP($A15,ProposedRates!$A:$A,ProposedRates!E:E))</f>
        <v>0.55000000000000004</v>
      </c>
      <c r="F15" s="12">
        <f ca="1">IF($A15="",0,LOOKUP($A15,ProposedRates!$A:$A,ProposedRates!F:F))</f>
        <v>2</v>
      </c>
      <c r="G15" s="12">
        <f ca="1">IF($A15="",0,LOOKUP($A15,ProposedRates!$A:$A,ProposedRates!G:G))</f>
        <v>6</v>
      </c>
    </row>
    <row r="16" spans="1:8" x14ac:dyDescent="0.25">
      <c r="A16" s="1">
        <f ca="1">IF(ROW()&gt;'Proposed Power Rate Calculator'!$C$29+1,"",A15+1)</f>
        <v>42249</v>
      </c>
      <c r="B16" s="13">
        <f ca="1">IF($A16="",0,LOOKUP($A16,ProposedRates!$A:$A,ProposedRates!B:B))</f>
        <v>0.14940000000000001</v>
      </c>
      <c r="C16" s="13">
        <f ca="1">IF($A16="",0,LOOKUP($A16,ProposedRates!$A:$A,ProposedRates!C:C))</f>
        <v>0.18157999999999999</v>
      </c>
      <c r="D16" s="13">
        <f ca="1">IF($A16="",0,LOOKUP($A16,ProposedRates!$A:$A,ProposedRates!D:D))</f>
        <v>0.23053999999999999</v>
      </c>
      <c r="E16" s="12">
        <f ca="1">IF($A16="",0,LOOKUP($A16,ProposedRates!$A:$A,ProposedRates!E:E))</f>
        <v>0.55000000000000004</v>
      </c>
      <c r="F16" s="12">
        <f ca="1">IF($A16="",0,LOOKUP($A16,ProposedRates!$A:$A,ProposedRates!F:F))</f>
        <v>2</v>
      </c>
      <c r="G16" s="12">
        <f ca="1">IF($A16="",0,LOOKUP($A16,ProposedRates!$A:$A,ProposedRates!G:G))</f>
        <v>6</v>
      </c>
    </row>
    <row r="17" spans="1:7" x14ac:dyDescent="0.25">
      <c r="A17" s="1">
        <f ca="1">IF(ROW()&gt;'Proposed Power Rate Calculator'!$C$29+1,"",A16+1)</f>
        <v>42250</v>
      </c>
      <c r="B17" s="13">
        <f ca="1">IF($A17="",0,LOOKUP($A17,ProposedRates!$A:$A,ProposedRates!B:B))</f>
        <v>0.14940000000000001</v>
      </c>
      <c r="C17" s="13">
        <f ca="1">IF($A17="",0,LOOKUP($A17,ProposedRates!$A:$A,ProposedRates!C:C))</f>
        <v>0.18157999999999999</v>
      </c>
      <c r="D17" s="13">
        <f ca="1">IF($A17="",0,LOOKUP($A17,ProposedRates!$A:$A,ProposedRates!D:D))</f>
        <v>0.23053999999999999</v>
      </c>
      <c r="E17" s="12">
        <f ca="1">IF($A17="",0,LOOKUP($A17,ProposedRates!$A:$A,ProposedRates!E:E))</f>
        <v>0.55000000000000004</v>
      </c>
      <c r="F17" s="12">
        <f ca="1">IF($A17="",0,LOOKUP($A17,ProposedRates!$A:$A,ProposedRates!F:F))</f>
        <v>2</v>
      </c>
      <c r="G17" s="12">
        <f ca="1">IF($A17="",0,LOOKUP($A17,ProposedRates!$A:$A,ProposedRates!G:G))</f>
        <v>6</v>
      </c>
    </row>
    <row r="18" spans="1:7" x14ac:dyDescent="0.25">
      <c r="A18" s="1">
        <f ca="1">IF(ROW()&gt;'Proposed Power Rate Calculator'!$C$29+1,"",A17+1)</f>
        <v>42251</v>
      </c>
      <c r="B18" s="13">
        <f ca="1">IF($A18="",0,LOOKUP($A18,ProposedRates!$A:$A,ProposedRates!B:B))</f>
        <v>0.14940000000000001</v>
      </c>
      <c r="C18" s="13">
        <f ca="1">IF($A18="",0,LOOKUP($A18,ProposedRates!$A:$A,ProposedRates!C:C))</f>
        <v>0.18157999999999999</v>
      </c>
      <c r="D18" s="13">
        <f ca="1">IF($A18="",0,LOOKUP($A18,ProposedRates!$A:$A,ProposedRates!D:D))</f>
        <v>0.23053999999999999</v>
      </c>
      <c r="E18" s="12">
        <f ca="1">IF($A18="",0,LOOKUP($A18,ProposedRates!$A:$A,ProposedRates!E:E))</f>
        <v>0.55000000000000004</v>
      </c>
      <c r="F18" s="12">
        <f ca="1">IF($A18="",0,LOOKUP($A18,ProposedRates!$A:$A,ProposedRates!F:F))</f>
        <v>2</v>
      </c>
      <c r="G18" s="12">
        <f ca="1">IF($A18="",0,LOOKUP($A18,ProposedRates!$A:$A,ProposedRates!G:G))</f>
        <v>6</v>
      </c>
    </row>
    <row r="19" spans="1:7" x14ac:dyDescent="0.25">
      <c r="A19" s="1">
        <f ca="1">IF(ROW()&gt;'Proposed Power Rate Calculator'!$C$29+1,"",A18+1)</f>
        <v>42252</v>
      </c>
      <c r="B19" s="13">
        <f ca="1">IF($A19="",0,LOOKUP($A19,ProposedRates!$A:$A,ProposedRates!B:B))</f>
        <v>0.14940000000000001</v>
      </c>
      <c r="C19" s="13">
        <f ca="1">IF($A19="",0,LOOKUP($A19,ProposedRates!$A:$A,ProposedRates!C:C))</f>
        <v>0.18157999999999999</v>
      </c>
      <c r="D19" s="13">
        <f ca="1">IF($A19="",0,LOOKUP($A19,ProposedRates!$A:$A,ProposedRates!D:D))</f>
        <v>0.23053999999999999</v>
      </c>
      <c r="E19" s="12">
        <f ca="1">IF($A19="",0,LOOKUP($A19,ProposedRates!$A:$A,ProposedRates!E:E))</f>
        <v>0.55000000000000004</v>
      </c>
      <c r="F19" s="12">
        <f ca="1">IF($A19="",0,LOOKUP($A19,ProposedRates!$A:$A,ProposedRates!F:F))</f>
        <v>2</v>
      </c>
      <c r="G19" s="12">
        <f ca="1">IF($A19="",0,LOOKUP($A19,ProposedRates!$A:$A,ProposedRates!G:G))</f>
        <v>6</v>
      </c>
    </row>
    <row r="20" spans="1:7" x14ac:dyDescent="0.25">
      <c r="A20" s="1">
        <f ca="1">IF(ROW()&gt;'Proposed Power Rate Calculator'!$C$29+1,"",A19+1)</f>
        <v>42253</v>
      </c>
      <c r="B20" s="13">
        <f ca="1">IF($A20="",0,LOOKUP($A20,ProposedRates!$A:$A,ProposedRates!B:B))</f>
        <v>0.14940000000000001</v>
      </c>
      <c r="C20" s="13">
        <f ca="1">IF($A20="",0,LOOKUP($A20,ProposedRates!$A:$A,ProposedRates!C:C))</f>
        <v>0.18157999999999999</v>
      </c>
      <c r="D20" s="13">
        <f ca="1">IF($A20="",0,LOOKUP($A20,ProposedRates!$A:$A,ProposedRates!D:D))</f>
        <v>0.23053999999999999</v>
      </c>
      <c r="E20" s="12">
        <f ca="1">IF($A20="",0,LOOKUP($A20,ProposedRates!$A:$A,ProposedRates!E:E))</f>
        <v>0.55000000000000004</v>
      </c>
      <c r="F20" s="12">
        <f ca="1">IF($A20="",0,LOOKUP($A20,ProposedRates!$A:$A,ProposedRates!F:F))</f>
        <v>2</v>
      </c>
      <c r="G20" s="12">
        <f ca="1">IF($A20="",0,LOOKUP($A20,ProposedRates!$A:$A,ProposedRates!G:G))</f>
        <v>6</v>
      </c>
    </row>
    <row r="21" spans="1:7" x14ac:dyDescent="0.25">
      <c r="A21" s="1">
        <f ca="1">IF(ROW()&gt;'Proposed Power Rate Calculator'!$C$29+1,"",A20+1)</f>
        <v>42254</v>
      </c>
      <c r="B21" s="13">
        <f ca="1">IF($A21="",0,LOOKUP($A21,ProposedRates!$A:$A,ProposedRates!B:B))</f>
        <v>0.14940000000000001</v>
      </c>
      <c r="C21" s="13">
        <f ca="1">IF($A21="",0,LOOKUP($A21,ProposedRates!$A:$A,ProposedRates!C:C))</f>
        <v>0.18157999999999999</v>
      </c>
      <c r="D21" s="13">
        <f ca="1">IF($A21="",0,LOOKUP($A21,ProposedRates!$A:$A,ProposedRates!D:D))</f>
        <v>0.23053999999999999</v>
      </c>
      <c r="E21" s="12">
        <f ca="1">IF($A21="",0,LOOKUP($A21,ProposedRates!$A:$A,ProposedRates!E:E))</f>
        <v>0.55000000000000004</v>
      </c>
      <c r="F21" s="12">
        <f ca="1">IF($A21="",0,LOOKUP($A21,ProposedRates!$A:$A,ProposedRates!F:F))</f>
        <v>2</v>
      </c>
      <c r="G21" s="12">
        <f ca="1">IF($A21="",0,LOOKUP($A21,ProposedRates!$A:$A,ProposedRates!G:G))</f>
        <v>6</v>
      </c>
    </row>
    <row r="22" spans="1:7" x14ac:dyDescent="0.25">
      <c r="A22" s="1">
        <f ca="1">IF(ROW()&gt;'Proposed Power Rate Calculator'!$C$29+1,"",A21+1)</f>
        <v>42255</v>
      </c>
      <c r="B22" s="13">
        <f ca="1">IF($A22="",0,LOOKUP($A22,ProposedRates!$A:$A,ProposedRates!B:B))</f>
        <v>0.14940000000000001</v>
      </c>
      <c r="C22" s="13">
        <f ca="1">IF($A22="",0,LOOKUP($A22,ProposedRates!$A:$A,ProposedRates!C:C))</f>
        <v>0.18157999999999999</v>
      </c>
      <c r="D22" s="13">
        <f ca="1">IF($A22="",0,LOOKUP($A22,ProposedRates!$A:$A,ProposedRates!D:D))</f>
        <v>0.23053999999999999</v>
      </c>
      <c r="E22" s="12">
        <f ca="1">IF($A22="",0,LOOKUP($A22,ProposedRates!$A:$A,ProposedRates!E:E))</f>
        <v>0.55000000000000004</v>
      </c>
      <c r="F22" s="12">
        <f ca="1">IF($A22="",0,LOOKUP($A22,ProposedRates!$A:$A,ProposedRates!F:F))</f>
        <v>2</v>
      </c>
      <c r="G22" s="12">
        <f ca="1">IF($A22="",0,LOOKUP($A22,ProposedRates!$A:$A,ProposedRates!G:G))</f>
        <v>6</v>
      </c>
    </row>
    <row r="23" spans="1:7" x14ac:dyDescent="0.25">
      <c r="A23" s="1">
        <f ca="1">IF(ROW()&gt;'Proposed Power Rate Calculator'!$C$29+1,"",A22+1)</f>
        <v>42256</v>
      </c>
      <c r="B23" s="13">
        <f ca="1">IF($A23="",0,LOOKUP($A23,ProposedRates!$A:$A,ProposedRates!B:B))</f>
        <v>0.14940000000000001</v>
      </c>
      <c r="C23" s="13">
        <f ca="1">IF($A23="",0,LOOKUP($A23,ProposedRates!$A:$A,ProposedRates!C:C))</f>
        <v>0.18157999999999999</v>
      </c>
      <c r="D23" s="13">
        <f ca="1">IF($A23="",0,LOOKUP($A23,ProposedRates!$A:$A,ProposedRates!D:D))</f>
        <v>0.23053999999999999</v>
      </c>
      <c r="E23" s="12">
        <f ca="1">IF($A23="",0,LOOKUP($A23,ProposedRates!$A:$A,ProposedRates!E:E))</f>
        <v>0.55000000000000004</v>
      </c>
      <c r="F23" s="12">
        <f ca="1">IF($A23="",0,LOOKUP($A23,ProposedRates!$A:$A,ProposedRates!F:F))</f>
        <v>2</v>
      </c>
      <c r="G23" s="12">
        <f ca="1">IF($A23="",0,LOOKUP($A23,ProposedRates!$A:$A,ProposedRates!G:G))</f>
        <v>6</v>
      </c>
    </row>
    <row r="24" spans="1:7" x14ac:dyDescent="0.25">
      <c r="A24" s="1">
        <f ca="1">IF(ROW()&gt;'Proposed Power Rate Calculator'!$C$29+1,"",A23+1)</f>
        <v>42257</v>
      </c>
      <c r="B24" s="13">
        <f ca="1">IF($A24="",0,LOOKUP($A24,ProposedRates!$A:$A,ProposedRates!B:B))</f>
        <v>0.14940000000000001</v>
      </c>
      <c r="C24" s="13">
        <f ca="1">IF($A24="",0,LOOKUP($A24,ProposedRates!$A:$A,ProposedRates!C:C))</f>
        <v>0.18157999999999999</v>
      </c>
      <c r="D24" s="13">
        <f ca="1">IF($A24="",0,LOOKUP($A24,ProposedRates!$A:$A,ProposedRates!D:D))</f>
        <v>0.23053999999999999</v>
      </c>
      <c r="E24" s="12">
        <f ca="1">IF($A24="",0,LOOKUP($A24,ProposedRates!$A:$A,ProposedRates!E:E))</f>
        <v>0.55000000000000004</v>
      </c>
      <c r="F24" s="12">
        <f ca="1">IF($A24="",0,LOOKUP($A24,ProposedRates!$A:$A,ProposedRates!F:F))</f>
        <v>2</v>
      </c>
      <c r="G24" s="12">
        <f ca="1">IF($A24="",0,LOOKUP($A24,ProposedRates!$A:$A,ProposedRates!G:G))</f>
        <v>6</v>
      </c>
    </row>
    <row r="25" spans="1:7" x14ac:dyDescent="0.25">
      <c r="A25" s="1">
        <f ca="1">IF(ROW()&gt;'Proposed Power Rate Calculator'!$C$29+1,"",A24+1)</f>
        <v>42258</v>
      </c>
      <c r="B25" s="13">
        <f ca="1">IF($A25="",0,LOOKUP($A25,ProposedRates!$A:$A,ProposedRates!B:B))</f>
        <v>0.14940000000000001</v>
      </c>
      <c r="C25" s="13">
        <f ca="1">IF($A25="",0,LOOKUP($A25,ProposedRates!$A:$A,ProposedRates!C:C))</f>
        <v>0.18157999999999999</v>
      </c>
      <c r="D25" s="13">
        <f ca="1">IF($A25="",0,LOOKUP($A25,ProposedRates!$A:$A,ProposedRates!D:D))</f>
        <v>0.23053999999999999</v>
      </c>
      <c r="E25" s="12">
        <f ca="1">IF($A25="",0,LOOKUP($A25,ProposedRates!$A:$A,ProposedRates!E:E))</f>
        <v>0.55000000000000004</v>
      </c>
      <c r="F25" s="12">
        <f ca="1">IF($A25="",0,LOOKUP($A25,ProposedRates!$A:$A,ProposedRates!F:F))</f>
        <v>2</v>
      </c>
      <c r="G25" s="12">
        <f ca="1">IF($A25="",0,LOOKUP($A25,ProposedRates!$A:$A,ProposedRates!G:G))</f>
        <v>6</v>
      </c>
    </row>
    <row r="26" spans="1:7" x14ac:dyDescent="0.25">
      <c r="A26" s="1">
        <f ca="1">IF(ROW()&gt;'Proposed Power Rate Calculator'!$C$29+1,"",A25+1)</f>
        <v>42259</v>
      </c>
      <c r="B26" s="13">
        <f ca="1">IF($A26="",0,LOOKUP($A26,ProposedRates!$A:$A,ProposedRates!B:B))</f>
        <v>0.14940000000000001</v>
      </c>
      <c r="C26" s="13">
        <f ca="1">IF($A26="",0,LOOKUP($A26,ProposedRates!$A:$A,ProposedRates!C:C))</f>
        <v>0.18157999999999999</v>
      </c>
      <c r="D26" s="13">
        <f ca="1">IF($A26="",0,LOOKUP($A26,ProposedRates!$A:$A,ProposedRates!D:D))</f>
        <v>0.23053999999999999</v>
      </c>
      <c r="E26" s="12">
        <f ca="1">IF($A26="",0,LOOKUP($A26,ProposedRates!$A:$A,ProposedRates!E:E))</f>
        <v>0.55000000000000004</v>
      </c>
      <c r="F26" s="12">
        <f ca="1">IF($A26="",0,LOOKUP($A26,ProposedRates!$A:$A,ProposedRates!F:F))</f>
        <v>2</v>
      </c>
      <c r="G26" s="12">
        <f ca="1">IF($A26="",0,LOOKUP($A26,ProposedRates!$A:$A,ProposedRates!G:G))</f>
        <v>6</v>
      </c>
    </row>
    <row r="27" spans="1:7" x14ac:dyDescent="0.25">
      <c r="A27" s="1">
        <f ca="1">IF(ROW()&gt;'Proposed Power Rate Calculator'!$C$29+1,"",A26+1)</f>
        <v>42260</v>
      </c>
      <c r="B27" s="13">
        <f ca="1">IF($A27="",0,LOOKUP($A27,ProposedRates!$A:$A,ProposedRates!B:B))</f>
        <v>0.14940000000000001</v>
      </c>
      <c r="C27" s="13">
        <f ca="1">IF($A27="",0,LOOKUP($A27,ProposedRates!$A:$A,ProposedRates!C:C))</f>
        <v>0.18157999999999999</v>
      </c>
      <c r="D27" s="13">
        <f ca="1">IF($A27="",0,LOOKUP($A27,ProposedRates!$A:$A,ProposedRates!D:D))</f>
        <v>0.23053999999999999</v>
      </c>
      <c r="E27" s="12">
        <f ca="1">IF($A27="",0,LOOKUP($A27,ProposedRates!$A:$A,ProposedRates!E:E))</f>
        <v>0.55000000000000004</v>
      </c>
      <c r="F27" s="12">
        <f ca="1">IF($A27="",0,LOOKUP($A27,ProposedRates!$A:$A,ProposedRates!F:F))</f>
        <v>2</v>
      </c>
      <c r="G27" s="12">
        <f ca="1">IF($A27="",0,LOOKUP($A27,ProposedRates!$A:$A,ProposedRates!G:G))</f>
        <v>6</v>
      </c>
    </row>
    <row r="28" spans="1:7" x14ac:dyDescent="0.25">
      <c r="A28" s="1">
        <f ca="1">IF(ROW()&gt;'Proposed Power Rate Calculator'!$C$29+1,"",A27+1)</f>
        <v>42261</v>
      </c>
      <c r="B28" s="13">
        <f ca="1">IF($A28="",0,LOOKUP($A28,ProposedRates!$A:$A,ProposedRates!B:B))</f>
        <v>0.14940000000000001</v>
      </c>
      <c r="C28" s="13">
        <f ca="1">IF($A28="",0,LOOKUP($A28,ProposedRates!$A:$A,ProposedRates!C:C))</f>
        <v>0.18157999999999999</v>
      </c>
      <c r="D28" s="13">
        <f ca="1">IF($A28="",0,LOOKUP($A28,ProposedRates!$A:$A,ProposedRates!D:D))</f>
        <v>0.23053999999999999</v>
      </c>
      <c r="E28" s="12">
        <f ca="1">IF($A28="",0,LOOKUP($A28,ProposedRates!$A:$A,ProposedRates!E:E))</f>
        <v>0.55000000000000004</v>
      </c>
      <c r="F28" s="12">
        <f ca="1">IF($A28="",0,LOOKUP($A28,ProposedRates!$A:$A,ProposedRates!F:F))</f>
        <v>2</v>
      </c>
      <c r="G28" s="12">
        <f ca="1">IF($A28="",0,LOOKUP($A28,ProposedRates!$A:$A,ProposedRates!G:G))</f>
        <v>6</v>
      </c>
    </row>
    <row r="29" spans="1:7" x14ac:dyDescent="0.25">
      <c r="A29" s="1">
        <f ca="1">IF(ROW()&gt;'Proposed Power Rate Calculator'!$C$29+1,"",A28+1)</f>
        <v>42262</v>
      </c>
      <c r="B29" s="13">
        <f ca="1">IF($A29="",0,LOOKUP($A29,ProposedRates!$A:$A,ProposedRates!B:B))</f>
        <v>0.14940000000000001</v>
      </c>
      <c r="C29" s="13">
        <f ca="1">IF($A29="",0,LOOKUP($A29,ProposedRates!$A:$A,ProposedRates!C:C))</f>
        <v>0.18157999999999999</v>
      </c>
      <c r="D29" s="13">
        <f ca="1">IF($A29="",0,LOOKUP($A29,ProposedRates!$A:$A,ProposedRates!D:D))</f>
        <v>0.23053999999999999</v>
      </c>
      <c r="E29" s="12">
        <f ca="1">IF($A29="",0,LOOKUP($A29,ProposedRates!$A:$A,ProposedRates!E:E))</f>
        <v>0.55000000000000004</v>
      </c>
      <c r="F29" s="12">
        <f ca="1">IF($A29="",0,LOOKUP($A29,ProposedRates!$A:$A,ProposedRates!F:F))</f>
        <v>2</v>
      </c>
      <c r="G29" s="12">
        <f ca="1">IF($A29="",0,LOOKUP($A29,ProposedRates!$A:$A,ProposedRates!G:G))</f>
        <v>6</v>
      </c>
    </row>
    <row r="30" spans="1:7" x14ac:dyDescent="0.25">
      <c r="A30" s="1">
        <f ca="1">IF(ROW()&gt;'Proposed Power Rate Calculator'!$C$29+1,"",A29+1)</f>
        <v>42263</v>
      </c>
      <c r="B30" s="13">
        <f ca="1">IF($A30="",0,LOOKUP($A30,ProposedRates!$A:$A,ProposedRates!B:B))</f>
        <v>0.14940000000000001</v>
      </c>
      <c r="C30" s="13">
        <f ca="1">IF($A30="",0,LOOKUP($A30,ProposedRates!$A:$A,ProposedRates!C:C))</f>
        <v>0.18157999999999999</v>
      </c>
      <c r="D30" s="13">
        <f ca="1">IF($A30="",0,LOOKUP($A30,ProposedRates!$A:$A,ProposedRates!D:D))</f>
        <v>0.23053999999999999</v>
      </c>
      <c r="E30" s="12">
        <f ca="1">IF($A30="",0,LOOKUP($A30,ProposedRates!$A:$A,ProposedRates!E:E))</f>
        <v>0.55000000000000004</v>
      </c>
      <c r="F30" s="12">
        <f ca="1">IF($A30="",0,LOOKUP($A30,ProposedRates!$A:$A,ProposedRates!F:F))</f>
        <v>2</v>
      </c>
      <c r="G30" s="12">
        <f ca="1">IF($A30="",0,LOOKUP($A30,ProposedRates!$A:$A,ProposedRates!G:G))</f>
        <v>6</v>
      </c>
    </row>
    <row r="31" spans="1:7" x14ac:dyDescent="0.25">
      <c r="A31" s="1">
        <f ca="1">IF(ROW()&gt;'Proposed Power Rate Calculator'!$C$29+1,"",A30+1)</f>
        <v>42264</v>
      </c>
      <c r="B31" s="13">
        <f ca="1">IF($A31="",0,LOOKUP($A31,ProposedRates!$A:$A,ProposedRates!B:B))</f>
        <v>0.14940000000000001</v>
      </c>
      <c r="C31" s="13">
        <f ca="1">IF($A31="",0,LOOKUP($A31,ProposedRates!$A:$A,ProposedRates!C:C))</f>
        <v>0.18157999999999999</v>
      </c>
      <c r="D31" s="13">
        <f ca="1">IF($A31="",0,LOOKUP($A31,ProposedRates!$A:$A,ProposedRates!D:D))</f>
        <v>0.23053999999999999</v>
      </c>
      <c r="E31" s="12">
        <f ca="1">IF($A31="",0,LOOKUP($A31,ProposedRates!$A:$A,ProposedRates!E:E))</f>
        <v>0.55000000000000004</v>
      </c>
      <c r="F31" s="12">
        <f ca="1">IF($A31="",0,LOOKUP($A31,ProposedRates!$A:$A,ProposedRates!F:F))</f>
        <v>2</v>
      </c>
      <c r="G31" s="12">
        <f ca="1">IF($A31="",0,LOOKUP($A31,ProposedRates!$A:$A,ProposedRates!G:G))</f>
        <v>6</v>
      </c>
    </row>
    <row r="32" spans="1:7" x14ac:dyDescent="0.25">
      <c r="A32" s="1">
        <f ca="1">IF(ROW()&gt;'Proposed Power Rate Calculator'!$C$29+1,"",A31+1)</f>
        <v>42265</v>
      </c>
      <c r="B32" s="13">
        <f ca="1">IF($A32="",0,LOOKUP($A32,ProposedRates!$A:$A,ProposedRates!B:B))</f>
        <v>0.14940000000000001</v>
      </c>
      <c r="C32" s="13">
        <f ca="1">IF($A32="",0,LOOKUP($A32,ProposedRates!$A:$A,ProposedRates!C:C))</f>
        <v>0.18157999999999999</v>
      </c>
      <c r="D32" s="13">
        <f ca="1">IF($A32="",0,LOOKUP($A32,ProposedRates!$A:$A,ProposedRates!D:D))</f>
        <v>0.23053999999999999</v>
      </c>
      <c r="E32" s="12">
        <f ca="1">IF($A32="",0,LOOKUP($A32,ProposedRates!$A:$A,ProposedRates!E:E))</f>
        <v>0.55000000000000004</v>
      </c>
      <c r="F32" s="12">
        <f ca="1">IF($A32="",0,LOOKUP($A32,ProposedRates!$A:$A,ProposedRates!F:F))</f>
        <v>2</v>
      </c>
      <c r="G32" s="12">
        <f ca="1">IF($A32="",0,LOOKUP($A32,ProposedRates!$A:$A,ProposedRates!G:G))</f>
        <v>6</v>
      </c>
    </row>
    <row r="33" spans="1:7" x14ac:dyDescent="0.25">
      <c r="A33" s="1">
        <f ca="1">IF(ROW()&gt;'Proposed Power Rate Calculator'!$C$29+1,"",A32+1)</f>
        <v>42266</v>
      </c>
      <c r="B33" s="13">
        <f ca="1">IF($A33="",0,LOOKUP($A33,ProposedRates!$A:$A,ProposedRates!B:B))</f>
        <v>0.14940000000000001</v>
      </c>
      <c r="C33" s="13">
        <f ca="1">IF($A33="",0,LOOKUP($A33,ProposedRates!$A:$A,ProposedRates!C:C))</f>
        <v>0.18157999999999999</v>
      </c>
      <c r="D33" s="13">
        <f ca="1">IF($A33="",0,LOOKUP($A33,ProposedRates!$A:$A,ProposedRates!D:D))</f>
        <v>0.23053999999999999</v>
      </c>
      <c r="E33" s="12">
        <f ca="1">IF($A33="",0,LOOKUP($A33,ProposedRates!$A:$A,ProposedRates!E:E))</f>
        <v>0.55000000000000004</v>
      </c>
      <c r="F33" s="12">
        <f ca="1">IF($A33="",0,LOOKUP($A33,ProposedRates!$A:$A,ProposedRates!F:F))</f>
        <v>2</v>
      </c>
      <c r="G33" s="12">
        <f ca="1">IF($A33="",0,LOOKUP($A33,ProposedRates!$A:$A,ProposedRates!G:G))</f>
        <v>6</v>
      </c>
    </row>
    <row r="34" spans="1:7" x14ac:dyDescent="0.25">
      <c r="A34" s="1">
        <f ca="1">IF(ROW()&gt;'Proposed Power Rate Calculator'!$C$29+1,"",A33+1)</f>
        <v>42267</v>
      </c>
      <c r="B34" s="13">
        <f ca="1">IF($A34="",0,LOOKUP($A34,ProposedRates!$A:$A,ProposedRates!B:B))</f>
        <v>0.14940000000000001</v>
      </c>
      <c r="C34" s="13">
        <f ca="1">IF($A34="",0,LOOKUP($A34,ProposedRates!$A:$A,ProposedRates!C:C))</f>
        <v>0.18157999999999999</v>
      </c>
      <c r="D34" s="13">
        <f ca="1">IF($A34="",0,LOOKUP($A34,ProposedRates!$A:$A,ProposedRates!D:D))</f>
        <v>0.23053999999999999</v>
      </c>
      <c r="E34" s="12">
        <f ca="1">IF($A34="",0,LOOKUP($A34,ProposedRates!$A:$A,ProposedRates!E:E))</f>
        <v>0.55000000000000004</v>
      </c>
      <c r="F34" s="12">
        <f ca="1">IF($A34="",0,LOOKUP($A34,ProposedRates!$A:$A,ProposedRates!F:F))</f>
        <v>2</v>
      </c>
      <c r="G34" s="12">
        <f ca="1">IF($A34="",0,LOOKUP($A34,ProposedRates!$A:$A,ProposedRates!G:G))</f>
        <v>6</v>
      </c>
    </row>
    <row r="35" spans="1:7" x14ac:dyDescent="0.25">
      <c r="A35" s="1">
        <f ca="1">IF(ROW()&gt;'Proposed Power Rate Calculator'!$C$29+1,"",A34+1)</f>
        <v>42268</v>
      </c>
      <c r="B35" s="13">
        <f ca="1">IF($A35="",0,LOOKUP($A35,ProposedRates!$A:$A,ProposedRates!B:B))</f>
        <v>0.14940000000000001</v>
      </c>
      <c r="C35" s="13">
        <f ca="1">IF($A35="",0,LOOKUP($A35,ProposedRates!$A:$A,ProposedRates!C:C))</f>
        <v>0.18157999999999999</v>
      </c>
      <c r="D35" s="13">
        <f ca="1">IF($A35="",0,LOOKUP($A35,ProposedRates!$A:$A,ProposedRates!D:D))</f>
        <v>0.23053999999999999</v>
      </c>
      <c r="E35" s="12">
        <f ca="1">IF($A35="",0,LOOKUP($A35,ProposedRates!$A:$A,ProposedRates!E:E))</f>
        <v>0.55000000000000004</v>
      </c>
      <c r="F35" s="12">
        <f ca="1">IF($A35="",0,LOOKUP($A35,ProposedRates!$A:$A,ProposedRates!F:F))</f>
        <v>2</v>
      </c>
      <c r="G35" s="12">
        <f ca="1">IF($A35="",0,LOOKUP($A35,ProposedRates!$A:$A,ProposedRates!G:G))</f>
        <v>6</v>
      </c>
    </row>
    <row r="36" spans="1:7" x14ac:dyDescent="0.25">
      <c r="A36" s="1">
        <f ca="1">IF(ROW()&gt;'Proposed Power Rate Calculator'!$C$29+1,"",A35+1)</f>
        <v>42269</v>
      </c>
      <c r="B36" s="13">
        <f ca="1">IF($A36="",0,LOOKUP($A36,ProposedRates!$A:$A,ProposedRates!B:B))</f>
        <v>0.14940000000000001</v>
      </c>
      <c r="C36" s="13">
        <f ca="1">IF($A36="",0,LOOKUP($A36,ProposedRates!$A:$A,ProposedRates!C:C))</f>
        <v>0.18157999999999999</v>
      </c>
      <c r="D36" s="13">
        <f ca="1">IF($A36="",0,LOOKUP($A36,ProposedRates!$A:$A,ProposedRates!D:D))</f>
        <v>0.23053999999999999</v>
      </c>
      <c r="E36" s="12">
        <f ca="1">IF($A36="",0,LOOKUP($A36,ProposedRates!$A:$A,ProposedRates!E:E))</f>
        <v>0.55000000000000004</v>
      </c>
      <c r="F36" s="12">
        <f ca="1">IF($A36="",0,LOOKUP($A36,ProposedRates!$A:$A,ProposedRates!F:F))</f>
        <v>2</v>
      </c>
      <c r="G36" s="12">
        <f ca="1">IF($A36="",0,LOOKUP($A36,ProposedRates!$A:$A,ProposedRates!G:G))</f>
        <v>6</v>
      </c>
    </row>
    <row r="37" spans="1:7" x14ac:dyDescent="0.25">
      <c r="A37" s="1">
        <f ca="1">IF(ROW()&gt;'Proposed Power Rate Calculator'!$C$29+1,"",A36+1)</f>
        <v>42270</v>
      </c>
      <c r="B37" s="13">
        <f ca="1">IF($A37="",0,LOOKUP($A37,ProposedRates!$A:$A,ProposedRates!B:B))</f>
        <v>0.14940000000000001</v>
      </c>
      <c r="C37" s="13">
        <f ca="1">IF($A37="",0,LOOKUP($A37,ProposedRates!$A:$A,ProposedRates!C:C))</f>
        <v>0.18157999999999999</v>
      </c>
      <c r="D37" s="13">
        <f ca="1">IF($A37="",0,LOOKUP($A37,ProposedRates!$A:$A,ProposedRates!D:D))</f>
        <v>0.23053999999999999</v>
      </c>
      <c r="E37" s="12">
        <f ca="1">IF($A37="",0,LOOKUP($A37,ProposedRates!$A:$A,ProposedRates!E:E))</f>
        <v>0.55000000000000004</v>
      </c>
      <c r="F37" s="12">
        <f ca="1">IF($A37="",0,LOOKUP($A37,ProposedRates!$A:$A,ProposedRates!F:F))</f>
        <v>2</v>
      </c>
      <c r="G37" s="12">
        <f ca="1">IF($A37="",0,LOOKUP($A37,ProposedRates!$A:$A,ProposedRates!G:G))</f>
        <v>6</v>
      </c>
    </row>
    <row r="38" spans="1:7" x14ac:dyDescent="0.25">
      <c r="A38" s="1">
        <f ca="1">IF(ROW()&gt;'Proposed Power Rate Calculator'!$C$29+1,"",A37+1)</f>
        <v>42271</v>
      </c>
      <c r="B38" s="13">
        <f ca="1">IF($A38="",0,LOOKUP($A38,ProposedRates!$A:$A,ProposedRates!B:B))</f>
        <v>0.14940000000000001</v>
      </c>
      <c r="C38" s="13">
        <f ca="1">IF($A38="",0,LOOKUP($A38,ProposedRates!$A:$A,ProposedRates!C:C))</f>
        <v>0.18157999999999999</v>
      </c>
      <c r="D38" s="13">
        <f ca="1">IF($A38="",0,LOOKUP($A38,ProposedRates!$A:$A,ProposedRates!D:D))</f>
        <v>0.23053999999999999</v>
      </c>
      <c r="E38" s="12">
        <f ca="1">IF($A38="",0,LOOKUP($A38,ProposedRates!$A:$A,ProposedRates!E:E))</f>
        <v>0.55000000000000004</v>
      </c>
      <c r="F38" s="12">
        <f ca="1">IF($A38="",0,LOOKUP($A38,ProposedRates!$A:$A,ProposedRates!F:F))</f>
        <v>2</v>
      </c>
      <c r="G38" s="12">
        <f ca="1">IF($A38="",0,LOOKUP($A38,ProposedRates!$A:$A,ProposedRates!G:G))</f>
        <v>6</v>
      </c>
    </row>
    <row r="39" spans="1:7" x14ac:dyDescent="0.25">
      <c r="A39" s="1">
        <f ca="1">IF(ROW()&gt;'Proposed Power Rate Calculator'!$C$29+1,"",A38+1)</f>
        <v>42272</v>
      </c>
      <c r="B39" s="13">
        <f ca="1">IF($A39="",0,LOOKUP($A39,ProposedRates!$A:$A,ProposedRates!B:B))</f>
        <v>0.14940000000000001</v>
      </c>
      <c r="C39" s="13">
        <f ca="1">IF($A39="",0,LOOKUP($A39,ProposedRates!$A:$A,ProposedRates!C:C))</f>
        <v>0.18157999999999999</v>
      </c>
      <c r="D39" s="13">
        <f ca="1">IF($A39="",0,LOOKUP($A39,ProposedRates!$A:$A,ProposedRates!D:D))</f>
        <v>0.23053999999999999</v>
      </c>
      <c r="E39" s="12">
        <f ca="1">IF($A39="",0,LOOKUP($A39,ProposedRates!$A:$A,ProposedRates!E:E))</f>
        <v>0.55000000000000004</v>
      </c>
      <c r="F39" s="12">
        <f ca="1">IF($A39="",0,LOOKUP($A39,ProposedRates!$A:$A,ProposedRates!F:F))</f>
        <v>2</v>
      </c>
      <c r="G39" s="12">
        <f ca="1">IF($A39="",0,LOOKUP($A39,ProposedRates!$A:$A,ProposedRates!G:G))</f>
        <v>6</v>
      </c>
    </row>
    <row r="40" spans="1:7" x14ac:dyDescent="0.25">
      <c r="A40" s="1">
        <f ca="1">IF(ROW()&gt;'Proposed Power Rate Calculator'!$C$29+1,"",A39+1)</f>
        <v>42273</v>
      </c>
      <c r="B40" s="13">
        <f ca="1">IF($A40="",0,LOOKUP($A40,ProposedRates!$A:$A,ProposedRates!B:B))</f>
        <v>0.14940000000000001</v>
      </c>
      <c r="C40" s="13">
        <f ca="1">IF($A40="",0,LOOKUP($A40,ProposedRates!$A:$A,ProposedRates!C:C))</f>
        <v>0.18157999999999999</v>
      </c>
      <c r="D40" s="13">
        <f ca="1">IF($A40="",0,LOOKUP($A40,ProposedRates!$A:$A,ProposedRates!D:D))</f>
        <v>0.23053999999999999</v>
      </c>
      <c r="E40" s="12">
        <f ca="1">IF($A40="",0,LOOKUP($A40,ProposedRates!$A:$A,ProposedRates!E:E))</f>
        <v>0.55000000000000004</v>
      </c>
      <c r="F40" s="12">
        <f ca="1">IF($A40="",0,LOOKUP($A40,ProposedRates!$A:$A,ProposedRates!F:F))</f>
        <v>2</v>
      </c>
      <c r="G40" s="12">
        <f ca="1">IF($A40="",0,LOOKUP($A40,ProposedRates!$A:$A,ProposedRates!G:G))</f>
        <v>6</v>
      </c>
    </row>
    <row r="41" spans="1:7" x14ac:dyDescent="0.25">
      <c r="A41" s="1">
        <f ca="1">IF(ROW()&gt;'Proposed Power Rate Calculator'!$C$29+1,"",A40+1)</f>
        <v>42274</v>
      </c>
      <c r="B41" s="13">
        <f ca="1">IF($A41="",0,LOOKUP($A41,ProposedRates!$A:$A,ProposedRates!B:B))</f>
        <v>0.14940000000000001</v>
      </c>
      <c r="C41" s="13">
        <f ca="1">IF($A41="",0,LOOKUP($A41,ProposedRates!$A:$A,ProposedRates!C:C))</f>
        <v>0.18157999999999999</v>
      </c>
      <c r="D41" s="13">
        <f ca="1">IF($A41="",0,LOOKUP($A41,ProposedRates!$A:$A,ProposedRates!D:D))</f>
        <v>0.23053999999999999</v>
      </c>
      <c r="E41" s="12">
        <f ca="1">IF($A41="",0,LOOKUP($A41,ProposedRates!$A:$A,ProposedRates!E:E))</f>
        <v>0.55000000000000004</v>
      </c>
      <c r="F41" s="12">
        <f ca="1">IF($A41="",0,LOOKUP($A41,ProposedRates!$A:$A,ProposedRates!F:F))</f>
        <v>2</v>
      </c>
      <c r="G41" s="12">
        <f ca="1">IF($A41="",0,LOOKUP($A41,ProposedRates!$A:$A,ProposedRates!G:G))</f>
        <v>6</v>
      </c>
    </row>
    <row r="42" spans="1:7" x14ac:dyDescent="0.25">
      <c r="A42" s="1">
        <f ca="1">IF(ROW()&gt;'Proposed Power Rate Calculator'!$C$29+1,"",A41+1)</f>
        <v>42275</v>
      </c>
      <c r="B42" s="13">
        <f ca="1">IF($A42="",0,LOOKUP($A42,ProposedRates!$A:$A,ProposedRates!B:B))</f>
        <v>0.14940000000000001</v>
      </c>
      <c r="C42" s="13">
        <f ca="1">IF($A42="",0,LOOKUP($A42,ProposedRates!$A:$A,ProposedRates!C:C))</f>
        <v>0.18157999999999999</v>
      </c>
      <c r="D42" s="13">
        <f ca="1">IF($A42="",0,LOOKUP($A42,ProposedRates!$A:$A,ProposedRates!D:D))</f>
        <v>0.23053999999999999</v>
      </c>
      <c r="E42" s="12">
        <f ca="1">IF($A42="",0,LOOKUP($A42,ProposedRates!$A:$A,ProposedRates!E:E))</f>
        <v>0.55000000000000004</v>
      </c>
      <c r="F42" s="12">
        <f ca="1">IF($A42="",0,LOOKUP($A42,ProposedRates!$A:$A,ProposedRates!F:F))</f>
        <v>2</v>
      </c>
      <c r="G42" s="12">
        <f ca="1">IF($A42="",0,LOOKUP($A42,ProposedRates!$A:$A,ProposedRates!G:G))</f>
        <v>6</v>
      </c>
    </row>
    <row r="43" spans="1:7" x14ac:dyDescent="0.25">
      <c r="A43" s="1">
        <f ca="1">IF(ROW()&gt;'Proposed Power Rate Calculator'!$C$29+1,"",A42+1)</f>
        <v>42276</v>
      </c>
      <c r="B43" s="13">
        <f ca="1">IF($A43="",0,LOOKUP($A43,ProposedRates!$A:$A,ProposedRates!B:B))</f>
        <v>0.14940000000000001</v>
      </c>
      <c r="C43" s="13">
        <f ca="1">IF($A43="",0,LOOKUP($A43,ProposedRates!$A:$A,ProposedRates!C:C))</f>
        <v>0.18157999999999999</v>
      </c>
      <c r="D43" s="13">
        <f ca="1">IF($A43="",0,LOOKUP($A43,ProposedRates!$A:$A,ProposedRates!D:D))</f>
        <v>0.23053999999999999</v>
      </c>
      <c r="E43" s="12">
        <f ca="1">IF($A43="",0,LOOKUP($A43,ProposedRates!$A:$A,ProposedRates!E:E))</f>
        <v>0.55000000000000004</v>
      </c>
      <c r="F43" s="12">
        <f ca="1">IF($A43="",0,LOOKUP($A43,ProposedRates!$A:$A,ProposedRates!F:F))</f>
        <v>2</v>
      </c>
      <c r="G43" s="12">
        <f ca="1">IF($A43="",0,LOOKUP($A43,ProposedRates!$A:$A,ProposedRates!G:G))</f>
        <v>6</v>
      </c>
    </row>
    <row r="44" spans="1:7" x14ac:dyDescent="0.25">
      <c r="A44" s="1">
        <f ca="1">IF(ROW()&gt;'Proposed Power Rate Calculator'!$C$29+1,"",A43+1)</f>
        <v>42277</v>
      </c>
      <c r="B44" s="13">
        <f ca="1">IF($A44="",0,LOOKUP($A44,ProposedRates!$A:$A,ProposedRates!B:B))</f>
        <v>0.14940000000000001</v>
      </c>
      <c r="C44" s="13">
        <f ca="1">IF($A44="",0,LOOKUP($A44,ProposedRates!$A:$A,ProposedRates!C:C))</f>
        <v>0.18157999999999999</v>
      </c>
      <c r="D44" s="13">
        <f ca="1">IF($A44="",0,LOOKUP($A44,ProposedRates!$A:$A,ProposedRates!D:D))</f>
        <v>0.23053999999999999</v>
      </c>
      <c r="E44" s="12">
        <f ca="1">IF($A44="",0,LOOKUP($A44,ProposedRates!$A:$A,ProposedRates!E:E))</f>
        <v>0.55000000000000004</v>
      </c>
      <c r="F44" s="12">
        <f ca="1">IF($A44="",0,LOOKUP($A44,ProposedRates!$A:$A,ProposedRates!F:F))</f>
        <v>2</v>
      </c>
      <c r="G44" s="12">
        <f ca="1">IF($A44="",0,LOOKUP($A44,ProposedRates!$A:$A,ProposedRates!G:G))</f>
        <v>6</v>
      </c>
    </row>
    <row r="45" spans="1:7" x14ac:dyDescent="0.25">
      <c r="A45" s="1">
        <f ca="1">IF(ROW()&gt;'Proposed Power Rate Calculator'!$C$29+1,"",A44+1)</f>
        <v>42278</v>
      </c>
      <c r="B45" s="13">
        <f ca="1">IF($A45="",0,LOOKUP($A45,ProposedRates!$A:$A,ProposedRates!B:B))</f>
        <v>0.14940000000000001</v>
      </c>
      <c r="C45" s="13">
        <f ca="1">IF($A45="",0,LOOKUP($A45,ProposedRates!$A:$A,ProposedRates!C:C))</f>
        <v>0.18157999999999999</v>
      </c>
      <c r="D45" s="13">
        <f ca="1">IF($A45="",0,LOOKUP($A45,ProposedRates!$A:$A,ProposedRates!D:D))</f>
        <v>0.18157999999999999</v>
      </c>
      <c r="E45" s="12">
        <f ca="1">IF($A45="",0,LOOKUP($A45,ProposedRates!$A:$A,ProposedRates!E:E))</f>
        <v>0.55000000000000004</v>
      </c>
      <c r="F45" s="12">
        <f ca="1">IF($A45="",0,LOOKUP($A45,ProposedRates!$A:$A,ProposedRates!F:F))</f>
        <v>2</v>
      </c>
      <c r="G45" s="12">
        <f ca="1">IF($A45="",0,LOOKUP($A45,ProposedRates!$A:$A,ProposedRates!G:G))</f>
        <v>6</v>
      </c>
    </row>
    <row r="46" spans="1:7" x14ac:dyDescent="0.25">
      <c r="A46" s="1">
        <f ca="1">IF(ROW()&gt;'Proposed Power Rate Calculator'!$C$29+1,"",A45+1)</f>
        <v>42279</v>
      </c>
      <c r="B46" s="13">
        <f ca="1">IF($A46="",0,LOOKUP($A46,ProposedRates!$A:$A,ProposedRates!B:B))</f>
        <v>0.14940000000000001</v>
      </c>
      <c r="C46" s="13">
        <f ca="1">IF($A46="",0,LOOKUP($A46,ProposedRates!$A:$A,ProposedRates!C:C))</f>
        <v>0.18157999999999999</v>
      </c>
      <c r="D46" s="13">
        <f ca="1">IF($A46="",0,LOOKUP($A46,ProposedRates!$A:$A,ProposedRates!D:D))</f>
        <v>0.18157999999999999</v>
      </c>
      <c r="E46" s="12">
        <f ca="1">IF($A46="",0,LOOKUP($A46,ProposedRates!$A:$A,ProposedRates!E:E))</f>
        <v>0.55000000000000004</v>
      </c>
      <c r="F46" s="12">
        <f ca="1">IF($A46="",0,LOOKUP($A46,ProposedRates!$A:$A,ProposedRates!F:F))</f>
        <v>2</v>
      </c>
      <c r="G46" s="12">
        <f ca="1">IF($A46="",0,LOOKUP($A46,ProposedRates!$A:$A,ProposedRates!G:G))</f>
        <v>6</v>
      </c>
    </row>
    <row r="47" spans="1:7" x14ac:dyDescent="0.25">
      <c r="A47" s="1">
        <f ca="1">IF(ROW()&gt;'Proposed Power Rate Calculator'!$C$29+1,"",A46+1)</f>
        <v>42280</v>
      </c>
      <c r="B47" s="13">
        <f ca="1">IF($A47="",0,LOOKUP($A47,ProposedRates!$A:$A,ProposedRates!B:B))</f>
        <v>0.14940000000000001</v>
      </c>
      <c r="C47" s="13">
        <f ca="1">IF($A47="",0,LOOKUP($A47,ProposedRates!$A:$A,ProposedRates!C:C))</f>
        <v>0.18157999999999999</v>
      </c>
      <c r="D47" s="13">
        <f ca="1">IF($A47="",0,LOOKUP($A47,ProposedRates!$A:$A,ProposedRates!D:D))</f>
        <v>0.18157999999999999</v>
      </c>
      <c r="E47" s="12">
        <f ca="1">IF($A47="",0,LOOKUP($A47,ProposedRates!$A:$A,ProposedRates!E:E))</f>
        <v>0.55000000000000004</v>
      </c>
      <c r="F47" s="12">
        <f ca="1">IF($A47="",0,LOOKUP($A47,ProposedRates!$A:$A,ProposedRates!F:F))</f>
        <v>2</v>
      </c>
      <c r="G47" s="12">
        <f ca="1">IF($A47="",0,LOOKUP($A47,ProposedRates!$A:$A,ProposedRates!G:G))</f>
        <v>6</v>
      </c>
    </row>
    <row r="48" spans="1:7" x14ac:dyDescent="0.25">
      <c r="A48" s="1">
        <f ca="1">IF(ROW()&gt;'Proposed Power Rate Calculator'!$C$29+1,"",A47+1)</f>
        <v>42281</v>
      </c>
      <c r="B48" s="13">
        <f ca="1">IF($A48="",0,LOOKUP($A48,ProposedRates!$A:$A,ProposedRates!B:B))</f>
        <v>0.14940000000000001</v>
      </c>
      <c r="C48" s="13">
        <f ca="1">IF($A48="",0,LOOKUP($A48,ProposedRates!$A:$A,ProposedRates!C:C))</f>
        <v>0.18157999999999999</v>
      </c>
      <c r="D48" s="13">
        <f ca="1">IF($A48="",0,LOOKUP($A48,ProposedRates!$A:$A,ProposedRates!D:D))</f>
        <v>0.18157999999999999</v>
      </c>
      <c r="E48" s="12">
        <f ca="1">IF($A48="",0,LOOKUP($A48,ProposedRates!$A:$A,ProposedRates!E:E))</f>
        <v>0.55000000000000004</v>
      </c>
      <c r="F48" s="12">
        <f ca="1">IF($A48="",0,LOOKUP($A48,ProposedRates!$A:$A,ProposedRates!F:F))</f>
        <v>2</v>
      </c>
      <c r="G48" s="12">
        <f ca="1">IF($A48="",0,LOOKUP($A48,ProposedRates!$A:$A,ProposedRates!G:G))</f>
        <v>6</v>
      </c>
    </row>
    <row r="49" spans="1:7" x14ac:dyDescent="0.25">
      <c r="A49" s="1">
        <f ca="1">IF(ROW()&gt;'Proposed Power Rate Calculator'!$C$29+1,"",A48+1)</f>
        <v>42282</v>
      </c>
      <c r="B49" s="13">
        <f ca="1">IF($A49="",0,LOOKUP($A49,ProposedRates!$A:$A,ProposedRates!B:B))</f>
        <v>0.14940000000000001</v>
      </c>
      <c r="C49" s="13">
        <f ca="1">IF($A49="",0,LOOKUP($A49,ProposedRates!$A:$A,ProposedRates!C:C))</f>
        <v>0.18157999999999999</v>
      </c>
      <c r="D49" s="13">
        <f ca="1">IF($A49="",0,LOOKUP($A49,ProposedRates!$A:$A,ProposedRates!D:D))</f>
        <v>0.18157999999999999</v>
      </c>
      <c r="E49" s="12">
        <f ca="1">IF($A49="",0,LOOKUP($A49,ProposedRates!$A:$A,ProposedRates!E:E))</f>
        <v>0.55000000000000004</v>
      </c>
      <c r="F49" s="12">
        <f ca="1">IF($A49="",0,LOOKUP($A49,ProposedRates!$A:$A,ProposedRates!F:F))</f>
        <v>2</v>
      </c>
      <c r="G49" s="12">
        <f ca="1">IF($A49="",0,LOOKUP($A49,ProposedRates!$A:$A,ProposedRates!G:G))</f>
        <v>6</v>
      </c>
    </row>
    <row r="50" spans="1:7" x14ac:dyDescent="0.25">
      <c r="A50" s="1">
        <f ca="1">IF(ROW()&gt;'Proposed Power Rate Calculator'!$C$29+1,"",A49+1)</f>
        <v>42283</v>
      </c>
      <c r="B50" s="13">
        <f ca="1">IF($A50="",0,LOOKUP($A50,ProposedRates!$A:$A,ProposedRates!B:B))</f>
        <v>0.14940000000000001</v>
      </c>
      <c r="C50" s="13">
        <f ca="1">IF($A50="",0,LOOKUP($A50,ProposedRates!$A:$A,ProposedRates!C:C))</f>
        <v>0.18157999999999999</v>
      </c>
      <c r="D50" s="13">
        <f ca="1">IF($A50="",0,LOOKUP($A50,ProposedRates!$A:$A,ProposedRates!D:D))</f>
        <v>0.18157999999999999</v>
      </c>
      <c r="E50" s="12">
        <f ca="1">IF($A50="",0,LOOKUP($A50,ProposedRates!$A:$A,ProposedRates!E:E))</f>
        <v>0.55000000000000004</v>
      </c>
      <c r="F50" s="12">
        <f ca="1">IF($A50="",0,LOOKUP($A50,ProposedRates!$A:$A,ProposedRates!F:F))</f>
        <v>2</v>
      </c>
      <c r="G50" s="12">
        <f ca="1">IF($A50="",0,LOOKUP($A50,ProposedRates!$A:$A,ProposedRates!G:G))</f>
        <v>6</v>
      </c>
    </row>
    <row r="51" spans="1:7" x14ac:dyDescent="0.25">
      <c r="A51" s="1">
        <f ca="1">IF(ROW()&gt;'Proposed Power Rate Calculator'!$C$29+1,"",A50+1)</f>
        <v>42284</v>
      </c>
      <c r="B51" s="13">
        <f ca="1">IF($A51="",0,LOOKUP($A51,ProposedRates!$A:$A,ProposedRates!B:B))</f>
        <v>0.14940000000000001</v>
      </c>
      <c r="C51" s="13">
        <f ca="1">IF($A51="",0,LOOKUP($A51,ProposedRates!$A:$A,ProposedRates!C:C))</f>
        <v>0.18157999999999999</v>
      </c>
      <c r="D51" s="13">
        <f ca="1">IF($A51="",0,LOOKUP($A51,ProposedRates!$A:$A,ProposedRates!D:D))</f>
        <v>0.18157999999999999</v>
      </c>
      <c r="E51" s="12">
        <f ca="1">IF($A51="",0,LOOKUP($A51,ProposedRates!$A:$A,ProposedRates!E:E))</f>
        <v>0.55000000000000004</v>
      </c>
      <c r="F51" s="12">
        <f ca="1">IF($A51="",0,LOOKUP($A51,ProposedRates!$A:$A,ProposedRates!F:F))</f>
        <v>2</v>
      </c>
      <c r="G51" s="12">
        <f ca="1">IF($A51="",0,LOOKUP($A51,ProposedRates!$A:$A,ProposedRates!G:G))</f>
        <v>6</v>
      </c>
    </row>
    <row r="52" spans="1:7" x14ac:dyDescent="0.25">
      <c r="A52" s="1">
        <f ca="1">IF(ROW()&gt;'Proposed Power Rate Calculator'!$C$29+1,"",A51+1)</f>
        <v>42285</v>
      </c>
      <c r="B52" s="13">
        <f ca="1">IF($A52="",0,LOOKUP($A52,ProposedRates!$A:$A,ProposedRates!B:B))</f>
        <v>0.14940000000000001</v>
      </c>
      <c r="C52" s="13">
        <f ca="1">IF($A52="",0,LOOKUP($A52,ProposedRates!$A:$A,ProposedRates!C:C))</f>
        <v>0.18157999999999999</v>
      </c>
      <c r="D52" s="13">
        <f ca="1">IF($A52="",0,LOOKUP($A52,ProposedRates!$A:$A,ProposedRates!D:D))</f>
        <v>0.18157999999999999</v>
      </c>
      <c r="E52" s="12">
        <f ca="1">IF($A52="",0,LOOKUP($A52,ProposedRates!$A:$A,ProposedRates!E:E))</f>
        <v>0.55000000000000004</v>
      </c>
      <c r="F52" s="12">
        <f ca="1">IF($A52="",0,LOOKUP($A52,ProposedRates!$A:$A,ProposedRates!F:F))</f>
        <v>2</v>
      </c>
      <c r="G52" s="12">
        <f ca="1">IF($A52="",0,LOOKUP($A52,ProposedRates!$A:$A,ProposedRates!G:G))</f>
        <v>6</v>
      </c>
    </row>
    <row r="53" spans="1:7" x14ac:dyDescent="0.25">
      <c r="A53" s="1">
        <f ca="1">IF(ROW()&gt;'Proposed Power Rate Calculator'!$C$29+1,"",A52+1)</f>
        <v>42286</v>
      </c>
      <c r="B53" s="13">
        <f ca="1">IF($A53="",0,LOOKUP($A53,ProposedRates!$A:$A,ProposedRates!B:B))</f>
        <v>0.14940000000000001</v>
      </c>
      <c r="C53" s="13">
        <f ca="1">IF($A53="",0,LOOKUP($A53,ProposedRates!$A:$A,ProposedRates!C:C))</f>
        <v>0.18157999999999999</v>
      </c>
      <c r="D53" s="13">
        <f ca="1">IF($A53="",0,LOOKUP($A53,ProposedRates!$A:$A,ProposedRates!D:D))</f>
        <v>0.18157999999999999</v>
      </c>
      <c r="E53" s="12">
        <f ca="1">IF($A53="",0,LOOKUP($A53,ProposedRates!$A:$A,ProposedRates!E:E))</f>
        <v>0.55000000000000004</v>
      </c>
      <c r="F53" s="12">
        <f ca="1">IF($A53="",0,LOOKUP($A53,ProposedRates!$A:$A,ProposedRates!F:F))</f>
        <v>2</v>
      </c>
      <c r="G53" s="12">
        <f ca="1">IF($A53="",0,LOOKUP($A53,ProposedRates!$A:$A,ProposedRates!G:G))</f>
        <v>6</v>
      </c>
    </row>
    <row r="54" spans="1:7" x14ac:dyDescent="0.25">
      <c r="A54" s="1">
        <f ca="1">IF(ROW()&gt;'Proposed Power Rate Calculator'!$C$29+1,"",A53+1)</f>
        <v>42287</v>
      </c>
      <c r="B54" s="13">
        <f ca="1">IF($A54="",0,LOOKUP($A54,ProposedRates!$A:$A,ProposedRates!B:B))</f>
        <v>0.14940000000000001</v>
      </c>
      <c r="C54" s="13">
        <f ca="1">IF($A54="",0,LOOKUP($A54,ProposedRates!$A:$A,ProposedRates!C:C))</f>
        <v>0.18157999999999999</v>
      </c>
      <c r="D54" s="13">
        <f ca="1">IF($A54="",0,LOOKUP($A54,ProposedRates!$A:$A,ProposedRates!D:D))</f>
        <v>0.18157999999999999</v>
      </c>
      <c r="E54" s="12">
        <f ca="1">IF($A54="",0,LOOKUP($A54,ProposedRates!$A:$A,ProposedRates!E:E))</f>
        <v>0.55000000000000004</v>
      </c>
      <c r="F54" s="12">
        <f ca="1">IF($A54="",0,LOOKUP($A54,ProposedRates!$A:$A,ProposedRates!F:F))</f>
        <v>2</v>
      </c>
      <c r="G54" s="12">
        <f ca="1">IF($A54="",0,LOOKUP($A54,ProposedRates!$A:$A,ProposedRates!G:G))</f>
        <v>6</v>
      </c>
    </row>
    <row r="55" spans="1:7" x14ac:dyDescent="0.25">
      <c r="A55" s="1">
        <f ca="1">IF(ROW()&gt;'Proposed Power Rate Calculator'!$C$29+1,"",A54+1)</f>
        <v>42288</v>
      </c>
      <c r="B55" s="13">
        <f ca="1">IF($A55="",0,LOOKUP($A55,ProposedRates!$A:$A,ProposedRates!B:B))</f>
        <v>0.14940000000000001</v>
      </c>
      <c r="C55" s="13">
        <f ca="1">IF($A55="",0,LOOKUP($A55,ProposedRates!$A:$A,ProposedRates!C:C))</f>
        <v>0.18157999999999999</v>
      </c>
      <c r="D55" s="13">
        <f ca="1">IF($A55="",0,LOOKUP($A55,ProposedRates!$A:$A,ProposedRates!D:D))</f>
        <v>0.18157999999999999</v>
      </c>
      <c r="E55" s="12">
        <f ca="1">IF($A55="",0,LOOKUP($A55,ProposedRates!$A:$A,ProposedRates!E:E))</f>
        <v>0.55000000000000004</v>
      </c>
      <c r="F55" s="12">
        <f ca="1">IF($A55="",0,LOOKUP($A55,ProposedRates!$A:$A,ProposedRates!F:F))</f>
        <v>2</v>
      </c>
      <c r="G55" s="12">
        <f ca="1">IF($A55="",0,LOOKUP($A55,ProposedRates!$A:$A,ProposedRates!G:G))</f>
        <v>6</v>
      </c>
    </row>
    <row r="56" spans="1:7" x14ac:dyDescent="0.25">
      <c r="A56" s="1">
        <f ca="1">IF(ROW()&gt;'Proposed Power Rate Calculator'!$C$29+1,"",A55+1)</f>
        <v>42289</v>
      </c>
      <c r="B56" s="13">
        <f ca="1">IF($A56="",0,LOOKUP($A56,ProposedRates!$A:$A,ProposedRates!B:B))</f>
        <v>0.14940000000000001</v>
      </c>
      <c r="C56" s="13">
        <f ca="1">IF($A56="",0,LOOKUP($A56,ProposedRates!$A:$A,ProposedRates!C:C))</f>
        <v>0.18157999999999999</v>
      </c>
      <c r="D56" s="13">
        <f ca="1">IF($A56="",0,LOOKUP($A56,ProposedRates!$A:$A,ProposedRates!D:D))</f>
        <v>0.18157999999999999</v>
      </c>
      <c r="E56" s="12">
        <f ca="1">IF($A56="",0,LOOKUP($A56,ProposedRates!$A:$A,ProposedRates!E:E))</f>
        <v>0.55000000000000004</v>
      </c>
      <c r="F56" s="12">
        <f ca="1">IF($A56="",0,LOOKUP($A56,ProposedRates!$A:$A,ProposedRates!F:F))</f>
        <v>2</v>
      </c>
      <c r="G56" s="12">
        <f ca="1">IF($A56="",0,LOOKUP($A56,ProposedRates!$A:$A,ProposedRates!G:G))</f>
        <v>6</v>
      </c>
    </row>
    <row r="57" spans="1:7" x14ac:dyDescent="0.25">
      <c r="A57" s="1">
        <f ca="1">IF(ROW()&gt;'Proposed Power Rate Calculator'!$C$29+1,"",A56+1)</f>
        <v>42290</v>
      </c>
      <c r="B57" s="13">
        <f ca="1">IF($A57="",0,LOOKUP($A57,ProposedRates!$A:$A,ProposedRates!B:B))</f>
        <v>0.14940000000000001</v>
      </c>
      <c r="C57" s="13">
        <f ca="1">IF($A57="",0,LOOKUP($A57,ProposedRates!$A:$A,ProposedRates!C:C))</f>
        <v>0.18157999999999999</v>
      </c>
      <c r="D57" s="13">
        <f ca="1">IF($A57="",0,LOOKUP($A57,ProposedRates!$A:$A,ProposedRates!D:D))</f>
        <v>0.18157999999999999</v>
      </c>
      <c r="E57" s="12">
        <f ca="1">IF($A57="",0,LOOKUP($A57,ProposedRates!$A:$A,ProposedRates!E:E))</f>
        <v>0.55000000000000004</v>
      </c>
      <c r="F57" s="12">
        <f ca="1">IF($A57="",0,LOOKUP($A57,ProposedRates!$A:$A,ProposedRates!F:F))</f>
        <v>2</v>
      </c>
      <c r="G57" s="12">
        <f ca="1">IF($A57="",0,LOOKUP($A57,ProposedRates!$A:$A,ProposedRates!G:G))</f>
        <v>6</v>
      </c>
    </row>
    <row r="58" spans="1:7" x14ac:dyDescent="0.25">
      <c r="A58" s="1">
        <f ca="1">IF(ROW()&gt;'Proposed Power Rate Calculator'!$C$29+1,"",A57+1)</f>
        <v>42291</v>
      </c>
      <c r="B58" s="13">
        <f ca="1">IF($A58="",0,LOOKUP($A58,ProposedRates!$A:$A,ProposedRates!B:B))</f>
        <v>0.14940000000000001</v>
      </c>
      <c r="C58" s="13">
        <f ca="1">IF($A58="",0,LOOKUP($A58,ProposedRates!$A:$A,ProposedRates!C:C))</f>
        <v>0.18157999999999999</v>
      </c>
      <c r="D58" s="13">
        <f ca="1">IF($A58="",0,LOOKUP($A58,ProposedRates!$A:$A,ProposedRates!D:D))</f>
        <v>0.18157999999999999</v>
      </c>
      <c r="E58" s="12">
        <f ca="1">IF($A58="",0,LOOKUP($A58,ProposedRates!$A:$A,ProposedRates!E:E))</f>
        <v>0.55000000000000004</v>
      </c>
      <c r="F58" s="12">
        <f ca="1">IF($A58="",0,LOOKUP($A58,ProposedRates!$A:$A,ProposedRates!F:F))</f>
        <v>2</v>
      </c>
      <c r="G58" s="12">
        <f ca="1">IF($A58="",0,LOOKUP($A58,ProposedRates!$A:$A,ProposedRates!G:G))</f>
        <v>6</v>
      </c>
    </row>
    <row r="59" spans="1:7" x14ac:dyDescent="0.25">
      <c r="A59" s="1">
        <f ca="1">IF(ROW()&gt;'Proposed Power Rate Calculator'!$C$29+1,"",A58+1)</f>
        <v>42292</v>
      </c>
      <c r="B59" s="13">
        <f ca="1">IF($A59="",0,LOOKUP($A59,ProposedRates!$A:$A,ProposedRates!B:B))</f>
        <v>0.14940000000000001</v>
      </c>
      <c r="C59" s="13">
        <f ca="1">IF($A59="",0,LOOKUP($A59,ProposedRates!$A:$A,ProposedRates!C:C))</f>
        <v>0.18157999999999999</v>
      </c>
      <c r="D59" s="13">
        <f ca="1">IF($A59="",0,LOOKUP($A59,ProposedRates!$A:$A,ProposedRates!D:D))</f>
        <v>0.18157999999999999</v>
      </c>
      <c r="E59" s="12">
        <f ca="1">IF($A59="",0,LOOKUP($A59,ProposedRates!$A:$A,ProposedRates!E:E))</f>
        <v>0.55000000000000004</v>
      </c>
      <c r="F59" s="12">
        <f ca="1">IF($A59="",0,LOOKUP($A59,ProposedRates!$A:$A,ProposedRates!F:F))</f>
        <v>2</v>
      </c>
      <c r="G59" s="12">
        <f ca="1">IF($A59="",0,LOOKUP($A59,ProposedRates!$A:$A,ProposedRates!G:G))</f>
        <v>6</v>
      </c>
    </row>
    <row r="60" spans="1:7" x14ac:dyDescent="0.25">
      <c r="A60" s="1">
        <f ca="1">IF(ROW()&gt;'Proposed Power Rate Calculator'!$C$29+1,"",A59+1)</f>
        <v>42293</v>
      </c>
      <c r="B60" s="13">
        <f ca="1">IF($A60="",0,LOOKUP($A60,ProposedRates!$A:$A,ProposedRates!B:B))</f>
        <v>0.14940000000000001</v>
      </c>
      <c r="C60" s="13">
        <f ca="1">IF($A60="",0,LOOKUP($A60,ProposedRates!$A:$A,ProposedRates!C:C))</f>
        <v>0.18157999999999999</v>
      </c>
      <c r="D60" s="13">
        <f ca="1">IF($A60="",0,LOOKUP($A60,ProposedRates!$A:$A,ProposedRates!D:D))</f>
        <v>0.18157999999999999</v>
      </c>
      <c r="E60" s="12">
        <f ca="1">IF($A60="",0,LOOKUP($A60,ProposedRates!$A:$A,ProposedRates!E:E))</f>
        <v>0.55000000000000004</v>
      </c>
      <c r="F60" s="12">
        <f ca="1">IF($A60="",0,LOOKUP($A60,ProposedRates!$A:$A,ProposedRates!F:F))</f>
        <v>2</v>
      </c>
      <c r="G60" s="12">
        <f ca="1">IF($A60="",0,LOOKUP($A60,ProposedRates!$A:$A,ProposedRates!G:G))</f>
        <v>6</v>
      </c>
    </row>
    <row r="61" spans="1:7" x14ac:dyDescent="0.25">
      <c r="A61" s="1">
        <f ca="1">IF(ROW()&gt;'Proposed Power Rate Calculator'!$C$29+1,"",A60+1)</f>
        <v>42294</v>
      </c>
      <c r="B61" s="13">
        <f ca="1">IF($A61="",0,LOOKUP($A61,ProposedRates!$A:$A,ProposedRates!B:B))</f>
        <v>0.14940000000000001</v>
      </c>
      <c r="C61" s="13">
        <f ca="1">IF($A61="",0,LOOKUP($A61,ProposedRates!$A:$A,ProposedRates!C:C))</f>
        <v>0.18157999999999999</v>
      </c>
      <c r="D61" s="13">
        <f ca="1">IF($A61="",0,LOOKUP($A61,ProposedRates!$A:$A,ProposedRates!D:D))</f>
        <v>0.18157999999999999</v>
      </c>
      <c r="E61" s="12">
        <f ca="1">IF($A61="",0,LOOKUP($A61,ProposedRates!$A:$A,ProposedRates!E:E))</f>
        <v>0.55000000000000004</v>
      </c>
      <c r="F61" s="12">
        <f ca="1">IF($A61="",0,LOOKUP($A61,ProposedRates!$A:$A,ProposedRates!F:F))</f>
        <v>2</v>
      </c>
      <c r="G61" s="12">
        <f ca="1">IF($A61="",0,LOOKUP($A61,ProposedRates!$A:$A,ProposedRates!G:G))</f>
        <v>6</v>
      </c>
    </row>
    <row r="62" spans="1:7" x14ac:dyDescent="0.25">
      <c r="A62" s="1" t="str">
        <f ca="1">IF(ROW()&gt;'Proposed Power Rate Calculator'!$C$29+1,"",A61+1)</f>
        <v/>
      </c>
      <c r="B62" s="13">
        <f ca="1">IF($A62="",0,LOOKUP($A62,ProposedRates!$A:$A,ProposedRates!B:B))</f>
        <v>0</v>
      </c>
      <c r="C62" s="13">
        <f ca="1">IF($A62="",0,LOOKUP($A62,ProposedRates!$A:$A,ProposedRates!C:C))</f>
        <v>0</v>
      </c>
      <c r="D62" s="13">
        <f ca="1">IF($A62="",0,LOOKUP($A62,ProposedRates!$A:$A,ProposedRates!D:D))</f>
        <v>0</v>
      </c>
      <c r="E62" s="12">
        <f ca="1">IF($A62="",0,LOOKUP($A62,ProposedRates!$A:$A,ProposedRates!E:E))</f>
        <v>0</v>
      </c>
      <c r="F62" s="12">
        <f ca="1">IF($A62="",0,LOOKUP($A62,ProposedRates!$A:$A,ProposedRates!F:F))</f>
        <v>0</v>
      </c>
      <c r="G62" s="12">
        <f ca="1">IF($A62="",0,LOOKUP($A62,ProposedRates!$A:$A,ProposedRates!G:G))</f>
        <v>0</v>
      </c>
    </row>
    <row r="63" spans="1:7" x14ac:dyDescent="0.25">
      <c r="A63" s="1" t="str">
        <f ca="1">IF(ROW()&gt;'Proposed Power Rate Calculator'!$C$29+1,"",A62+1)</f>
        <v/>
      </c>
      <c r="B63" s="13">
        <f ca="1">IF($A63="",0,LOOKUP($A63,ProposedRates!$A:$A,ProposedRates!B:B))</f>
        <v>0</v>
      </c>
      <c r="C63" s="13">
        <f ca="1">IF($A63="",0,LOOKUP($A63,ProposedRates!$A:$A,ProposedRates!C:C))</f>
        <v>0</v>
      </c>
      <c r="D63" s="13">
        <f ca="1">IF($A63="",0,LOOKUP($A63,ProposedRates!$A:$A,ProposedRates!D:D))</f>
        <v>0</v>
      </c>
      <c r="E63" s="12">
        <f ca="1">IF($A63="",0,LOOKUP($A63,ProposedRates!$A:$A,ProposedRates!E:E))</f>
        <v>0</v>
      </c>
      <c r="F63" s="12">
        <f ca="1">IF($A63="",0,LOOKUP($A63,ProposedRates!$A:$A,ProposedRates!F:F))</f>
        <v>0</v>
      </c>
      <c r="G63" s="12">
        <f ca="1">IF($A63="",0,LOOKUP($A63,ProposedRates!$A:$A,ProposedRates!G:G))</f>
        <v>0</v>
      </c>
    </row>
    <row r="64" spans="1:7" x14ac:dyDescent="0.25">
      <c r="A64" s="1" t="str">
        <f ca="1">IF(ROW()&gt;'Proposed Power Rate Calculator'!$C$29+1,"",A63+1)</f>
        <v/>
      </c>
      <c r="B64" s="13">
        <f ca="1">IF($A64="",0,LOOKUP($A64,ProposedRates!$A:$A,ProposedRates!B:B))</f>
        <v>0</v>
      </c>
      <c r="C64" s="13">
        <f ca="1">IF($A64="",0,LOOKUP($A64,ProposedRates!$A:$A,ProposedRates!C:C))</f>
        <v>0</v>
      </c>
      <c r="D64" s="13">
        <f ca="1">IF($A64="",0,LOOKUP($A64,ProposedRates!$A:$A,ProposedRates!D:D))</f>
        <v>0</v>
      </c>
      <c r="E64" s="12">
        <f ca="1">IF($A64="",0,LOOKUP($A64,ProposedRates!$A:$A,ProposedRates!E:E))</f>
        <v>0</v>
      </c>
      <c r="F64" s="12">
        <f ca="1">IF($A64="",0,LOOKUP($A64,ProposedRates!$A:$A,ProposedRates!F:F))</f>
        <v>0</v>
      </c>
      <c r="G64" s="12">
        <f ca="1">IF($A64="",0,LOOKUP($A64,ProposedRates!$A:$A,ProposedRates!G:G))</f>
        <v>0</v>
      </c>
    </row>
    <row r="65" spans="1:7" x14ac:dyDescent="0.25">
      <c r="A65" s="1" t="str">
        <f ca="1">IF(ROW()&gt;'Proposed Power Rate Calculator'!$C$29+1,"",A64+1)</f>
        <v/>
      </c>
      <c r="B65" s="13">
        <f ca="1">IF($A65="",0,LOOKUP($A65,ProposedRates!$A:$A,ProposedRates!B:B))</f>
        <v>0</v>
      </c>
      <c r="C65" s="13">
        <f ca="1">IF($A65="",0,LOOKUP($A65,ProposedRates!$A:$A,ProposedRates!C:C))</f>
        <v>0</v>
      </c>
      <c r="D65" s="13">
        <f ca="1">IF($A65="",0,LOOKUP($A65,ProposedRates!$A:$A,ProposedRates!D:D))</f>
        <v>0</v>
      </c>
      <c r="E65" s="12">
        <f ca="1">IF($A65="",0,LOOKUP($A65,ProposedRates!$A:$A,ProposedRates!E:E))</f>
        <v>0</v>
      </c>
      <c r="F65" s="12">
        <f ca="1">IF($A65="",0,LOOKUP($A65,ProposedRates!$A:$A,ProposedRates!F:F))</f>
        <v>0</v>
      </c>
      <c r="G65" s="12">
        <f ca="1">IF($A65="",0,LOOKUP($A65,ProposedRates!$A:$A,ProposedRates!G:G))</f>
        <v>0</v>
      </c>
    </row>
    <row r="66" spans="1:7" x14ac:dyDescent="0.25">
      <c r="A66" s="1" t="str">
        <f ca="1">IF(ROW()&gt;'Proposed Power Rate Calculator'!$C$29+1,"",A65+1)</f>
        <v/>
      </c>
      <c r="B66" s="13">
        <f ca="1">IF($A66="",0,LOOKUP($A66,ProposedRates!$A:$A,ProposedRates!B:B))</f>
        <v>0</v>
      </c>
      <c r="C66" s="13">
        <f ca="1">IF($A66="",0,LOOKUP($A66,ProposedRates!$A:$A,ProposedRates!C:C))</f>
        <v>0</v>
      </c>
      <c r="D66" s="13">
        <f ca="1">IF($A66="",0,LOOKUP($A66,ProposedRates!$A:$A,ProposedRates!D:D))</f>
        <v>0</v>
      </c>
      <c r="E66" s="12">
        <f ca="1">IF($A66="",0,LOOKUP($A66,ProposedRates!$A:$A,ProposedRates!E:E))</f>
        <v>0</v>
      </c>
      <c r="F66" s="12">
        <f ca="1">IF($A66="",0,LOOKUP($A66,ProposedRates!$A:$A,ProposedRates!F:F))</f>
        <v>0</v>
      </c>
      <c r="G66" s="12">
        <f ca="1">IF($A66="",0,LOOKUP($A66,ProposedRates!$A:$A,ProposedRates!G:G))</f>
        <v>0</v>
      </c>
    </row>
    <row r="67" spans="1:7" x14ac:dyDescent="0.25">
      <c r="A67" s="1" t="str">
        <f ca="1">IF(ROW()&gt;'Proposed Power Rate Calculator'!$C$29+1,"",A66+1)</f>
        <v/>
      </c>
      <c r="B67" s="13">
        <f ca="1">IF($A67="",0,LOOKUP($A67,ProposedRates!$A:$A,ProposedRates!B:B))</f>
        <v>0</v>
      </c>
      <c r="C67" s="13">
        <f ca="1">IF($A67="",0,LOOKUP($A67,ProposedRates!$A:$A,ProposedRates!C:C))</f>
        <v>0</v>
      </c>
      <c r="D67" s="13">
        <f ca="1">IF($A67="",0,LOOKUP($A67,ProposedRates!$A:$A,ProposedRates!D:D))</f>
        <v>0</v>
      </c>
      <c r="E67" s="12">
        <f ca="1">IF($A67="",0,LOOKUP($A67,ProposedRates!$A:$A,ProposedRates!E:E))</f>
        <v>0</v>
      </c>
      <c r="F67" s="12">
        <f ca="1">IF($A67="",0,LOOKUP($A67,ProposedRates!$A:$A,ProposedRates!F:F))</f>
        <v>0</v>
      </c>
      <c r="G67" s="12">
        <f ca="1">IF($A67="",0,LOOKUP($A67,ProposedRates!$A:$A,ProposedRates!G:G))</f>
        <v>0</v>
      </c>
    </row>
    <row r="68" spans="1:7" x14ac:dyDescent="0.25">
      <c r="A68" s="1" t="str">
        <f ca="1">IF(ROW()&gt;'Proposed Power Rate Calculator'!$C$29+1,"",A67+1)</f>
        <v/>
      </c>
      <c r="B68" s="13">
        <f ca="1">IF($A68="",0,LOOKUP($A68,ProposedRates!$A:$A,ProposedRates!B:B))</f>
        <v>0</v>
      </c>
      <c r="C68" s="13">
        <f ca="1">IF($A68="",0,LOOKUP($A68,ProposedRates!$A:$A,ProposedRates!C:C))</f>
        <v>0</v>
      </c>
      <c r="D68" s="13">
        <f ca="1">IF($A68="",0,LOOKUP($A68,ProposedRates!$A:$A,ProposedRates!D:D))</f>
        <v>0</v>
      </c>
      <c r="E68" s="12">
        <f ca="1">IF($A68="",0,LOOKUP($A68,ProposedRates!$A:$A,ProposedRates!E:E))</f>
        <v>0</v>
      </c>
      <c r="F68" s="12">
        <f ca="1">IF($A68="",0,LOOKUP($A68,ProposedRates!$A:$A,ProposedRates!F:F))</f>
        <v>0</v>
      </c>
      <c r="G68" s="12">
        <f ca="1">IF($A68="",0,LOOKUP($A68,ProposedRates!$A:$A,ProposedRates!G:G))</f>
        <v>0</v>
      </c>
    </row>
    <row r="69" spans="1:7" x14ac:dyDescent="0.25">
      <c r="A69" s="1" t="str">
        <f ca="1">IF(ROW()&gt;'Proposed Power Rate Calculator'!$C$29+1,"",A68+1)</f>
        <v/>
      </c>
      <c r="B69" s="13">
        <f ca="1">IF($A69="",0,LOOKUP($A69,ProposedRates!$A:$A,ProposedRates!B:B))</f>
        <v>0</v>
      </c>
      <c r="C69" s="13">
        <f ca="1">IF($A69="",0,LOOKUP($A69,ProposedRates!$A:$A,ProposedRates!C:C))</f>
        <v>0</v>
      </c>
      <c r="D69" s="13">
        <f ca="1">IF($A69="",0,LOOKUP($A69,ProposedRates!$A:$A,ProposedRates!D:D))</f>
        <v>0</v>
      </c>
      <c r="E69" s="12">
        <f ca="1">IF($A69="",0,LOOKUP($A69,ProposedRates!$A:$A,ProposedRates!E:E))</f>
        <v>0</v>
      </c>
      <c r="F69" s="12">
        <f ca="1">IF($A69="",0,LOOKUP($A69,ProposedRates!$A:$A,ProposedRates!F:F))</f>
        <v>0</v>
      </c>
      <c r="G69" s="12">
        <f ca="1">IF($A69="",0,LOOKUP($A69,ProposedRates!$A:$A,ProposedRates!G:G))</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28"/>
  <sheetViews>
    <sheetView workbookViewId="0">
      <selection activeCell="E8" sqref="E8"/>
    </sheetView>
  </sheetViews>
  <sheetFormatPr defaultRowHeight="15" x14ac:dyDescent="0.25"/>
  <cols>
    <col min="2" max="2" width="14.140625" bestFit="1" customWidth="1"/>
    <col min="3" max="4" width="27.28515625" bestFit="1" customWidth="1"/>
    <col min="5" max="6" width="29.85546875" bestFit="1" customWidth="1"/>
    <col min="7" max="7" width="13.85546875" bestFit="1" customWidth="1"/>
  </cols>
  <sheetData>
    <row r="2" spans="2:7" x14ac:dyDescent="0.25">
      <c r="B2" s="6"/>
      <c r="C2" s="9" t="s">
        <v>20</v>
      </c>
      <c r="D2" s="9" t="s">
        <v>21</v>
      </c>
      <c r="E2" s="9" t="s">
        <v>25</v>
      </c>
      <c r="F2" s="9" t="s">
        <v>24</v>
      </c>
    </row>
    <row r="3" spans="2:7" x14ac:dyDescent="0.25">
      <c r="B3" s="9" t="s">
        <v>11</v>
      </c>
      <c r="C3" s="63">
        <v>350</v>
      </c>
      <c r="D3" s="63">
        <v>500</v>
      </c>
      <c r="E3" s="26">
        <f>C3*2</f>
        <v>700</v>
      </c>
      <c r="F3" s="26">
        <f>D3*2</f>
        <v>1000</v>
      </c>
    </row>
    <row r="4" spans="2:7" x14ac:dyDescent="0.25">
      <c r="B4" s="9" t="s">
        <v>12</v>
      </c>
      <c r="C4" s="63">
        <v>700</v>
      </c>
      <c r="D4" s="63">
        <v>1000</v>
      </c>
      <c r="E4" s="26">
        <f>C4*2</f>
        <v>1400</v>
      </c>
      <c r="F4" s="26">
        <f>D4*2</f>
        <v>2000</v>
      </c>
    </row>
    <row r="5" spans="2:7" x14ac:dyDescent="0.25">
      <c r="B5" s="11"/>
      <c r="C5" s="19" t="s">
        <v>14</v>
      </c>
      <c r="D5" s="19" t="s">
        <v>10</v>
      </c>
    </row>
    <row r="6" spans="2:7" x14ac:dyDescent="0.25">
      <c r="B6" s="9" t="s">
        <v>22</v>
      </c>
      <c r="C6" s="6">
        <f>IF('Proposed Power Rate Calculator'!$C$16&gt;E3,E3,'Proposed Power Rate Calculator'!$C$16)</f>
        <v>700</v>
      </c>
      <c r="D6" s="6">
        <f>IF('Proposed Power Rate Calculator'!$C$16&gt;F3,F3,'Proposed Power Rate Calculator'!$C$16)</f>
        <v>800</v>
      </c>
      <c r="E6" s="2"/>
      <c r="F6" s="2"/>
    </row>
    <row r="7" spans="2:7" x14ac:dyDescent="0.25">
      <c r="B7" s="9" t="s">
        <v>23</v>
      </c>
      <c r="C7" s="6">
        <f>IF(AND('Proposed Power Rate Calculator'!$C$16&gt;E3,'Proposed Power Rate Calculator'!$C$16&lt;=E3+E4),'Proposed Power Rate Calculator'!$C$16-E3,IF('Proposed Power Rate Calculator'!$C$16&gt;E3+E4,E4,0))</f>
        <v>100</v>
      </c>
      <c r="D7" s="6">
        <f>IF(AND('Proposed Power Rate Calculator'!$C$16&gt;F3,'Proposed Power Rate Calculator'!$C$16&lt;=F3+F4),'Proposed Power Rate Calculator'!$C$16-F3,IF('Proposed Power Rate Calculator'!$C$16&gt;F3+F4,F4,0))</f>
        <v>0</v>
      </c>
      <c r="E7" s="2"/>
      <c r="F7" s="2"/>
    </row>
    <row r="8" spans="2:7" x14ac:dyDescent="0.25">
      <c r="B8" s="9" t="s">
        <v>26</v>
      </c>
      <c r="C8" s="6">
        <f>IF('Proposed Power Rate Calculator'!$C$16&gt;E3+E4,'Proposed Power Rate Calculator'!$C$16-(E3+E4),0)</f>
        <v>0</v>
      </c>
      <c r="D8" s="6">
        <f>IF('Proposed Power Rate Calculator'!$C$16&gt;F3+F4,'Proposed Power Rate Calculator'!$C$16-(F3+F4),0)</f>
        <v>0</v>
      </c>
      <c r="E8" s="2"/>
      <c r="F8" s="2"/>
    </row>
    <row r="9" spans="2:7" x14ac:dyDescent="0.25">
      <c r="B9" s="9" t="s">
        <v>27</v>
      </c>
      <c r="C9" s="6">
        <f>SUM(C6:C8)</f>
        <v>800</v>
      </c>
      <c r="D9" s="6">
        <f>SUM(D6:D8)</f>
        <v>800</v>
      </c>
      <c r="E9" s="2"/>
      <c r="F9" s="2"/>
    </row>
    <row r="11" spans="2:7" x14ac:dyDescent="0.25">
      <c r="B11" s="20" t="s">
        <v>0</v>
      </c>
      <c r="C11" s="6">
        <f>IF(ISNA(INDEX(ZipCodes!A2:B133,MATCH('Proposed Power Rate Calculator'!C17,ZipCodes!A2:A133,0),2)),2,INDEX(ZipCodes!A2:B133,MATCH('Proposed Power Rate Calculator'!C17,ZipCodes!A2:A133,0),2))</f>
        <v>1</v>
      </c>
      <c r="D11" s="9" t="s">
        <v>44</v>
      </c>
      <c r="E11" s="6">
        <f ca="1">'Proposed Power Rate Calculator'!C19-'Proposed Power Rate Calculator'!C18</f>
        <v>60</v>
      </c>
      <c r="F11" s="3"/>
    </row>
    <row r="13" spans="2:7" x14ac:dyDescent="0.25">
      <c r="B13" s="9" t="s">
        <v>32</v>
      </c>
      <c r="C13" s="9" t="s">
        <v>31</v>
      </c>
      <c r="D13" s="9" t="s">
        <v>33</v>
      </c>
      <c r="E13" s="9" t="s">
        <v>34</v>
      </c>
      <c r="F13" s="9" t="s">
        <v>35</v>
      </c>
      <c r="G13" s="9" t="s">
        <v>36</v>
      </c>
    </row>
    <row r="14" spans="2:7" x14ac:dyDescent="0.25">
      <c r="B14" s="22">
        <f ca="1">SUM(Proration!B:B)/Calculations!$E$11</f>
        <v>0.14940000000000001</v>
      </c>
      <c r="C14" s="22">
        <f ca="1">SUM(Proration!C:C)/Calculations!$E$11</f>
        <v>0.18158000000000016</v>
      </c>
      <c r="D14" s="22">
        <f ca="1">SUM(Proration!D:D)/Calculations!$E$11</f>
        <v>0.21666800000000014</v>
      </c>
      <c r="E14" s="23">
        <f ca="1">SUM(Proration!E:E)/Calculations!$E$11</f>
        <v>0.55000000000000038</v>
      </c>
      <c r="F14" s="23">
        <f ca="1">SUM(Proration!F:F)/Calculations!$E$11</f>
        <v>2</v>
      </c>
      <c r="G14" s="23">
        <f ca="1">SUM(Proration!G:G)/Calculations!$E$11</f>
        <v>6</v>
      </c>
    </row>
    <row r="15" spans="2:7" x14ac:dyDescent="0.25">
      <c r="B15" s="24"/>
    </row>
    <row r="16" spans="2:7" x14ac:dyDescent="0.25">
      <c r="B16" s="9" t="s">
        <v>37</v>
      </c>
      <c r="C16" s="23">
        <f ca="1">'Proposed Power Rate Calculator'!D24*B14</f>
        <v>104.58</v>
      </c>
      <c r="D16" s="17"/>
      <c r="E16" s="17"/>
    </row>
    <row r="17" spans="2:7" x14ac:dyDescent="0.25">
      <c r="B17" s="9" t="s">
        <v>38</v>
      </c>
      <c r="C17" s="23">
        <f ca="1">'Proposed Power Rate Calculator'!D25*C14</f>
        <v>18.158000000000015</v>
      </c>
    </row>
    <row r="18" spans="2:7" x14ac:dyDescent="0.25">
      <c r="B18" s="9" t="s">
        <v>39</v>
      </c>
      <c r="C18" s="23">
        <f ca="1">'Proposed Power Rate Calculator'!D26*D14</f>
        <v>0</v>
      </c>
      <c r="D18" s="2"/>
      <c r="G18" s="4"/>
    </row>
    <row r="19" spans="2:7" x14ac:dyDescent="0.25">
      <c r="B19" s="9" t="s">
        <v>41</v>
      </c>
      <c r="C19" s="23">
        <f ca="1">IF('Proposed Power Rate Calculator'!D25=0,E14,IF('Proposed Power Rate Calculator'!D26=0,F14,G14))*2</f>
        <v>4</v>
      </c>
      <c r="D19" s="18"/>
      <c r="E19" s="21"/>
      <c r="F19" s="10"/>
    </row>
    <row r="20" spans="2:7" x14ac:dyDescent="0.25">
      <c r="B20" s="9" t="s">
        <v>42</v>
      </c>
      <c r="C20" s="23">
        <f ca="1">SUM(C16:C18)</f>
        <v>122.73800000000001</v>
      </c>
      <c r="D20" s="25" t="s">
        <v>45</v>
      </c>
      <c r="E20" s="17"/>
    </row>
    <row r="21" spans="2:7" x14ac:dyDescent="0.25">
      <c r="B21" s="9" t="s">
        <v>40</v>
      </c>
      <c r="C21" s="23">
        <f ca="1">IF(C20+C19&lt;2*10,2*10,C20+C19)</f>
        <v>126.73800000000001</v>
      </c>
      <c r="D21" s="34">
        <f ca="1">IF(C21=20,0,C21/D9)</f>
        <v>0.15842250000000002</v>
      </c>
      <c r="E21" s="21"/>
    </row>
    <row r="22" spans="2:7" x14ac:dyDescent="0.25">
      <c r="D22" s="2"/>
      <c r="E22" s="21"/>
    </row>
    <row r="23" spans="2:7" x14ac:dyDescent="0.25">
      <c r="B23" s="6"/>
      <c r="C23" s="6" t="s">
        <v>9</v>
      </c>
      <c r="D23" s="6"/>
    </row>
    <row r="24" spans="2:7" x14ac:dyDescent="0.25">
      <c r="B24" s="6" t="s">
        <v>6</v>
      </c>
      <c r="C24" s="7">
        <f ca="1">DAY(DATE(YEAR(D24),MONTH(D24)+1,0))-DAY('Proposed Power Rate Calculator'!C18)</f>
        <v>13</v>
      </c>
      <c r="D24" s="8">
        <f ca="1">DATE(YEAR('Proposed Power Rate Calculator'!C18),MONTH('Proposed Power Rate Calculator'!C18),1)</f>
        <v>42217</v>
      </c>
      <c r="G24" s="2"/>
    </row>
    <row r="25" spans="2:7" x14ac:dyDescent="0.25">
      <c r="B25" s="6" t="s">
        <v>7</v>
      </c>
      <c r="C25" s="6">
        <f ca="1">IF(MONTH(D25)=MONTH('Proposed Power Rate Calculator'!C19),DAY('Proposed Power Rate Calculator'!C19),DAY(DATE(YEAR(D25),MONTH(D25)+1,)))</f>
        <v>30</v>
      </c>
      <c r="D25" s="8">
        <f ca="1">DATE(YEAR(D24),MONTH(D24)+1,1)</f>
        <v>42248</v>
      </c>
      <c r="G25" s="2"/>
    </row>
    <row r="26" spans="2:7" x14ac:dyDescent="0.25">
      <c r="B26" s="6" t="s">
        <v>8</v>
      </c>
      <c r="C26" s="6">
        <f ca="1">IF(MONTH(D26)=MONTH('Proposed Power Rate Calculator'!C19),DAY('Proposed Power Rate Calculator'!C19),IF(D26&gt;'Proposed Power Rate Calculator'!C19,0,DAY(DATE(YEAR(D26),MONTH(D26)+1,))))</f>
        <v>17</v>
      </c>
      <c r="D26" s="8">
        <f ca="1">DATE(YEAR(D25),MONTH(D25)+1,1)</f>
        <v>42278</v>
      </c>
      <c r="G26" s="2"/>
    </row>
    <row r="27" spans="2:7" x14ac:dyDescent="0.25">
      <c r="B27" s="6" t="s">
        <v>18</v>
      </c>
      <c r="C27" s="6">
        <f ca="1">IF(MONTH(D27)=MONTH('Proposed Power Rate Calculator'!C19),DAY('Proposed Power Rate Calculator'!C19),IF(D27&gt;'Proposed Power Rate Calculator'!C19,0,DAY(DATE(YEAR(D27),MONTH(D27)+1,))))</f>
        <v>0</v>
      </c>
      <c r="D27" s="8">
        <f ca="1">DATE(YEAR(D26),MONTH(D26)+1,1)</f>
        <v>42309</v>
      </c>
      <c r="G27" s="2"/>
    </row>
    <row r="28" spans="2:7" x14ac:dyDescent="0.25">
      <c r="B28" s="7"/>
      <c r="C28" s="6">
        <f ca="1">SUM(C24:C27)</f>
        <v>60</v>
      </c>
      <c r="D28" s="6"/>
      <c r="G28" s="2"/>
    </row>
  </sheetData>
  <conditionalFormatting sqref="D21">
    <cfRule type="dataBar" priority="1">
      <dataBar showValue="0">
        <cfvo type="num" val="0"/>
        <cfvo type="num" val="$E$3"/>
        <color rgb="FF638EC6"/>
      </dataBar>
      <extLst>
        <ext xmlns:x14="http://schemas.microsoft.com/office/spreadsheetml/2009/9/main" uri="{B025F937-C7B1-47D3-B67F-A62EFF666E3E}">
          <x14:id>{86205EC0-E358-4411-BE1F-DBF79B5C9C2B}</x14:id>
        </ext>
      </extLst>
    </cfRule>
  </conditionalFormatting>
  <dataValidations disablePrompts="1" count="1">
    <dataValidation type="whole" errorStyle="information" operator="equal" allowBlank="1" showInputMessage="1" showErrorMessage="1" errorTitle="Invalid Zip Code" error="Current zip code is not within LADWP territory. Rate information is available only for LADWP customers." sqref="G11">
      <formula1>1</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6205EC0-E358-4411-BE1F-DBF79B5C9C2B}">
            <x14:dataBar minLength="0" maxLength="100" gradient="0">
              <x14:cfvo type="num">
                <xm:f>0</xm:f>
              </x14:cfvo>
              <x14:cfvo type="num">
                <xm:f>$E$3</xm:f>
              </x14:cfvo>
              <x14:negativeFillColor rgb="FFFF0000"/>
              <x14:axisColor rgb="FF000000"/>
            </x14:dataBar>
          </x14:cfRule>
          <xm:sqref>D21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Proposed Power Rate Calculator</vt:lpstr>
      <vt:lpstr>ZipCodes</vt:lpstr>
      <vt:lpstr>ProposedRates</vt:lpstr>
      <vt:lpstr>Proration</vt:lpstr>
      <vt:lpstr>Calculations</vt:lpstr>
      <vt:lpstr>'Proposed Power Rate Calculator'!Print_Area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mvuser</dc:creator>
  <cp:lastModifiedBy>Yu, John Kenneth</cp:lastModifiedBy>
  <cp:lastPrinted>2015-08-17T23:44:11Z</cp:lastPrinted>
  <dcterms:created xsi:type="dcterms:W3CDTF">2014-12-30T21:27:42Z</dcterms:created>
  <dcterms:modified xsi:type="dcterms:W3CDTF">2015-08-18T22:35:41Z</dcterms:modified>
</cp:coreProperties>
</file>