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les\NACOLE\Financial Reports\2016 Monthly Reports\"/>
    </mc:Choice>
  </mc:AlternateContent>
  <bookViews>
    <workbookView xWindow="0" yWindow="0" windowWidth="15345" windowHeight="6705" firstSheet="1" activeTab="5"/>
  </bookViews>
  <sheets>
    <sheet name="Balance Sheet" sheetId="5" r:id="rId1"/>
    <sheet name="Income Statement" sheetId="6" r:id="rId2"/>
    <sheet name="Webinars" sheetId="7" r:id="rId3"/>
    <sheet name="JohnJay" sheetId="8" r:id="rId4"/>
    <sheet name="Annual Conference" sheetId="9" r:id="rId5"/>
    <sheet name="Budget to Date" sheetId="10" r:id="rId6"/>
    <sheet name="Scholarship Summary" sheetId="4" r:id="rId7"/>
    <sheet name="Savings Summary" sheetId="3" r:id="rId8"/>
    <sheet name="Checking Detail" sheetId="2" r:id="rId9"/>
    <sheet name="Checking Summary" sheetId="1" r:id="rId10"/>
  </sheets>
  <definedNames>
    <definedName name="_xlnm.Print_Titles" localSheetId="0">'Balance Sheet'!$A:$E,'Balance Sheet'!$1:$1</definedName>
    <definedName name="_xlnm.Print_Titles" localSheetId="8">'Checking Detail'!$A:$D,'Checking Detail'!$1:$1</definedName>
    <definedName name="_xlnm.Print_Titles" localSheetId="9">'Checking Summary'!$A:$D,'Checking Summary'!$1:$1</definedName>
    <definedName name="_xlnm.Print_Titles" localSheetId="7">'Savings Summary'!$A:$D,'Savings Summary'!$1:$1</definedName>
    <definedName name="_xlnm.Print_Titles" localSheetId="6">'Scholarship Summary'!$A:$D,'Scholarship Summary'!$1:$1</definedName>
    <definedName name="QB_COLUMN_29" localSheetId="0" hidden="1">'Balance Sheet'!$F$1</definedName>
    <definedName name="QB_DATA_0" localSheetId="0" hidden="1">'Balance Sheet'!$5:$5,'Balance Sheet'!$6:$6,'Balance Sheet'!$7:$7,'Balance Sheet'!$10:$10,'Balance Sheet'!$11:$11,'Balance Sheet'!$12:$12,'Balance Sheet'!$13:$13,'Balance Sheet'!$14:$14,'Balance Sheet'!$22:$22,'Balance Sheet'!$23:$23,'Balance Sheet'!$28:$28,'Balance Sheet'!$29:$29,'Balance Sheet'!$30:$30</definedName>
    <definedName name="QB_FORMULA_0" localSheetId="0" hidden="1">'Balance Sheet'!$F$8,'Balance Sheet'!$F$15,'Balance Sheet'!$F$16,'Balance Sheet'!$F$17,'Balance Sheet'!$F$24,'Balance Sheet'!$F$25,'Balance Sheet'!$F$26,'Balance Sheet'!$F$31,'Balance Sheet'!$F$32</definedName>
    <definedName name="QB_ROW_1" localSheetId="0" hidden="1">'Balance Sheet'!$A$2</definedName>
    <definedName name="QB_ROW_1011" localSheetId="0" hidden="1">'Balance Sheet'!$B$3</definedName>
    <definedName name="QB_ROW_12031" localSheetId="0" hidden="1">'Balance Sheet'!$D$21</definedName>
    <definedName name="QB_ROW_1220" localSheetId="0" hidden="1">'Balance Sheet'!$C$29</definedName>
    <definedName name="QB_ROW_12331" localSheetId="0" hidden="1">'Balance Sheet'!$D$24</definedName>
    <definedName name="QB_ROW_1311" localSheetId="0" hidden="1">'Balance Sheet'!$B$16</definedName>
    <definedName name="QB_ROW_14011" localSheetId="0" hidden="1">'Balance Sheet'!$B$27</definedName>
    <definedName name="QB_ROW_14311" localSheetId="0" hidden="1">'Balance Sheet'!$B$31</definedName>
    <definedName name="QB_ROW_17221" localSheetId="0" hidden="1">'Balance Sheet'!$C$30</definedName>
    <definedName name="QB_ROW_2021" localSheetId="0" hidden="1">'Balance Sheet'!$C$4</definedName>
    <definedName name="QB_ROW_2220" localSheetId="0" hidden="1">'Balance Sheet'!$C$28</definedName>
    <definedName name="QB_ROW_2321" localSheetId="0" hidden="1">'Balance Sheet'!$C$8</definedName>
    <definedName name="QB_ROW_299230" localSheetId="0" hidden="1">'Balance Sheet'!$D$5</definedName>
    <definedName name="QB_ROW_300230" localSheetId="0" hidden="1">'Balance Sheet'!$D$6</definedName>
    <definedName name="QB_ROW_301" localSheetId="0" hidden="1">'Balance Sheet'!$A$17</definedName>
    <definedName name="QB_ROW_315230" localSheetId="0" hidden="1">'Balance Sheet'!$D$7</definedName>
    <definedName name="QB_ROW_324230" localSheetId="0" hidden="1">'Balance Sheet'!$D$10</definedName>
    <definedName name="QB_ROW_325230" localSheetId="0" hidden="1">'Balance Sheet'!$D$13</definedName>
    <definedName name="QB_ROW_326230" localSheetId="0" hidden="1">'Balance Sheet'!$D$12</definedName>
    <definedName name="QB_ROW_328230" localSheetId="0" hidden="1">'Balance Sheet'!$D$11</definedName>
    <definedName name="QB_ROW_345240" localSheetId="0" hidden="1">'Balance Sheet'!$E$23</definedName>
    <definedName name="QB_ROW_351240" localSheetId="0" hidden="1">'Balance Sheet'!$E$22</definedName>
    <definedName name="QB_ROW_353230" localSheetId="0" hidden="1">'Balance Sheet'!$D$14</definedName>
    <definedName name="QB_ROW_4021" localSheetId="0" hidden="1">'Balance Sheet'!$C$9</definedName>
    <definedName name="QB_ROW_4321" localSheetId="0" hidden="1">'Balance Sheet'!$C$15</definedName>
    <definedName name="QB_ROW_7001" localSheetId="0" hidden="1">'Balance Sheet'!$A$18</definedName>
    <definedName name="QB_ROW_7301" localSheetId="0" hidden="1">'Balance Sheet'!$A$32</definedName>
    <definedName name="QB_ROW_8011" localSheetId="0" hidden="1">'Balance Sheet'!$B$19</definedName>
    <definedName name="QB_ROW_8311" localSheetId="0" hidden="1">'Balance Sheet'!$B$26</definedName>
    <definedName name="QB_ROW_9021" localSheetId="0" hidden="1">'Balance Sheet'!$C$20</definedName>
    <definedName name="QB_ROW_9321" localSheetId="0" hidden="1">'Balance Sheet'!$C$25</definedName>
    <definedName name="QBCANSUPPORTUPDATE" localSheetId="0">TRUE</definedName>
    <definedName name="QBCANSUPPORTUPDATE" localSheetId="8">FALSE</definedName>
    <definedName name="QBCANSUPPORTUPDATE" localSheetId="9">FALSE</definedName>
    <definedName name="QBCANSUPPORTUPDATE" localSheetId="7">FALSE</definedName>
    <definedName name="QBCANSUPPORTUPDATE" localSheetId="6">FALSE</definedName>
    <definedName name="QBCOMPANYFILENAME" localSheetId="0">"C:\Users\Public\Documents\Intuit\QuickBooks\Company Files\Nacole.qbw"</definedName>
    <definedName name="QBCOMPANYFILENAME" localSheetId="8">"C:\Users\Public\Documents\Intuit\QuickBooks\Company Files\Nacole.qbw"</definedName>
    <definedName name="QBCOMPANYFILENAME" localSheetId="9">"C:\Users\Public\Documents\Intuit\QuickBooks\Company Files\Nacole.qbw"</definedName>
    <definedName name="QBCOMPANYFILENAME" localSheetId="7">"C:\Users\Public\Documents\Intuit\QuickBooks\Company Files\Nacole.qbw"</definedName>
    <definedName name="QBCOMPANYFILENAME" localSheetId="6">"C:\Users\Public\Documents\Intuit\QuickBooks\Company Files\Nacole.qbw"</definedName>
    <definedName name="QBENDDATE" localSheetId="0">20161031</definedName>
    <definedName name="QBHEADERSONSCREEN" localSheetId="0">FALSE</definedName>
    <definedName name="QBHEADERSONSCREEN" localSheetId="8">FALSE</definedName>
    <definedName name="QBHEADERSONSCREEN" localSheetId="9">FALSE</definedName>
    <definedName name="QBHEADERSONSCREEN" localSheetId="7">FALSE</definedName>
    <definedName name="QBHEADERSONSCREEN" localSheetId="6">FALSE</definedName>
    <definedName name="QBMETADATASIZE" localSheetId="0">5809</definedName>
    <definedName name="QBMETADATASIZE" localSheetId="8">0</definedName>
    <definedName name="QBMETADATASIZE" localSheetId="9">0</definedName>
    <definedName name="QBMETADATASIZE" localSheetId="7">0</definedName>
    <definedName name="QBMETADATASIZE" localSheetId="6">0</definedName>
    <definedName name="QBPRESERVECOLOR" localSheetId="0">TRUE</definedName>
    <definedName name="QBPRESERVECOLOR" localSheetId="8">TRUE</definedName>
    <definedName name="QBPRESERVECOLOR" localSheetId="9">TRUE</definedName>
    <definedName name="QBPRESERVECOLOR" localSheetId="7">TRUE</definedName>
    <definedName name="QBPRESERVECOLOR" localSheetId="6">TRUE</definedName>
    <definedName name="QBPRESERVEFONT" localSheetId="0">TRUE</definedName>
    <definedName name="QBPRESERVEFONT" localSheetId="8">TRUE</definedName>
    <definedName name="QBPRESERVEFONT" localSheetId="9">TRUE</definedName>
    <definedName name="QBPRESERVEFONT" localSheetId="7">TRUE</definedName>
    <definedName name="QBPRESERVEFONT" localSheetId="6">TRUE</definedName>
    <definedName name="QBPRESERVEROWHEIGHT" localSheetId="0">TRUE</definedName>
    <definedName name="QBPRESERVEROWHEIGHT" localSheetId="8">TRUE</definedName>
    <definedName name="QBPRESERVEROWHEIGHT" localSheetId="9">TRUE</definedName>
    <definedName name="QBPRESERVEROWHEIGHT" localSheetId="7">TRUE</definedName>
    <definedName name="QBPRESERVEROWHEIGHT" localSheetId="6">TRUE</definedName>
    <definedName name="QBPRESERVESPACE" localSheetId="0">TRUE</definedName>
    <definedName name="QBPRESERVESPACE" localSheetId="8">TRUE</definedName>
    <definedName name="QBPRESERVESPACE" localSheetId="9">TRUE</definedName>
    <definedName name="QBPRESERVESPACE" localSheetId="7">TRUE</definedName>
    <definedName name="QBPRESERVESPACE" localSheetId="6">TRUE</definedName>
    <definedName name="QBREPORTCOLAXIS" localSheetId="0">0</definedName>
    <definedName name="QBREPORTCOLAXIS" localSheetId="8">0</definedName>
    <definedName name="QBREPORTCOLAXIS" localSheetId="9">0</definedName>
    <definedName name="QBREPORTCOLAXIS" localSheetId="7">0</definedName>
    <definedName name="QBREPORTCOLAXIS" localSheetId="6">0</definedName>
    <definedName name="QBREPORTCOMPANYID" localSheetId="0">"75eccf05c15f48468c167fdf287c6b08"</definedName>
    <definedName name="QBREPORTCOMPANYID" localSheetId="8">"75eccf05c15f48468c167fdf287c6b08"</definedName>
    <definedName name="QBREPORTCOMPANYID" localSheetId="9">"75eccf05c15f48468c167fdf287c6b08"</definedName>
    <definedName name="QBREPORTCOMPANYID" localSheetId="7">"75eccf05c15f48468c167fdf287c6b08"</definedName>
    <definedName name="QBREPORTCOMPANYID" localSheetId="6">"75eccf05c15f48468c167fdf287c6b08"</definedName>
    <definedName name="QBREPORTCOMPARECOL_ANNUALBUDGET" localSheetId="0">FALSE</definedName>
    <definedName name="QBREPORTCOMPARECOL_ANNUALBUDGET" localSheetId="8">FALSE</definedName>
    <definedName name="QBREPORTCOMPARECOL_ANNUALBUDGET" localSheetId="9">FALSE</definedName>
    <definedName name="QBREPORTCOMPARECOL_ANNUALBUDGET" localSheetId="7">FALSE</definedName>
    <definedName name="QBREPORTCOMPARECOL_ANNUALBUDGET" localSheetId="6">FALSE</definedName>
    <definedName name="QBREPORTCOMPARECOL_AVGCOGS" localSheetId="0">FALSE</definedName>
    <definedName name="QBREPORTCOMPARECOL_AVGCOGS" localSheetId="8">FALSE</definedName>
    <definedName name="QBREPORTCOMPARECOL_AVGCOGS" localSheetId="9">FALSE</definedName>
    <definedName name="QBREPORTCOMPARECOL_AVGCOGS" localSheetId="7">FALSE</definedName>
    <definedName name="QBREPORTCOMPARECOL_AVGCOGS" localSheetId="6">FALSE</definedName>
    <definedName name="QBREPORTCOMPARECOL_AVGPRICE" localSheetId="0">FALSE</definedName>
    <definedName name="QBREPORTCOMPARECOL_AVGPRICE" localSheetId="8">FALSE</definedName>
    <definedName name="QBREPORTCOMPARECOL_AVGPRICE" localSheetId="9">FALSE</definedName>
    <definedName name="QBREPORTCOMPARECOL_AVGPRICE" localSheetId="7">FALSE</definedName>
    <definedName name="QBREPORTCOMPARECOL_AVGPRICE" localSheetId="6">FALSE</definedName>
    <definedName name="QBREPORTCOMPARECOL_BUDDIFF" localSheetId="0">FALSE</definedName>
    <definedName name="QBREPORTCOMPARECOL_BUDDIFF" localSheetId="8">FALSE</definedName>
    <definedName name="QBREPORTCOMPARECOL_BUDDIFF" localSheetId="9">FALSE</definedName>
    <definedName name="QBREPORTCOMPARECOL_BUDDIFF" localSheetId="7">FALSE</definedName>
    <definedName name="QBREPORTCOMPARECOL_BUDDIFF" localSheetId="6">FALSE</definedName>
    <definedName name="QBREPORTCOMPARECOL_BUDGET" localSheetId="0">FALSE</definedName>
    <definedName name="QBREPORTCOMPARECOL_BUDGET" localSheetId="8">FALSE</definedName>
    <definedName name="QBREPORTCOMPARECOL_BUDGET" localSheetId="9">FALSE</definedName>
    <definedName name="QBREPORTCOMPARECOL_BUDGET" localSheetId="7">FALSE</definedName>
    <definedName name="QBREPORTCOMPARECOL_BUDGET" localSheetId="6">FALSE</definedName>
    <definedName name="QBREPORTCOMPARECOL_BUDPCT" localSheetId="0">FALSE</definedName>
    <definedName name="QBREPORTCOMPARECOL_BUDPCT" localSheetId="8">FALSE</definedName>
    <definedName name="QBREPORTCOMPARECOL_BUDPCT" localSheetId="9">FALSE</definedName>
    <definedName name="QBREPORTCOMPARECOL_BUDPCT" localSheetId="7">FALSE</definedName>
    <definedName name="QBREPORTCOMPARECOL_BUDPCT" localSheetId="6">FALSE</definedName>
    <definedName name="QBREPORTCOMPARECOL_COGS" localSheetId="0">FALSE</definedName>
    <definedName name="QBREPORTCOMPARECOL_COGS" localSheetId="8">FALSE</definedName>
    <definedName name="QBREPORTCOMPARECOL_COGS" localSheetId="9">FALSE</definedName>
    <definedName name="QBREPORTCOMPARECOL_COGS" localSheetId="7">FALSE</definedName>
    <definedName name="QBREPORTCOMPARECOL_COGS" localSheetId="6">FALSE</definedName>
    <definedName name="QBREPORTCOMPARECOL_EXCLUDEAMOUNT" localSheetId="0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7">FALSE</definedName>
    <definedName name="QBREPORTCOMPARECOL_EXCLUDEAMOUNT" localSheetId="6">FALSE</definedName>
    <definedName name="QBREPORTCOMPARECOL_EXCLUDECURPERIOD" localSheetId="0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7">FALSE</definedName>
    <definedName name="QBREPORTCOMPARECOL_EXCLUDECURPERIOD" localSheetId="6">FALSE</definedName>
    <definedName name="QBREPORTCOMPARECOL_FORECAST" localSheetId="0">FALSE</definedName>
    <definedName name="QBREPORTCOMPARECOL_FORECAST" localSheetId="8">FALSE</definedName>
    <definedName name="QBREPORTCOMPARECOL_FORECAST" localSheetId="9">FALSE</definedName>
    <definedName name="QBREPORTCOMPARECOL_FORECAST" localSheetId="7">FALSE</definedName>
    <definedName name="QBREPORTCOMPARECOL_FORECAST" localSheetId="6">FALSE</definedName>
    <definedName name="QBREPORTCOMPARECOL_GROSSMARGIN" localSheetId="0">FALSE</definedName>
    <definedName name="QBREPORTCOMPARECOL_GROSSMARGIN" localSheetId="8">FALSE</definedName>
    <definedName name="QBREPORTCOMPARECOL_GROSSMARGIN" localSheetId="9">FALSE</definedName>
    <definedName name="QBREPORTCOMPARECOL_GROSSMARGIN" localSheetId="7">FALSE</definedName>
    <definedName name="QBREPORTCOMPARECOL_GROSSMARGIN" localSheetId="6">FALSE</definedName>
    <definedName name="QBREPORTCOMPARECOL_GROSSMARGINPCT" localSheetId="0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7">FALSE</definedName>
    <definedName name="QBREPORTCOMPARECOL_GROSSMARGINPCT" localSheetId="6">FALSE</definedName>
    <definedName name="QBREPORTCOMPARECOL_HOURS" localSheetId="0">FALSE</definedName>
    <definedName name="QBREPORTCOMPARECOL_HOURS" localSheetId="8">FALSE</definedName>
    <definedName name="QBREPORTCOMPARECOL_HOURS" localSheetId="9">FALSE</definedName>
    <definedName name="QBREPORTCOMPARECOL_HOURS" localSheetId="7">FALSE</definedName>
    <definedName name="QBREPORTCOMPARECOL_HOURS" localSheetId="6">FALSE</definedName>
    <definedName name="QBREPORTCOMPARECOL_PCTCOL" localSheetId="0">FALSE</definedName>
    <definedName name="QBREPORTCOMPARECOL_PCTCOL" localSheetId="8">FALSE</definedName>
    <definedName name="QBREPORTCOMPARECOL_PCTCOL" localSheetId="9">FALSE</definedName>
    <definedName name="QBREPORTCOMPARECOL_PCTCOL" localSheetId="7">FALSE</definedName>
    <definedName name="QBREPORTCOMPARECOL_PCTCOL" localSheetId="6">FALSE</definedName>
    <definedName name="QBREPORTCOMPARECOL_PCTEXPENSE" localSheetId="0">FALSE</definedName>
    <definedName name="QBREPORTCOMPARECOL_PCTEXPENSE" localSheetId="8">FALSE</definedName>
    <definedName name="QBREPORTCOMPARECOL_PCTEXPENSE" localSheetId="9">FALSE</definedName>
    <definedName name="QBREPORTCOMPARECOL_PCTEXPENSE" localSheetId="7">FALSE</definedName>
    <definedName name="QBREPORTCOMPARECOL_PCTEXPENSE" localSheetId="6">FALSE</definedName>
    <definedName name="QBREPORTCOMPARECOL_PCTINCOME" localSheetId="0">FALSE</definedName>
    <definedName name="QBREPORTCOMPARECOL_PCTINCOME" localSheetId="8">FALSE</definedName>
    <definedName name="QBREPORTCOMPARECOL_PCTINCOME" localSheetId="9">FALSE</definedName>
    <definedName name="QBREPORTCOMPARECOL_PCTINCOME" localSheetId="7">FALSE</definedName>
    <definedName name="QBREPORTCOMPARECOL_PCTINCOME" localSheetId="6">FALSE</definedName>
    <definedName name="QBREPORTCOMPARECOL_PCTOFSALES" localSheetId="0">FALSE</definedName>
    <definedName name="QBREPORTCOMPARECOL_PCTOFSALES" localSheetId="8">FALSE</definedName>
    <definedName name="QBREPORTCOMPARECOL_PCTOFSALES" localSheetId="9">FALSE</definedName>
    <definedName name="QBREPORTCOMPARECOL_PCTOFSALES" localSheetId="7">FALSE</definedName>
    <definedName name="QBREPORTCOMPARECOL_PCTOFSALES" localSheetId="6">FALSE</definedName>
    <definedName name="QBREPORTCOMPARECOL_PCTROW" localSheetId="0">FALSE</definedName>
    <definedName name="QBREPORTCOMPARECOL_PCTROW" localSheetId="8">FALSE</definedName>
    <definedName name="QBREPORTCOMPARECOL_PCTROW" localSheetId="9">FALSE</definedName>
    <definedName name="QBREPORTCOMPARECOL_PCTROW" localSheetId="7">FALSE</definedName>
    <definedName name="QBREPORTCOMPARECOL_PCTROW" localSheetId="6">FALSE</definedName>
    <definedName name="QBREPORTCOMPARECOL_PPDIFF" localSheetId="0">FALSE</definedName>
    <definedName name="QBREPORTCOMPARECOL_PPDIFF" localSheetId="8">FALSE</definedName>
    <definedName name="QBREPORTCOMPARECOL_PPDIFF" localSheetId="9">FALSE</definedName>
    <definedName name="QBREPORTCOMPARECOL_PPDIFF" localSheetId="7">FALSE</definedName>
    <definedName name="QBREPORTCOMPARECOL_PPDIFF" localSheetId="6">FALSE</definedName>
    <definedName name="QBREPORTCOMPARECOL_PPPCT" localSheetId="0">FALSE</definedName>
    <definedName name="QBREPORTCOMPARECOL_PPPCT" localSheetId="8">FALSE</definedName>
    <definedName name="QBREPORTCOMPARECOL_PPPCT" localSheetId="9">FALSE</definedName>
    <definedName name="QBREPORTCOMPARECOL_PPPCT" localSheetId="7">FALSE</definedName>
    <definedName name="QBREPORTCOMPARECOL_PPPCT" localSheetId="6">FALSE</definedName>
    <definedName name="QBREPORTCOMPARECOL_PREVPERIOD" localSheetId="0">FALSE</definedName>
    <definedName name="QBREPORTCOMPARECOL_PREVPERIOD" localSheetId="8">FALSE</definedName>
    <definedName name="QBREPORTCOMPARECOL_PREVPERIOD" localSheetId="9">FALSE</definedName>
    <definedName name="QBREPORTCOMPARECOL_PREVPERIOD" localSheetId="7">FALSE</definedName>
    <definedName name="QBREPORTCOMPARECOL_PREVPERIOD" localSheetId="6">FALSE</definedName>
    <definedName name="QBREPORTCOMPARECOL_PREVYEAR" localSheetId="0">FALSE</definedName>
    <definedName name="QBREPORTCOMPARECOL_PREVYEAR" localSheetId="8">FALSE</definedName>
    <definedName name="QBREPORTCOMPARECOL_PREVYEAR" localSheetId="9">FALSE</definedName>
    <definedName name="QBREPORTCOMPARECOL_PREVYEAR" localSheetId="7">FALSE</definedName>
    <definedName name="QBREPORTCOMPARECOL_PREVYEAR" localSheetId="6">FALSE</definedName>
    <definedName name="QBREPORTCOMPARECOL_PYDIFF" localSheetId="0">FALSE</definedName>
    <definedName name="QBREPORTCOMPARECOL_PYDIFF" localSheetId="8">FALSE</definedName>
    <definedName name="QBREPORTCOMPARECOL_PYDIFF" localSheetId="9">FALSE</definedName>
    <definedName name="QBREPORTCOMPARECOL_PYDIFF" localSheetId="7">FALSE</definedName>
    <definedName name="QBREPORTCOMPARECOL_PYDIFF" localSheetId="6">FALSE</definedName>
    <definedName name="QBREPORTCOMPARECOL_PYPCT" localSheetId="0">FALSE</definedName>
    <definedName name="QBREPORTCOMPARECOL_PYPCT" localSheetId="8">FALSE</definedName>
    <definedName name="QBREPORTCOMPARECOL_PYPCT" localSheetId="9">FALSE</definedName>
    <definedName name="QBREPORTCOMPARECOL_PYPCT" localSheetId="7">FALSE</definedName>
    <definedName name="QBREPORTCOMPARECOL_PYPCT" localSheetId="6">FALSE</definedName>
    <definedName name="QBREPORTCOMPARECOL_QTY" localSheetId="0">FALSE</definedName>
    <definedName name="QBREPORTCOMPARECOL_QTY" localSheetId="8">FALSE</definedName>
    <definedName name="QBREPORTCOMPARECOL_QTY" localSheetId="9">FALSE</definedName>
    <definedName name="QBREPORTCOMPARECOL_QTY" localSheetId="7">FALSE</definedName>
    <definedName name="QBREPORTCOMPARECOL_QTY" localSheetId="6">FALSE</definedName>
    <definedName name="QBREPORTCOMPARECOL_RATE" localSheetId="0">FALSE</definedName>
    <definedName name="QBREPORTCOMPARECOL_RATE" localSheetId="8">FALSE</definedName>
    <definedName name="QBREPORTCOMPARECOL_RATE" localSheetId="9">FALSE</definedName>
    <definedName name="QBREPORTCOMPARECOL_RATE" localSheetId="7">FALSE</definedName>
    <definedName name="QBREPORTCOMPARECOL_RATE" localSheetId="6">FALSE</definedName>
    <definedName name="QBREPORTCOMPARECOL_TRIPBILLEDMILES" localSheetId="0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7">FALSE</definedName>
    <definedName name="QBREPORTCOMPARECOL_TRIPBILLEDMILES" localSheetId="6">FALSE</definedName>
    <definedName name="QBREPORTCOMPARECOL_TRIPBILLINGAMOUNT" localSheetId="0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7">FALSE</definedName>
    <definedName name="QBREPORTCOMPARECOL_TRIPBILLINGAMOUNT" localSheetId="6">FALSE</definedName>
    <definedName name="QBREPORTCOMPARECOL_TRIPMILES" localSheetId="0">FALSE</definedName>
    <definedName name="QBREPORTCOMPARECOL_TRIPMILES" localSheetId="8">FALSE</definedName>
    <definedName name="QBREPORTCOMPARECOL_TRIPMILES" localSheetId="9">FALSE</definedName>
    <definedName name="QBREPORTCOMPARECOL_TRIPMILES" localSheetId="7">FALSE</definedName>
    <definedName name="QBREPORTCOMPARECOL_TRIPMILES" localSheetId="6">FALSE</definedName>
    <definedName name="QBREPORTCOMPARECOL_TRIPNOTBILLABLEMILES" localSheetId="0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7">FALSE</definedName>
    <definedName name="QBREPORTCOMPARECOL_TRIPNOTBILLABLEMILES" localSheetId="6">FALSE</definedName>
    <definedName name="QBREPORTCOMPARECOL_TRIPTAXDEDUCTIBLEAMOUNT" localSheetId="0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7">FALSE</definedName>
    <definedName name="QBREPORTCOMPARECOL_TRIPTAXDEDUCTIBLEAMOUNT" localSheetId="6">FALSE</definedName>
    <definedName name="QBREPORTCOMPARECOL_TRIPUNBILLEDMILES" localSheetId="0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7">FALSE</definedName>
    <definedName name="QBREPORTCOMPARECOL_TRIPUNBILLEDMILES" localSheetId="6">FALSE</definedName>
    <definedName name="QBREPORTCOMPARECOL_YTD" localSheetId="0">FALSE</definedName>
    <definedName name="QBREPORTCOMPARECOL_YTD" localSheetId="8">FALSE</definedName>
    <definedName name="QBREPORTCOMPARECOL_YTD" localSheetId="9">FALSE</definedName>
    <definedName name="QBREPORTCOMPARECOL_YTD" localSheetId="7">FALSE</definedName>
    <definedName name="QBREPORTCOMPARECOL_YTD" localSheetId="6">FALSE</definedName>
    <definedName name="QBREPORTCOMPARECOL_YTDBUDGET" localSheetId="0">FALSE</definedName>
    <definedName name="QBREPORTCOMPARECOL_YTDBUDGET" localSheetId="8">FALSE</definedName>
    <definedName name="QBREPORTCOMPARECOL_YTDBUDGET" localSheetId="9">FALSE</definedName>
    <definedName name="QBREPORTCOMPARECOL_YTDBUDGET" localSheetId="7">FALSE</definedName>
    <definedName name="QBREPORTCOMPARECOL_YTDBUDGET" localSheetId="6">FALSE</definedName>
    <definedName name="QBREPORTCOMPARECOL_YTDPCT" localSheetId="0">FALSE</definedName>
    <definedName name="QBREPORTCOMPARECOL_YTDPCT" localSheetId="8">FALSE</definedName>
    <definedName name="QBREPORTCOMPARECOL_YTDPCT" localSheetId="9">FALSE</definedName>
    <definedName name="QBREPORTCOMPARECOL_YTDPCT" localSheetId="7">FALSE</definedName>
    <definedName name="QBREPORTCOMPARECOL_YTDPCT" localSheetId="6">FALSE</definedName>
    <definedName name="QBREPORTROWAXIS" localSheetId="0">9</definedName>
    <definedName name="QBREPORTROWAXIS" localSheetId="8">79</definedName>
    <definedName name="QBREPORTROWAXIS" localSheetId="9">79</definedName>
    <definedName name="QBREPORTROWAXIS" localSheetId="7">79</definedName>
    <definedName name="QBREPORTROWAXIS" localSheetId="6">79</definedName>
    <definedName name="QBREPORTSUBCOLAXIS" localSheetId="0">0</definedName>
    <definedName name="QBREPORTSUBCOLAXIS" localSheetId="8">0</definedName>
    <definedName name="QBREPORTSUBCOLAXIS" localSheetId="9">0</definedName>
    <definedName name="QBREPORTSUBCOLAXIS" localSheetId="7">0</definedName>
    <definedName name="QBREPORTSUBCOLAXIS" localSheetId="6">0</definedName>
    <definedName name="QBREPORTTYPE" localSheetId="0">5</definedName>
    <definedName name="QBREPORTTYPE" localSheetId="8">256</definedName>
    <definedName name="QBREPORTTYPE" localSheetId="9">257</definedName>
    <definedName name="QBREPORTTYPE" localSheetId="7">257</definedName>
    <definedName name="QBREPORTTYPE" localSheetId="6">257</definedName>
    <definedName name="QBROWHEADERS" localSheetId="0">5</definedName>
    <definedName name="QBROWHEADERS" localSheetId="8">4</definedName>
    <definedName name="QBROWHEADERS" localSheetId="9">4</definedName>
    <definedName name="QBROWHEADERS" localSheetId="7">4</definedName>
    <definedName name="QBROWHEADERS" localSheetId="6">4</definedName>
    <definedName name="QBSTARTDATE" localSheetId="0">20161031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9" l="1"/>
  <c r="C43" i="9"/>
  <c r="C39" i="9"/>
  <c r="B39" i="9"/>
  <c r="C47" i="10" l="1"/>
  <c r="B47" i="10"/>
  <c r="C43" i="10"/>
  <c r="B43" i="10"/>
  <c r="C33" i="10"/>
  <c r="B33" i="10"/>
  <c r="C25" i="10"/>
  <c r="C64" i="10" s="1"/>
  <c r="B25" i="10"/>
  <c r="B64" i="10" s="1"/>
  <c r="B20" i="10"/>
  <c r="C15" i="10"/>
  <c r="B15" i="10"/>
  <c r="C9" i="10"/>
  <c r="C20" i="10" s="1"/>
  <c r="B43" i="9"/>
  <c r="B48" i="9"/>
  <c r="C9" i="9"/>
  <c r="B9" i="9"/>
  <c r="C26" i="8"/>
  <c r="B26" i="8"/>
  <c r="C5" i="8"/>
  <c r="C28" i="8" s="1"/>
  <c r="B5" i="8"/>
  <c r="B28" i="8" s="1"/>
  <c r="B50" i="9" l="1"/>
  <c r="C50" i="9"/>
  <c r="C66" i="10"/>
  <c r="B66" i="10"/>
  <c r="G36" i="6" l="1"/>
  <c r="G32" i="6"/>
  <c r="G29" i="6"/>
  <c r="G43" i="6" s="1"/>
  <c r="G16" i="6"/>
  <c r="G10" i="6"/>
  <c r="G18" i="6" s="1"/>
  <c r="G19" i="6" s="1"/>
  <c r="G44" i="6" s="1"/>
  <c r="G45" i="6" s="1"/>
  <c r="F32" i="5" l="1"/>
  <c r="F31" i="5"/>
  <c r="F26" i="5"/>
  <c r="F25" i="5"/>
  <c r="F24" i="5"/>
  <c r="F17" i="5"/>
  <c r="F16" i="5"/>
  <c r="F15" i="5"/>
  <c r="F8" i="5"/>
  <c r="E8" i="4" l="1"/>
  <c r="E7" i="4"/>
  <c r="E6" i="4"/>
  <c r="E5" i="4"/>
  <c r="E8" i="3" l="1"/>
  <c r="E7" i="3"/>
  <c r="E6" i="3"/>
  <c r="E5" i="3"/>
  <c r="Q95" i="2" l="1"/>
  <c r="O95" i="2"/>
  <c r="Q94" i="2"/>
  <c r="O94" i="2"/>
  <c r="Q92" i="2"/>
  <c r="O92" i="2"/>
  <c r="Q91" i="2"/>
  <c r="O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2" i="2"/>
  <c r="O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E9" i="1" l="1"/>
  <c r="E8" i="1"/>
  <c r="E7" i="1"/>
  <c r="E6" i="1"/>
</calcChain>
</file>

<file path=xl/sharedStrings.xml><?xml version="1.0" encoding="utf-8"?>
<sst xmlns="http://schemas.openxmlformats.org/spreadsheetml/2006/main" count="554" uniqueCount="296">
  <si>
    <t>Oct 31, 16</t>
  </si>
  <si>
    <t>Beginning Balance</t>
  </si>
  <si>
    <t>Cleared Transactions</t>
  </si>
  <si>
    <t>Checks and Payments - 67 items</t>
  </si>
  <si>
    <t>Deposits and Credits - 17 items</t>
  </si>
  <si>
    <t>Total Cleared Transactions</t>
  </si>
  <si>
    <t>Cleared Balance</t>
  </si>
  <si>
    <t>Register Balance as of 10/31/2016</t>
  </si>
  <si>
    <t>Ending Balance</t>
  </si>
  <si>
    <t>Type</t>
  </si>
  <si>
    <t>Date</t>
  </si>
  <si>
    <t>Num</t>
  </si>
  <si>
    <t>Name</t>
  </si>
  <si>
    <t>Clr</t>
  </si>
  <si>
    <t>Amount</t>
  </si>
  <si>
    <t>Balance</t>
  </si>
  <si>
    <t>Ö</t>
  </si>
  <si>
    <t>Total Checks and Payments</t>
  </si>
  <si>
    <t>Total Deposits and Credits</t>
  </si>
  <si>
    <t>Check</t>
  </si>
  <si>
    <t>Bill Pmt -Check</t>
  </si>
  <si>
    <t>Liability Check</t>
  </si>
  <si>
    <t>Deposit</t>
  </si>
  <si>
    <t>Paycheck</t>
  </si>
  <si>
    <t>2730</t>
  </si>
  <si>
    <t>3020</t>
  </si>
  <si>
    <t>2722</t>
  </si>
  <si>
    <t>3021</t>
  </si>
  <si>
    <t>3017</t>
  </si>
  <si>
    <t>3018</t>
  </si>
  <si>
    <t>2723</t>
  </si>
  <si>
    <t>3019</t>
  </si>
  <si>
    <t>2719</t>
  </si>
  <si>
    <t>2720</t>
  </si>
  <si>
    <t>2721</t>
  </si>
  <si>
    <t>E-pay</t>
  </si>
  <si>
    <t>2724</t>
  </si>
  <si>
    <t>2728</t>
  </si>
  <si>
    <t>2725</t>
  </si>
  <si>
    <t>2726</t>
  </si>
  <si>
    <t>2727</t>
  </si>
  <si>
    <t>2734</t>
  </si>
  <si>
    <t>2739</t>
  </si>
  <si>
    <t>2736</t>
  </si>
  <si>
    <t>2738</t>
  </si>
  <si>
    <t>2733</t>
  </si>
  <si>
    <t>2737</t>
  </si>
  <si>
    <t>2732</t>
  </si>
  <si>
    <t>2735</t>
  </si>
  <si>
    <t>2731</t>
  </si>
  <si>
    <t>2740</t>
  </si>
  <si>
    <t>2741</t>
  </si>
  <si>
    <t>2743</t>
  </si>
  <si>
    <t>2745</t>
  </si>
  <si>
    <t>2742</t>
  </si>
  <si>
    <t>2744</t>
  </si>
  <si>
    <t>2746</t>
  </si>
  <si>
    <t>2747</t>
  </si>
  <si>
    <t>2748</t>
  </si>
  <si>
    <t>2749</t>
  </si>
  <si>
    <t>2750</t>
  </si>
  <si>
    <t>2751</t>
  </si>
  <si>
    <t>2752</t>
  </si>
  <si>
    <t>Albuquerque Convention Center</t>
  </si>
  <si>
    <t>Alliance Audio Visual</t>
  </si>
  <si>
    <t>Robert West</t>
  </si>
  <si>
    <t>Eventbrite</t>
  </si>
  <si>
    <t>PayPal</t>
  </si>
  <si>
    <t>Intuit GoPayment</t>
  </si>
  <si>
    <t>Raymond Watt Photography</t>
  </si>
  <si>
    <t>Garcias Kitchen</t>
  </si>
  <si>
    <t>Heading Home Albuquerque</t>
  </si>
  <si>
    <t>QuickBooks Payroll Service</t>
  </si>
  <si>
    <t>Liana Perez</t>
  </si>
  <si>
    <t>Amy Cruice</t>
  </si>
  <si>
    <t>Travelers Insurance</t>
  </si>
  <si>
    <t>The Improve Group</t>
  </si>
  <si>
    <t>United States Treasury</t>
  </si>
  <si>
    <t>Brian Buchner</t>
  </si>
  <si>
    <t>Ainsley Cromwell</t>
  </si>
  <si>
    <t>Citrix</t>
  </si>
  <si>
    <t>Joseph Montoya</t>
  </si>
  <si>
    <t>Amazon Marketplace</t>
  </si>
  <si>
    <t>Sue Quinn</t>
  </si>
  <si>
    <t>Julie Ramos</t>
  </si>
  <si>
    <t>Gwyn Troyer</t>
  </si>
  <si>
    <t>Margo Fraiser</t>
  </si>
  <si>
    <t>Residence Inn Baltimore</t>
  </si>
  <si>
    <t>The Davenport Hotel</t>
  </si>
  <si>
    <t>Going Places Travel</t>
  </si>
  <si>
    <t>FedEx</t>
  </si>
  <si>
    <t>Hasan Davis</t>
  </si>
  <si>
    <t>Stephen Connolly</t>
  </si>
  <si>
    <t>Wayne Dicky</t>
  </si>
  <si>
    <t>US Treasury</t>
  </si>
  <si>
    <t>Peter Bebring</t>
  </si>
  <si>
    <t>Don Casmier</t>
  </si>
  <si>
    <t>Nicholas Mitchell</t>
  </si>
  <si>
    <t>Cameron L McEllhiney</t>
  </si>
  <si>
    <t>Dawn Reynolds</t>
  </si>
  <si>
    <t>Aaron Zisser</t>
  </si>
  <si>
    <t>Brian Corr</t>
  </si>
  <si>
    <t>Avice Reid</t>
  </si>
  <si>
    <t>Indiana Dept. of Revenue</t>
  </si>
  <si>
    <t>The Classic Catering</t>
  </si>
  <si>
    <t>Nation Builder</t>
  </si>
  <si>
    <t>DropBox</t>
  </si>
  <si>
    <t>Cameron L McEllhiney {employee}</t>
  </si>
  <si>
    <t>Deposits and Credits - 1 item</t>
  </si>
  <si>
    <t>ASSETS</t>
  </si>
  <si>
    <t>Current Assets</t>
  </si>
  <si>
    <t>Checking/Savings</t>
  </si>
  <si>
    <t>Chase-IN</t>
  </si>
  <si>
    <t>Chase Savings - IN</t>
  </si>
  <si>
    <t>NACOLE Scholarship Fund</t>
  </si>
  <si>
    <t>Total Checking/Savings</t>
  </si>
  <si>
    <t>Other Current Assets</t>
  </si>
  <si>
    <t>Pre-Paid Insurance</t>
  </si>
  <si>
    <t>Pre-Paid Meeting Expense</t>
  </si>
  <si>
    <t>Pre-Paid Misc. Expenses</t>
  </si>
  <si>
    <t>Pre-Paid Travel</t>
  </si>
  <si>
    <t>PrePaid Eventbrite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</si>
  <si>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</si>
  <si>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</si>
  <si>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</si>
  <si>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</si>
  <si>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</si>
  <si>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</si>
  <si>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</si>
  <si>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Direct Deposit Liabilities</t>
  </si>
  <si>
    <t>Payroll Liabilities</t>
  </si>
  <si>
    <t>Total Other Current Liabilities</t>
  </si>
  <si>
    <t>Total Current Liabilities</t>
  </si>
  <si>
    <t>Total Liabilities</t>
  </si>
  <si>
    <t>Equity</t>
  </si>
  <si>
    <t>Opening Bal Equity</t>
  </si>
  <si>
    <t>Unrestrict (retained earnings)</t>
  </si>
  <si>
    <t>Net Income</t>
  </si>
  <si>
    <t>Total Equity</t>
  </si>
  <si>
    <t>TOTAL LIABILITIES &amp; EQUITY</t>
  </si>
  <si>
    <t>Oct 16</t>
  </si>
  <si>
    <t>Ordinary Income/Expense</t>
  </si>
  <si>
    <t>Income</t>
  </si>
  <si>
    <t>Advertisement Income</t>
  </si>
  <si>
    <t>Conference Registration Fees</t>
  </si>
  <si>
    <t>MCLE</t>
  </si>
  <si>
    <t>Member EARLY</t>
  </si>
  <si>
    <t>Member LATE</t>
  </si>
  <si>
    <t>Non-Member LATE</t>
  </si>
  <si>
    <t>Total Conference Registration Fees</t>
  </si>
  <si>
    <t>Fundraising Income</t>
  </si>
  <si>
    <t>Interest</t>
  </si>
  <si>
    <t>Membership Dues</t>
  </si>
  <si>
    <t>Associate Member</t>
  </si>
  <si>
    <t>Regular Member</t>
  </si>
  <si>
    <t>Total Membership Dues</t>
  </si>
  <si>
    <t>Open Society Grant</t>
  </si>
  <si>
    <t>Total Income</t>
  </si>
  <si>
    <t>Gross Profit</t>
  </si>
  <si>
    <t>Expense</t>
  </si>
  <si>
    <t>Conference Expense</t>
  </si>
  <si>
    <t>Board Travel-PER DIEM</t>
  </si>
  <si>
    <t>Board Travel-TRANSPORTATION</t>
  </si>
  <si>
    <t>Conference Gifts-SPEAKER</t>
  </si>
  <si>
    <t>Meals/Events-BREAKFAST</t>
  </si>
  <si>
    <t>Operating Expense-AUDIO VISUAL</t>
  </si>
  <si>
    <t>Operating Expense-MISCELLANEOUS</t>
  </si>
  <si>
    <t>Speaker Expense</t>
  </si>
  <si>
    <t>Total Conference Expense</t>
  </si>
  <si>
    <t>Contracted Labor</t>
  </si>
  <si>
    <t>Director of Operations</t>
  </si>
  <si>
    <t>Total Contracted Labor</t>
  </si>
  <si>
    <t>Credit Card Fees</t>
  </si>
  <si>
    <t>Intuit Service Fees</t>
  </si>
  <si>
    <t>PayPal Service Charges</t>
  </si>
  <si>
    <t>Total Credit Card Fees</t>
  </si>
  <si>
    <t>Insurance Expense</t>
  </si>
  <si>
    <t>Miscellaneous</t>
  </si>
  <si>
    <t>Payroll Expenses</t>
  </si>
  <si>
    <t>Strategic Planning</t>
  </si>
  <si>
    <t>Telephone/Communication Expense</t>
  </si>
  <si>
    <t>Website Expense</t>
  </si>
  <si>
    <t>Total Expense</t>
  </si>
  <si>
    <t>Net Ordinary Income</t>
  </si>
  <si>
    <t>REVENUES</t>
  </si>
  <si>
    <t>Registration Fees</t>
  </si>
  <si>
    <t>John Jay</t>
  </si>
  <si>
    <t>2016 Adopted Budget</t>
  </si>
  <si>
    <t>2016 Budget to Date</t>
  </si>
  <si>
    <t>Event Revenues</t>
  </si>
  <si>
    <t>Total Revenues</t>
  </si>
  <si>
    <t>Event Expenses</t>
  </si>
  <si>
    <t>Audio/Visual Expense</t>
  </si>
  <si>
    <t>Breakfast</t>
  </si>
  <si>
    <t>Luncheon</t>
  </si>
  <si>
    <t>Marketing</t>
  </si>
  <si>
    <t>Publishing</t>
  </si>
  <si>
    <t>Pens-Marketing</t>
  </si>
  <si>
    <t>Name Badges</t>
  </si>
  <si>
    <t>Postage &amp; Delivery</t>
  </si>
  <si>
    <t>Printing &amp; Reproduction</t>
  </si>
  <si>
    <t>Folders</t>
  </si>
  <si>
    <t>Printing Folder Contents</t>
  </si>
  <si>
    <t>Reception</t>
  </si>
  <si>
    <t>Staff Costs</t>
  </si>
  <si>
    <t>Staff Travel/Hotel/Per Diem</t>
  </si>
  <si>
    <t>Includes 983.34 co-chair Fraiser</t>
  </si>
  <si>
    <t>Travel Speakers</t>
  </si>
  <si>
    <t>CLE Reporting Fee</t>
  </si>
  <si>
    <t>Total Expenses</t>
  </si>
  <si>
    <t>NACOLE Annual Conference</t>
  </si>
  <si>
    <t>Hotel Rebate/Commission</t>
  </si>
  <si>
    <t>CLE Income</t>
  </si>
  <si>
    <t>Vendor Table</t>
  </si>
  <si>
    <t>Other Fundraising</t>
  </si>
  <si>
    <t>EXPENSES</t>
  </si>
  <si>
    <t>Conference Venue Deposit</t>
  </si>
  <si>
    <t>Welcomeing Open House</t>
  </si>
  <si>
    <t>New Member/Mentoring Gathering</t>
  </si>
  <si>
    <t>Sankofa Reception</t>
  </si>
  <si>
    <t>International/Founders Event</t>
  </si>
  <si>
    <t>Interpreter Expense</t>
  </si>
  <si>
    <t>Tuesday Luncheon</t>
  </si>
  <si>
    <t>AM Breaks/PM Breaks</t>
  </si>
  <si>
    <t>includes IPADs</t>
  </si>
  <si>
    <t>Conference Gifts</t>
  </si>
  <si>
    <t>Other Gifts</t>
  </si>
  <si>
    <t>Awards</t>
  </si>
  <si>
    <t>Gratuity - Hotel</t>
  </si>
  <si>
    <t>CLE Fees</t>
  </si>
  <si>
    <t>Conference Marketing</t>
  </si>
  <si>
    <t>Bags</t>
  </si>
  <si>
    <t>Includes Binders</t>
  </si>
  <si>
    <t>Badges</t>
  </si>
  <si>
    <t xml:space="preserve">Includes Lapel Pins </t>
  </si>
  <si>
    <t>Thumb Drives</t>
  </si>
  <si>
    <t>Conference App</t>
  </si>
  <si>
    <t>Photographer</t>
  </si>
  <si>
    <t>Board Conference Travel</t>
  </si>
  <si>
    <t>Other Expenses</t>
  </si>
  <si>
    <t>Name Badge Holders/supplies</t>
  </si>
  <si>
    <t>Board Travel</t>
  </si>
  <si>
    <t>Board Hotel</t>
  </si>
  <si>
    <t>Board Per Diem</t>
  </si>
  <si>
    <t>Staff Confrence Travel</t>
  </si>
  <si>
    <t>Staff Travel</t>
  </si>
  <si>
    <t>Staff Hotel</t>
  </si>
  <si>
    <t>Per Diem</t>
  </si>
  <si>
    <t>Revenues</t>
  </si>
  <si>
    <t>Annual Conference Income</t>
  </si>
  <si>
    <t>Conference Reg Fees(Other Event)</t>
  </si>
  <si>
    <t xml:space="preserve">Account Recievable </t>
  </si>
  <si>
    <t>John Jay Symposium</t>
  </si>
  <si>
    <t>Webinars</t>
  </si>
  <si>
    <t>Associate</t>
  </si>
  <si>
    <t>Organizational</t>
  </si>
  <si>
    <t>Regular</t>
  </si>
  <si>
    <t>Student</t>
  </si>
  <si>
    <t>Contributions</t>
  </si>
  <si>
    <t>Other Income</t>
  </si>
  <si>
    <t>Causa en Comun Contract</t>
  </si>
  <si>
    <t>Office of Justice Programs Contract</t>
  </si>
  <si>
    <t>Grant Income</t>
  </si>
  <si>
    <t>Open Society</t>
  </si>
  <si>
    <t>Expenses</t>
  </si>
  <si>
    <t>Bank Service Charge</t>
  </si>
  <si>
    <t>Translation Services</t>
  </si>
  <si>
    <t>Guidebook Printing</t>
  </si>
  <si>
    <t>OJP Diagnostic Center Grant - Research Analyst</t>
  </si>
  <si>
    <t>Annual Conference Expense</t>
  </si>
  <si>
    <t>One-Day Training Expense</t>
  </si>
  <si>
    <t>Professional Contracts</t>
  </si>
  <si>
    <t>Accounting/Auditing</t>
  </si>
  <si>
    <t>Director of Training &amp; Ed</t>
  </si>
  <si>
    <t>FICA &amp; Other Taxes-Staff</t>
  </si>
  <si>
    <t>Grant Writer</t>
  </si>
  <si>
    <t>Legal</t>
  </si>
  <si>
    <t>Webmaster</t>
  </si>
  <si>
    <t>Consultants</t>
  </si>
  <si>
    <t>Strategic Planner</t>
  </si>
  <si>
    <t>Staff Travel Expense</t>
  </si>
  <si>
    <t>Midwinter Meeting</t>
  </si>
  <si>
    <t>Staff Conference Travel</t>
  </si>
  <si>
    <t>Organizational Development</t>
  </si>
  <si>
    <t>Mid-Winter Meeting Travel</t>
  </si>
  <si>
    <t>Mid-Winter Meeting Hotel</t>
  </si>
  <si>
    <t>Mid-Winter Meeting Per-Diem</t>
  </si>
  <si>
    <t>Mid-Winter Meeting Other</t>
  </si>
  <si>
    <t>Other Meeting Travel Expenses</t>
  </si>
  <si>
    <t>Newsletter Expense</t>
  </si>
  <si>
    <t>Incorporation Fees State of MD</t>
  </si>
  <si>
    <t>Office Supplies &amp; Technology</t>
  </si>
  <si>
    <t>Survey Tool</t>
  </si>
  <si>
    <t>Telephone &amp; Communications Exp.</t>
  </si>
  <si>
    <t>Regional Outreach Event</t>
  </si>
  <si>
    <t>Baltimore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</si>
</sst>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"/>
    <numFmt numFmtId="165" formatCode="mm/dd/yyyy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999999"/>
      <name val="Calibri"/>
      <family val="2"/>
    </font>
    <font>
      <b/>
      <u/>
      <sz val="11"/>
      <color rgb="FF000000"/>
      <name val="Calibri"/>
      <family val="2"/>
    </font>
    <font>
      <sz val="11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b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3"/>
      <name val="Calibri"/>
      <family val="2"/>
    </font>
    <font>
      <sz val="11"/>
      <color rgb="FFB7B7B7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4" xfId="0" applyNumberFormat="1" applyFont="1" applyBorder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/>
    <xf numFmtId="49" fontId="0" fillId="0" borderId="0" xfId="0" applyNumberFormat="1" applyAlignment="1">
      <alignment horizontal="center"/>
    </xf>
    <xf numFmtId="164" fontId="2" fillId="0" borderId="5" xfId="0" applyNumberFormat="1" applyFont="1" applyBorder="1"/>
    <xf numFmtId="0" fontId="5" fillId="0" borderId="0" xfId="0" applyFont="1" applyAlignment="1"/>
    <xf numFmtId="166" fontId="5" fillId="0" borderId="8" xfId="0" applyNumberFormat="1" applyFont="1" applyBorder="1" applyAlignment="1"/>
    <xf numFmtId="0" fontId="7" fillId="2" borderId="0" xfId="0" applyFont="1" applyFill="1" applyAlignment="1"/>
    <xf numFmtId="166" fontId="7" fillId="2" borderId="0" xfId="0" applyNumberFormat="1" applyFont="1" applyFill="1" applyAlignment="1"/>
    <xf numFmtId="166" fontId="5" fillId="0" borderId="0" xfId="0" applyNumberFormat="1" applyFont="1" applyAlignment="1"/>
    <xf numFmtId="0" fontId="7" fillId="3" borderId="0" xfId="0" applyFont="1" applyFill="1" applyAlignment="1"/>
    <xf numFmtId="166" fontId="5" fillId="3" borderId="0" xfId="0" applyNumberFormat="1" applyFont="1" applyFill="1" applyAlignment="1"/>
    <xf numFmtId="0" fontId="7" fillId="0" borderId="8" xfId="0" applyFont="1" applyBorder="1" applyAlignment="1"/>
    <xf numFmtId="166" fontId="7" fillId="0" borderId="8" xfId="0" applyNumberFormat="1" applyFont="1" applyBorder="1" applyAlignment="1"/>
    <xf numFmtId="166" fontId="5" fillId="0" borderId="9" xfId="0" applyNumberFormat="1" applyFont="1" applyBorder="1" applyAlignment="1"/>
    <xf numFmtId="0" fontId="7" fillId="0" borderId="0" xfId="0" applyFont="1" applyAlignment="1"/>
    <xf numFmtId="166" fontId="7" fillId="0" borderId="0" xfId="0" applyNumberFormat="1" applyFont="1" applyAlignment="1"/>
    <xf numFmtId="166" fontId="5" fillId="4" borderId="10" xfId="0" applyNumberFormat="1" applyFont="1" applyFill="1" applyBorder="1" applyAlignment="1"/>
    <xf numFmtId="0" fontId="5" fillId="0" borderId="11" xfId="0" applyFont="1" applyBorder="1" applyAlignment="1"/>
    <xf numFmtId="0" fontId="5" fillId="4" borderId="0" xfId="0" applyFont="1" applyFill="1" applyAlignment="1"/>
    <xf numFmtId="0" fontId="5" fillId="3" borderId="0" xfId="0" applyFont="1" applyFill="1" applyAlignment="1"/>
    <xf numFmtId="0" fontId="5" fillId="0" borderId="8" xfId="0" applyFont="1" applyBorder="1" applyAlignment="1"/>
    <xf numFmtId="166" fontId="7" fillId="4" borderId="8" xfId="0" applyNumberFormat="1" applyFont="1" applyFill="1" applyBorder="1" applyAlignment="1"/>
    <xf numFmtId="166" fontId="7" fillId="0" borderId="9" xfId="0" applyNumberFormat="1" applyFont="1" applyBorder="1" applyAlignment="1"/>
    <xf numFmtId="0" fontId="5" fillId="0" borderId="9" xfId="0" applyFont="1" applyBorder="1" applyAlignment="1"/>
    <xf numFmtId="166" fontId="7" fillId="0" borderId="10" xfId="0" applyNumberFormat="1" applyFont="1" applyBorder="1" applyAlignment="1"/>
    <xf numFmtId="166" fontId="5" fillId="0" borderId="10" xfId="0" applyNumberFormat="1" applyFont="1" applyBorder="1" applyAlignment="1"/>
    <xf numFmtId="0" fontId="5" fillId="0" borderId="10" xfId="0" applyFont="1" applyBorder="1" applyAlignment="1"/>
    <xf numFmtId="0" fontId="7" fillId="5" borderId="0" xfId="0" applyFont="1" applyFill="1" applyAlignment="1"/>
    <xf numFmtId="0" fontId="5" fillId="0" borderId="12" xfId="0" applyFont="1" applyBorder="1" applyAlignment="1"/>
    <xf numFmtId="166" fontId="5" fillId="0" borderId="13" xfId="0" applyNumberFormat="1" applyFont="1" applyBorder="1" applyAlignment="1"/>
    <xf numFmtId="0" fontId="8" fillId="0" borderId="14" xfId="0" applyFont="1" applyBorder="1" applyAlignment="1">
      <alignment horizontal="right"/>
    </xf>
    <xf numFmtId="166" fontId="8" fillId="0" borderId="12" xfId="0" applyNumberFormat="1" applyFont="1" applyBorder="1" applyAlignment="1"/>
    <xf numFmtId="166" fontId="8" fillId="0" borderId="10" xfId="0" applyNumberFormat="1" applyFont="1" applyBorder="1" applyAlignment="1"/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66" fontId="8" fillId="0" borderId="15" xfId="0" applyNumberFormat="1" applyFont="1" applyBorder="1" applyAlignment="1"/>
    <xf numFmtId="0" fontId="7" fillId="0" borderId="11" xfId="0" applyFont="1" applyBorder="1" applyAlignment="1"/>
    <xf numFmtId="166" fontId="7" fillId="0" borderId="11" xfId="0" applyNumberFormat="1" applyFont="1" applyBorder="1" applyAlignment="1"/>
    <xf numFmtId="166" fontId="5" fillId="0" borderId="11" xfId="0" applyNumberFormat="1" applyFont="1" applyBorder="1" applyAlignment="1"/>
    <xf numFmtId="166" fontId="8" fillId="0" borderId="14" xfId="0" applyNumberFormat="1" applyFont="1" applyBorder="1" applyAlignment="1"/>
    <xf numFmtId="166" fontId="5" fillId="0" borderId="16" xfId="0" applyNumberFormat="1" applyFont="1" applyBorder="1" applyAlignment="1"/>
    <xf numFmtId="166" fontId="7" fillId="4" borderId="9" xfId="0" applyNumberFormat="1" applyFont="1" applyFill="1" applyBorder="1" applyAlignment="1"/>
    <xf numFmtId="166" fontId="9" fillId="0" borderId="0" xfId="0" applyNumberFormat="1" applyFont="1" applyAlignment="1"/>
    <xf numFmtId="166" fontId="9" fillId="4" borderId="10" xfId="0" applyNumberFormat="1" applyFont="1" applyFill="1" applyBorder="1" applyAlignment="1"/>
    <xf numFmtId="0" fontId="7" fillId="6" borderId="0" xfId="0" applyFont="1" applyFill="1" applyAlignment="1">
      <alignment horizontal="center"/>
    </xf>
    <xf numFmtId="166" fontId="7" fillId="6" borderId="0" xfId="0" applyNumberFormat="1" applyFont="1" applyFill="1" applyAlignment="1">
      <alignment horizontal="center"/>
    </xf>
    <xf numFmtId="0" fontId="5" fillId="7" borderId="15" xfId="0" applyFont="1" applyFill="1" applyBorder="1" applyAlignment="1"/>
    <xf numFmtId="166" fontId="5" fillId="7" borderId="0" xfId="0" applyNumberFormat="1" applyFont="1" applyFill="1" applyAlignment="1"/>
    <xf numFmtId="0" fontId="5" fillId="7" borderId="0" xfId="0" applyFont="1" applyFill="1" applyAlignment="1"/>
    <xf numFmtId="0" fontId="10" fillId="4" borderId="9" xfId="0" applyFont="1" applyFill="1" applyBorder="1" applyAlignment="1">
      <alignment horizontal="right"/>
    </xf>
    <xf numFmtId="166" fontId="10" fillId="0" borderId="9" xfId="0" applyNumberFormat="1" applyFont="1" applyBorder="1" applyAlignment="1"/>
    <xf numFmtId="0" fontId="10" fillId="4" borderId="11" xfId="0" applyFont="1" applyFill="1" applyBorder="1" applyAlignment="1">
      <alignment horizontal="right"/>
    </xf>
    <xf numFmtId="166" fontId="10" fillId="0" borderId="11" xfId="0" applyNumberFormat="1" applyFont="1" applyBorder="1" applyAlignment="1"/>
    <xf numFmtId="0" fontId="10" fillId="4" borderId="16" xfId="0" applyFont="1" applyFill="1" applyBorder="1" applyAlignment="1">
      <alignment horizontal="right"/>
    </xf>
    <xf numFmtId="166" fontId="10" fillId="0" borderId="16" xfId="0" applyNumberFormat="1" applyFont="1" applyBorder="1" applyAlignment="1"/>
    <xf numFmtId="0" fontId="11" fillId="4" borderId="9" xfId="0" applyFont="1" applyFill="1" applyBorder="1" applyAlignment="1">
      <alignment horizontal="right"/>
    </xf>
    <xf numFmtId="4" fontId="5" fillId="0" borderId="9" xfId="0" applyNumberFormat="1" applyFont="1" applyBorder="1" applyAlignment="1"/>
    <xf numFmtId="0" fontId="11" fillId="4" borderId="16" xfId="0" applyFont="1" applyFill="1" applyBorder="1" applyAlignment="1">
      <alignment horizontal="right"/>
    </xf>
    <xf numFmtId="4" fontId="12" fillId="0" borderId="16" xfId="0" applyNumberFormat="1" applyFont="1" applyBorder="1" applyAlignment="1"/>
    <xf numFmtId="166" fontId="13" fillId="0" borderId="0" xfId="0" applyNumberFormat="1" applyFont="1" applyAlignment="1"/>
    <xf numFmtId="166" fontId="14" fillId="4" borderId="0" xfId="0" applyNumberFormat="1" applyFont="1" applyFill="1" applyAlignment="1"/>
    <xf numFmtId="0" fontId="0" fillId="0" borderId="0" xfId="0" applyFont="1" applyAlignment="1"/>
    <xf numFmtId="0" fontId="8" fillId="0" borderId="9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7" fillId="0" borderId="9" xfId="0" applyFont="1" applyBorder="1" applyAlignment="1"/>
    <xf numFmtId="0" fontId="10" fillId="0" borderId="9" xfId="0" applyFont="1" applyBorder="1" applyAlignment="1">
      <alignment horizontal="right"/>
    </xf>
    <xf numFmtId="166" fontId="15" fillId="0" borderId="9" xfId="0" applyNumberFormat="1" applyFont="1" applyBorder="1" applyAlignment="1"/>
    <xf numFmtId="0" fontId="10" fillId="0" borderId="11" xfId="0" applyFont="1" applyBorder="1" applyAlignment="1">
      <alignment horizontal="right"/>
    </xf>
    <xf numFmtId="166" fontId="16" fillId="0" borderId="11" xfId="0" applyNumberFormat="1" applyFont="1" applyBorder="1" applyAlignment="1"/>
    <xf numFmtId="0" fontId="16" fillId="0" borderId="11" xfId="0" applyFont="1" applyBorder="1" applyAlignment="1"/>
    <xf numFmtId="4" fontId="10" fillId="0" borderId="11" xfId="0" applyNumberFormat="1" applyFont="1" applyBorder="1" applyAlignment="1"/>
    <xf numFmtId="0" fontId="10" fillId="0" borderId="16" xfId="0" applyFont="1" applyBorder="1" applyAlignment="1">
      <alignment horizontal="right"/>
    </xf>
    <xf numFmtId="166" fontId="10" fillId="0" borderId="0" xfId="0" applyNumberFormat="1" applyFont="1" applyAlignment="1"/>
    <xf numFmtId="166" fontId="8" fillId="0" borderId="0" xfId="0" applyNumberFormat="1" applyFont="1" applyAlignment="1"/>
    <xf numFmtId="166" fontId="10" fillId="0" borderId="11" xfId="0" applyNumberFormat="1" applyFont="1" applyBorder="1" applyAlignment="1">
      <alignment horizontal="right"/>
    </xf>
    <xf numFmtId="166" fontId="14" fillId="0" borderId="0" xfId="0" applyNumberFormat="1" applyFont="1" applyAlignment="1"/>
    <xf numFmtId="166" fontId="7" fillId="0" borderId="17" xfId="0" applyNumberFormat="1" applyFont="1" applyBorder="1" applyAlignment="1"/>
    <xf numFmtId="166" fontId="8" fillId="8" borderId="10" xfId="0" applyNumberFormat="1" applyFont="1" applyFill="1" applyBorder="1" applyAlignment="1"/>
    <xf numFmtId="166" fontId="5" fillId="8" borderId="8" xfId="0" applyNumberFormat="1" applyFont="1" applyFill="1" applyBorder="1" applyAlignment="1"/>
    <xf numFmtId="0" fontId="5" fillId="2" borderId="6" xfId="0" applyFont="1" applyFill="1" applyBorder="1" applyAlignment="1"/>
    <xf numFmtId="0" fontId="6" fillId="0" borderId="7" xfId="0" applyFont="1" applyBorder="1"/>
    <xf numFmtId="0" fontId="5" fillId="2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33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0" customWidth="1"/>
    <col min="5" max="5" width="22.42578125" style="10" customWidth="1"/>
    <col min="6" max="6" width="8.7109375" style="11" bestFit="1" customWidth="1"/>
  </cols>
  <sheetData>
    <row r="1" spans="1:6" s="9" customFormat="1" ht="15.75" thickBot="1" x14ac:dyDescent="0.3">
      <c r="A1" s="7"/>
      <c r="B1" s="7"/>
      <c r="C1" s="7"/>
      <c r="D1" s="7"/>
      <c r="E1" s="7"/>
      <c r="F1" s="8" t="s">
        <v>0</v>
      </c>
    </row>
    <row r="2" spans="1:6" ht="15.75" thickTop="1" x14ac:dyDescent="0.25">
      <c r="A2" s="1" t="s">
        <v>109</v>
      </c>
      <c r="B2" s="1"/>
      <c r="C2" s="1"/>
      <c r="D2" s="1"/>
      <c r="E2" s="1"/>
      <c r="F2" s="2"/>
    </row>
    <row r="3" spans="1:6" x14ac:dyDescent="0.25">
      <c r="A3" s="1"/>
      <c r="B3" s="1" t="s">
        <v>110</v>
      </c>
      <c r="C3" s="1"/>
      <c r="D3" s="1"/>
      <c r="E3" s="1"/>
      <c r="F3" s="2"/>
    </row>
    <row r="4" spans="1:6" x14ac:dyDescent="0.25">
      <c r="A4" s="1"/>
      <c r="B4" s="1"/>
      <c r="C4" s="1" t="s">
        <v>111</v>
      </c>
      <c r="D4" s="1"/>
      <c r="E4" s="1"/>
      <c r="F4" s="2"/>
    </row>
    <row r="5" spans="1:6" x14ac:dyDescent="0.25">
      <c r="A5" s="1"/>
      <c r="B5" s="1"/>
      <c r="C5" s="1"/>
      <c r="D5" s="1" t="s">
        <v>112</v>
      </c>
      <c r="E5" s="1"/>
      <c r="F5" s="2">
        <v>33123.79</v>
      </c>
    </row>
    <row r="6" spans="1:6" x14ac:dyDescent="0.25">
      <c r="A6" s="1"/>
      <c r="B6" s="1"/>
      <c r="C6" s="1"/>
      <c r="D6" s="1" t="s">
        <v>113</v>
      </c>
      <c r="E6" s="1"/>
      <c r="F6" s="2">
        <v>213652.68</v>
      </c>
    </row>
    <row r="7" spans="1:6" ht="15.75" thickBot="1" x14ac:dyDescent="0.3">
      <c r="A7" s="1"/>
      <c r="B7" s="1"/>
      <c r="C7" s="1"/>
      <c r="D7" s="1" t="s">
        <v>114</v>
      </c>
      <c r="E7" s="1"/>
      <c r="F7" s="16">
        <v>9433.8700000000008</v>
      </c>
    </row>
    <row r="8" spans="1:6" x14ac:dyDescent="0.25">
      <c r="A8" s="1"/>
      <c r="B8" s="1"/>
      <c r="C8" s="1" t="s">
        <v>115</v>
      </c>
      <c r="D8" s="1"/>
      <c r="E8" s="1"/>
      <c r="F8" s="2">
        <f>ROUND(SUM(F4:F7),5)</f>
        <v>256210.34</v>
      </c>
    </row>
    <row r="9" spans="1:6" ht="30" customHeight="1" x14ac:dyDescent="0.25">
      <c r="A9" s="1"/>
      <c r="B9" s="1"/>
      <c r="C9" s="1" t="s">
        <v>116</v>
      </c>
      <c r="D9" s="1"/>
      <c r="E9" s="1"/>
      <c r="F9" s="2"/>
    </row>
    <row r="10" spans="1:6" x14ac:dyDescent="0.25">
      <c r="A10" s="1"/>
      <c r="B10" s="1"/>
      <c r="C10" s="1"/>
      <c r="D10" s="1" t="s">
        <v>117</v>
      </c>
      <c r="E10" s="1"/>
      <c r="F10" s="2">
        <v>525.26</v>
      </c>
    </row>
    <row r="11" spans="1:6" x14ac:dyDescent="0.25">
      <c r="A11" s="1"/>
      <c r="B11" s="1"/>
      <c r="C11" s="1"/>
      <c r="D11" s="1" t="s">
        <v>118</v>
      </c>
      <c r="E11" s="1"/>
      <c r="F11" s="2">
        <v>1500</v>
      </c>
    </row>
    <row r="12" spans="1:6" x14ac:dyDescent="0.25">
      <c r="A12" s="1"/>
      <c r="B12" s="1"/>
      <c r="C12" s="1"/>
      <c r="D12" s="1" t="s">
        <v>119</v>
      </c>
      <c r="E12" s="1"/>
      <c r="F12" s="2">
        <v>200</v>
      </c>
    </row>
    <row r="13" spans="1:6" x14ac:dyDescent="0.25">
      <c r="A13" s="1"/>
      <c r="B13" s="1"/>
      <c r="C13" s="1"/>
      <c r="D13" s="1" t="s">
        <v>120</v>
      </c>
      <c r="E13" s="1"/>
      <c r="F13" s="2">
        <v>-5.8</v>
      </c>
    </row>
    <row r="14" spans="1:6" ht="15.75" thickBot="1" x14ac:dyDescent="0.3">
      <c r="A14" s="1"/>
      <c r="B14" s="1"/>
      <c r="C14" s="1"/>
      <c r="D14" s="1" t="s">
        <v>121</v>
      </c>
      <c r="E14" s="1"/>
      <c r="F14" s="3">
        <v>11.91</v>
      </c>
    </row>
    <row r="15" spans="1:6" ht="15.75" thickBot="1" x14ac:dyDescent="0.3">
      <c r="A15" s="1"/>
      <c r="B15" s="1"/>
      <c r="C15" s="1" t="s">
        <v>122</v>
      </c>
      <c r="D15" s="1"/>
      <c r="E15" s="1"/>
      <c r="F15" s="4">
        <f>ROUND(SUM(F9:F14),5)</f>
        <v>2231.37</v>
      </c>
    </row>
    <row r="16" spans="1:6" ht="30" customHeight="1" thickBot="1" x14ac:dyDescent="0.3">
      <c r="A16" s="1"/>
      <c r="B16" s="1" t="s">
        <v>123</v>
      </c>
      <c r="C16" s="1"/>
      <c r="D16" s="1"/>
      <c r="E16" s="1"/>
      <c r="F16" s="4">
        <f>ROUND(F3+F8+F15,5)</f>
        <v>258441.71</v>
      </c>
    </row>
    <row r="17" spans="1:6" s="6" customFormat="1" ht="30" customHeight="1" thickBot="1" x14ac:dyDescent="0.25">
      <c r="A17" s="1" t="s">
        <v>124</v>
      </c>
      <c r="B17" s="1"/>
      <c r="C17" s="1"/>
      <c r="D17" s="1"/>
      <c r="E17" s="1"/>
      <c r="F17" s="5">
        <f>ROUND(F2+F16,5)</f>
        <v>258441.71</v>
      </c>
    </row>
    <row r="18" spans="1:6" ht="31.5" customHeight="1" thickTop="1" x14ac:dyDescent="0.25">
      <c r="A18" s="1" t="s">
        <v>125</v>
      </c>
      <c r="B18" s="1"/>
      <c r="C18" s="1"/>
      <c r="D18" s="1"/>
      <c r="E18" s="1"/>
      <c r="F18" s="2"/>
    </row>
    <row r="19" spans="1:6" x14ac:dyDescent="0.25">
      <c r="A19" s="1"/>
      <c r="B19" s="1" t="s">
        <v>126</v>
      </c>
      <c r="C19" s="1"/>
      <c r="D19" s="1"/>
      <c r="E19" s="1"/>
      <c r="F19" s="2"/>
    </row>
    <row r="20" spans="1:6" x14ac:dyDescent="0.25">
      <c r="A20" s="1"/>
      <c r="B20" s="1"/>
      <c r="C20" s="1" t="s">
        <v>127</v>
      </c>
      <c r="D20" s="1"/>
      <c r="E20" s="1"/>
      <c r="F20" s="2"/>
    </row>
    <row r="21" spans="1:6" x14ac:dyDescent="0.25">
      <c r="A21" s="1"/>
      <c r="B21" s="1"/>
      <c r="C21" s="1"/>
      <c r="D21" s="1" t="s">
        <v>128</v>
      </c>
      <c r="E21" s="1"/>
      <c r="F21" s="2"/>
    </row>
    <row r="22" spans="1:6" x14ac:dyDescent="0.25">
      <c r="A22" s="1"/>
      <c r="B22" s="1"/>
      <c r="C22" s="1"/>
      <c r="D22" s="1"/>
      <c r="E22" s="1" t="s">
        <v>129</v>
      </c>
      <c r="F22" s="2">
        <v>-2981.04</v>
      </c>
    </row>
    <row r="23" spans="1:6" ht="15.75" thickBot="1" x14ac:dyDescent="0.3">
      <c r="A23" s="1"/>
      <c r="B23" s="1"/>
      <c r="C23" s="1"/>
      <c r="D23" s="1"/>
      <c r="E23" s="1" t="s">
        <v>130</v>
      </c>
      <c r="F23" s="3">
        <v>2776.8</v>
      </c>
    </row>
    <row r="24" spans="1:6" ht="15.75" thickBot="1" x14ac:dyDescent="0.3">
      <c r="A24" s="1"/>
      <c r="B24" s="1"/>
      <c r="C24" s="1"/>
      <c r="D24" s="1" t="s">
        <v>131</v>
      </c>
      <c r="E24" s="1"/>
      <c r="F24" s="4">
        <f>ROUND(SUM(F21:F23),5)</f>
        <v>-204.24</v>
      </c>
    </row>
    <row r="25" spans="1:6" ht="30" customHeight="1" thickBot="1" x14ac:dyDescent="0.3">
      <c r="A25" s="1"/>
      <c r="B25" s="1"/>
      <c r="C25" s="1" t="s">
        <v>132</v>
      </c>
      <c r="D25" s="1"/>
      <c r="E25" s="1"/>
      <c r="F25" s="21">
        <f>ROUND(F20+F24,5)</f>
        <v>-204.24</v>
      </c>
    </row>
    <row r="26" spans="1:6" ht="30" customHeight="1" x14ac:dyDescent="0.25">
      <c r="A26" s="1"/>
      <c r="B26" s="1" t="s">
        <v>133</v>
      </c>
      <c r="C26" s="1"/>
      <c r="D26" s="1"/>
      <c r="E26" s="1"/>
      <c r="F26" s="2">
        <f>ROUND(F19+F25,5)</f>
        <v>-204.24</v>
      </c>
    </row>
    <row r="27" spans="1:6" ht="30" customHeight="1" x14ac:dyDescent="0.25">
      <c r="A27" s="1"/>
      <c r="B27" s="1" t="s">
        <v>134</v>
      </c>
      <c r="C27" s="1"/>
      <c r="D27" s="1"/>
      <c r="E27" s="1"/>
      <c r="F27" s="2"/>
    </row>
    <row r="28" spans="1:6" x14ac:dyDescent="0.25">
      <c r="A28" s="1"/>
      <c r="B28" s="1"/>
      <c r="C28" s="1" t="s">
        <v>135</v>
      </c>
      <c r="D28" s="1"/>
      <c r="E28" s="1"/>
      <c r="F28" s="2">
        <v>69628.84</v>
      </c>
    </row>
    <row r="29" spans="1:6" x14ac:dyDescent="0.25">
      <c r="A29" s="1"/>
      <c r="B29" s="1"/>
      <c r="C29" s="1" t="s">
        <v>136</v>
      </c>
      <c r="D29" s="1"/>
      <c r="E29" s="1"/>
      <c r="F29" s="2">
        <v>92465.1</v>
      </c>
    </row>
    <row r="30" spans="1:6" ht="15.75" thickBot="1" x14ac:dyDescent="0.3">
      <c r="A30" s="1"/>
      <c r="B30" s="1"/>
      <c r="C30" s="1" t="s">
        <v>137</v>
      </c>
      <c r="D30" s="1"/>
      <c r="E30" s="1"/>
      <c r="F30" s="3">
        <v>96552.01</v>
      </c>
    </row>
    <row r="31" spans="1:6" ht="15.75" thickBot="1" x14ac:dyDescent="0.3">
      <c r="A31" s="1"/>
      <c r="B31" s="1" t="s">
        <v>138</v>
      </c>
      <c r="C31" s="1"/>
      <c r="D31" s="1"/>
      <c r="E31" s="1"/>
      <c r="F31" s="4">
        <f>ROUND(SUM(F27:F30),5)</f>
        <v>258645.95</v>
      </c>
    </row>
    <row r="32" spans="1:6" s="6" customFormat="1" ht="30" customHeight="1" thickBot="1" x14ac:dyDescent="0.25">
      <c r="A32" s="1" t="s">
        <v>139</v>
      </c>
      <c r="B32" s="1"/>
      <c r="C32" s="1"/>
      <c r="D32" s="1"/>
      <c r="E32" s="1"/>
      <c r="F32" s="5">
        <f>ROUND(F18+F26+F31,5)</f>
        <v>258441.71</v>
      </c>
    </row>
    <row r="33" ht="15.75" thickTop="1" x14ac:dyDescent="0.25"/>
  </sheetData>
  <pageMargins left="0.7" right="0.7" top="0.75" bottom="0.75" header="0.1" footer="0.3"/>
  <pageSetup orientation="portrait" r:id="rId1"/>
  <headerFooter>
    <oddHeader>&amp;L&amp;"Arial,Bold"&amp;8 11:53 PM
&amp;"Arial,Bold"&amp;8 11/05/16
&amp;"Arial,Bold"&amp;8 Cash Basis&amp;C&amp;"Arial,Bold"&amp;12 NACOLE
&amp;"Arial,Bold"&amp;14 Balance Sheet
&amp;"Arial,Bold"&amp;10 As of October 31,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0" customWidth="1"/>
    <col min="4" max="4" width="27.28515625" style="10" customWidth="1"/>
    <col min="5" max="5" width="9.2851562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>
        <v>114427.22</v>
      </c>
    </row>
    <row r="3" spans="1:5" x14ac:dyDescent="0.25">
      <c r="A3" s="1"/>
      <c r="B3" s="1"/>
      <c r="C3" s="1" t="s">
        <v>2</v>
      </c>
      <c r="D3" s="1"/>
      <c r="E3" s="2"/>
    </row>
    <row r="4" spans="1:5" x14ac:dyDescent="0.25">
      <c r="A4" s="1"/>
      <c r="B4" s="1"/>
      <c r="C4" s="1"/>
      <c r="D4" s="1" t="s">
        <v>3</v>
      </c>
      <c r="E4" s="2">
        <v>-110420.06</v>
      </c>
    </row>
    <row r="5" spans="1:5" ht="15.75" thickBot="1" x14ac:dyDescent="0.3">
      <c r="A5" s="1"/>
      <c r="B5" s="1"/>
      <c r="C5" s="1"/>
      <c r="D5" s="1" t="s">
        <v>4</v>
      </c>
      <c r="E5" s="3">
        <v>27949.97</v>
      </c>
    </row>
    <row r="6" spans="1:5" ht="15.75" thickBot="1" x14ac:dyDescent="0.3">
      <c r="A6" s="1"/>
      <c r="B6" s="1"/>
      <c r="C6" s="1" t="s">
        <v>5</v>
      </c>
      <c r="D6" s="1"/>
      <c r="E6" s="4">
        <f>ROUND(SUM(E3:E5),5)</f>
        <v>-82470.09</v>
      </c>
    </row>
    <row r="7" spans="1:5" s="6" customFormat="1" ht="30" customHeight="1" thickBot="1" x14ac:dyDescent="0.25">
      <c r="A7" s="1" t="s">
        <v>6</v>
      </c>
      <c r="B7" s="1"/>
      <c r="C7" s="1"/>
      <c r="D7" s="1"/>
      <c r="E7" s="5">
        <f>ROUND(E2+E6,5)</f>
        <v>31957.13</v>
      </c>
    </row>
    <row r="8" spans="1:5" ht="31.5" customHeight="1" thickTop="1" x14ac:dyDescent="0.25">
      <c r="A8" s="1" t="s">
        <v>7</v>
      </c>
      <c r="B8" s="1"/>
      <c r="C8" s="1"/>
      <c r="D8" s="1"/>
      <c r="E8" s="2">
        <f>E7</f>
        <v>31957.13</v>
      </c>
    </row>
    <row r="9" spans="1:5" x14ac:dyDescent="0.25">
      <c r="A9" s="1" t="s">
        <v>8</v>
      </c>
      <c r="B9" s="1"/>
      <c r="C9" s="1"/>
      <c r="D9" s="1"/>
      <c r="E9" s="2">
        <f>E8</f>
        <v>31957.13</v>
      </c>
    </row>
  </sheetData>
  <pageMargins left="0.7" right="0.7" top="0.75" bottom="0.75" header="0.1" footer="0.3"/>
  <pageSetup orientation="portrait" r:id="rId1"/>
  <headerFooter>
    <oddHeader>&amp;L&amp;"Arial,Bold"&amp;8 11:38 PM
&amp;"Arial,Bold"&amp;8 11/05/16
&amp;"Arial,Bold"&amp;8 &amp;C&amp;"Arial,Bold"&amp;12 NACOLE
&amp;"Arial,Bold"&amp;14 Reconciliation Summary
&amp;"Arial,Bold"&amp;10 Chase-IN, Period Ending 10/31/2016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J5" sqref="J5"/>
    </sheetView>
  </sheetViews>
  <sheetFormatPr defaultRowHeight="15" x14ac:dyDescent="0.25"/>
  <cols>
    <col min="1" max="5" width="3" style="10" customWidth="1"/>
    <col min="6" max="6" width="30.140625" style="10" customWidth="1"/>
    <col min="7" max="7" width="8.42578125" style="11" bestFit="1" customWidth="1"/>
  </cols>
  <sheetData>
    <row r="1" spans="1:7" s="9" customFormat="1" ht="15.75" thickBot="1" x14ac:dyDescent="0.3">
      <c r="A1" s="7"/>
      <c r="B1" s="7"/>
      <c r="C1" s="7"/>
      <c r="D1" s="7"/>
      <c r="E1" s="7"/>
      <c r="F1" s="7"/>
      <c r="G1" s="8" t="s">
        <v>140</v>
      </c>
    </row>
    <row r="2" spans="1:7" ht="15.75" thickTop="1" x14ac:dyDescent="0.25">
      <c r="A2" s="1"/>
      <c r="B2" s="1" t="s">
        <v>141</v>
      </c>
      <c r="C2" s="1"/>
      <c r="D2" s="1"/>
      <c r="E2" s="1"/>
      <c r="F2" s="1"/>
      <c r="G2" s="2"/>
    </row>
    <row r="3" spans="1:7" x14ac:dyDescent="0.25">
      <c r="A3" s="1"/>
      <c r="B3" s="1"/>
      <c r="C3" s="1"/>
      <c r="D3" s="1" t="s">
        <v>142</v>
      </c>
      <c r="E3" s="1"/>
      <c r="F3" s="1"/>
      <c r="G3" s="2"/>
    </row>
    <row r="4" spans="1:7" x14ac:dyDescent="0.25">
      <c r="A4" s="1"/>
      <c r="B4" s="1"/>
      <c r="C4" s="1"/>
      <c r="D4" s="1"/>
      <c r="E4" s="1" t="s">
        <v>143</v>
      </c>
      <c r="F4" s="1"/>
      <c r="G4" s="2">
        <v>1500</v>
      </c>
    </row>
    <row r="5" spans="1:7" x14ac:dyDescent="0.25">
      <c r="A5" s="1"/>
      <c r="B5" s="1"/>
      <c r="C5" s="1"/>
      <c r="D5" s="1"/>
      <c r="E5" s="1" t="s">
        <v>144</v>
      </c>
      <c r="F5" s="1"/>
      <c r="G5" s="2"/>
    </row>
    <row r="6" spans="1:7" x14ac:dyDescent="0.25">
      <c r="A6" s="1"/>
      <c r="B6" s="1"/>
      <c r="C6" s="1"/>
      <c r="D6" s="1"/>
      <c r="E6" s="1"/>
      <c r="F6" s="1" t="s">
        <v>145</v>
      </c>
      <c r="G6" s="2">
        <v>500</v>
      </c>
    </row>
    <row r="7" spans="1:7" x14ac:dyDescent="0.25">
      <c r="A7" s="1"/>
      <c r="B7" s="1"/>
      <c r="C7" s="1"/>
      <c r="D7" s="1"/>
      <c r="E7" s="1"/>
      <c r="F7" s="1" t="s">
        <v>146</v>
      </c>
      <c r="G7" s="2">
        <v>3150</v>
      </c>
    </row>
    <row r="8" spans="1:7" x14ac:dyDescent="0.25">
      <c r="A8" s="1"/>
      <c r="B8" s="1"/>
      <c r="C8" s="1"/>
      <c r="D8" s="1"/>
      <c r="E8" s="1"/>
      <c r="F8" s="1" t="s">
        <v>147</v>
      </c>
      <c r="G8" s="2">
        <v>1575</v>
      </c>
    </row>
    <row r="9" spans="1:7" ht="15.75" thickBot="1" x14ac:dyDescent="0.3">
      <c r="A9" s="1"/>
      <c r="B9" s="1"/>
      <c r="C9" s="1"/>
      <c r="D9" s="1"/>
      <c r="E9" s="1"/>
      <c r="F9" s="1" t="s">
        <v>148</v>
      </c>
      <c r="G9" s="16">
        <v>2509.9499999999998</v>
      </c>
    </row>
    <row r="10" spans="1:7" x14ac:dyDescent="0.25">
      <c r="A10" s="1"/>
      <c r="B10" s="1"/>
      <c r="C10" s="1"/>
      <c r="D10" s="1"/>
      <c r="E10" s="1" t="s">
        <v>149</v>
      </c>
      <c r="F10" s="1"/>
      <c r="G10" s="2">
        <f>ROUND(SUM(G5:G9),5)</f>
        <v>7734.95</v>
      </c>
    </row>
    <row r="11" spans="1:7" ht="30" customHeight="1" x14ac:dyDescent="0.25">
      <c r="A11" s="1"/>
      <c r="B11" s="1"/>
      <c r="C11" s="1"/>
      <c r="D11" s="1"/>
      <c r="E11" s="1" t="s">
        <v>150</v>
      </c>
      <c r="F11" s="1"/>
      <c r="G11" s="2">
        <v>15000</v>
      </c>
    </row>
    <row r="12" spans="1:7" x14ac:dyDescent="0.25">
      <c r="A12" s="1"/>
      <c r="B12" s="1"/>
      <c r="C12" s="1"/>
      <c r="D12" s="1"/>
      <c r="E12" s="1" t="s">
        <v>151</v>
      </c>
      <c r="F12" s="1"/>
      <c r="G12" s="2">
        <v>14.86</v>
      </c>
    </row>
    <row r="13" spans="1:7" x14ac:dyDescent="0.25">
      <c r="A13" s="1"/>
      <c r="B13" s="1"/>
      <c r="C13" s="1"/>
      <c r="D13" s="1"/>
      <c r="E13" s="1" t="s">
        <v>152</v>
      </c>
      <c r="F13" s="1"/>
      <c r="G13" s="2"/>
    </row>
    <row r="14" spans="1:7" x14ac:dyDescent="0.25">
      <c r="A14" s="1"/>
      <c r="B14" s="1"/>
      <c r="C14" s="1"/>
      <c r="D14" s="1"/>
      <c r="E14" s="1"/>
      <c r="F14" s="1" t="s">
        <v>153</v>
      </c>
      <c r="G14" s="2">
        <v>200</v>
      </c>
    </row>
    <row r="15" spans="1:7" ht="15.75" thickBot="1" x14ac:dyDescent="0.3">
      <c r="A15" s="1"/>
      <c r="B15" s="1"/>
      <c r="C15" s="1"/>
      <c r="D15" s="1"/>
      <c r="E15" s="1"/>
      <c r="F15" s="1" t="s">
        <v>154</v>
      </c>
      <c r="G15" s="16">
        <v>150</v>
      </c>
    </row>
    <row r="16" spans="1:7" x14ac:dyDescent="0.25">
      <c r="A16" s="1"/>
      <c r="B16" s="1"/>
      <c r="C16" s="1"/>
      <c r="D16" s="1"/>
      <c r="E16" s="1" t="s">
        <v>155</v>
      </c>
      <c r="F16" s="1"/>
      <c r="G16" s="2">
        <f>ROUND(SUM(G13:G15),5)</f>
        <v>350</v>
      </c>
    </row>
    <row r="17" spans="1:7" ht="30" customHeight="1" thickBot="1" x14ac:dyDescent="0.3">
      <c r="A17" s="1"/>
      <c r="B17" s="1"/>
      <c r="C17" s="1"/>
      <c r="D17" s="1"/>
      <c r="E17" s="1" t="s">
        <v>156</v>
      </c>
      <c r="F17" s="1"/>
      <c r="G17" s="3">
        <v>-6362.22</v>
      </c>
    </row>
    <row r="18" spans="1:7" ht="15.75" thickBot="1" x14ac:dyDescent="0.3">
      <c r="A18" s="1"/>
      <c r="B18" s="1"/>
      <c r="C18" s="1"/>
      <c r="D18" s="1" t="s">
        <v>157</v>
      </c>
      <c r="E18" s="1"/>
      <c r="F18" s="1"/>
      <c r="G18" s="21">
        <f>ROUND(SUM(G3:G4)+SUM(G10:G12)+SUM(G16:G17),5)</f>
        <v>18237.59</v>
      </c>
    </row>
    <row r="19" spans="1:7" ht="30" customHeight="1" x14ac:dyDescent="0.25">
      <c r="A19" s="1"/>
      <c r="B19" s="1"/>
      <c r="C19" s="1" t="s">
        <v>158</v>
      </c>
      <c r="D19" s="1"/>
      <c r="E19" s="1"/>
      <c r="F19" s="1"/>
      <c r="G19" s="2">
        <f>G18</f>
        <v>18237.59</v>
      </c>
    </row>
    <row r="20" spans="1:7" ht="30" customHeight="1" x14ac:dyDescent="0.25">
      <c r="A20" s="1"/>
      <c r="B20" s="1"/>
      <c r="C20" s="1"/>
      <c r="D20" s="1" t="s">
        <v>159</v>
      </c>
      <c r="E20" s="1"/>
      <c r="F20" s="1"/>
      <c r="G20" s="2"/>
    </row>
    <row r="21" spans="1:7" x14ac:dyDescent="0.25">
      <c r="A21" s="1"/>
      <c r="B21" s="1"/>
      <c r="C21" s="1"/>
      <c r="D21" s="1"/>
      <c r="E21" s="1" t="s">
        <v>160</v>
      </c>
      <c r="F21" s="1"/>
      <c r="G21" s="2"/>
    </row>
    <row r="22" spans="1:7" x14ac:dyDescent="0.25">
      <c r="A22" s="1"/>
      <c r="B22" s="1"/>
      <c r="C22" s="1"/>
      <c r="D22" s="1"/>
      <c r="E22" s="1"/>
      <c r="F22" s="1" t="s">
        <v>161</v>
      </c>
      <c r="G22" s="2">
        <v>2041.35</v>
      </c>
    </row>
    <row r="23" spans="1:7" x14ac:dyDescent="0.25">
      <c r="A23" s="1"/>
      <c r="B23" s="1"/>
      <c r="C23" s="1"/>
      <c r="D23" s="1"/>
      <c r="E23" s="1"/>
      <c r="F23" s="1" t="s">
        <v>162</v>
      </c>
      <c r="G23" s="2">
        <v>652.91999999999996</v>
      </c>
    </row>
    <row r="24" spans="1:7" x14ac:dyDescent="0.25">
      <c r="A24" s="1"/>
      <c r="B24" s="1"/>
      <c r="C24" s="1"/>
      <c r="D24" s="1"/>
      <c r="E24" s="1"/>
      <c r="F24" s="1" t="s">
        <v>163</v>
      </c>
      <c r="G24" s="2">
        <v>500</v>
      </c>
    </row>
    <row r="25" spans="1:7" x14ac:dyDescent="0.25">
      <c r="A25" s="1"/>
      <c r="B25" s="1"/>
      <c r="C25" s="1"/>
      <c r="D25" s="1"/>
      <c r="E25" s="1"/>
      <c r="F25" s="1" t="s">
        <v>164</v>
      </c>
      <c r="G25" s="2">
        <v>61420.57</v>
      </c>
    </row>
    <row r="26" spans="1:7" x14ac:dyDescent="0.25">
      <c r="A26" s="1"/>
      <c r="B26" s="1"/>
      <c r="C26" s="1"/>
      <c r="D26" s="1"/>
      <c r="E26" s="1"/>
      <c r="F26" s="1" t="s">
        <v>165</v>
      </c>
      <c r="G26" s="2">
        <v>14317.85</v>
      </c>
    </row>
    <row r="27" spans="1:7" x14ac:dyDescent="0.25">
      <c r="A27" s="1"/>
      <c r="B27" s="1"/>
      <c r="C27" s="1"/>
      <c r="D27" s="1"/>
      <c r="E27" s="1"/>
      <c r="F27" s="1" t="s">
        <v>166</v>
      </c>
      <c r="G27" s="2">
        <v>1413</v>
      </c>
    </row>
    <row r="28" spans="1:7" ht="15.75" thickBot="1" x14ac:dyDescent="0.3">
      <c r="A28" s="1"/>
      <c r="B28" s="1"/>
      <c r="C28" s="1"/>
      <c r="D28" s="1"/>
      <c r="E28" s="1"/>
      <c r="F28" s="1" t="s">
        <v>167</v>
      </c>
      <c r="G28" s="16">
        <v>3485.55</v>
      </c>
    </row>
    <row r="29" spans="1:7" x14ac:dyDescent="0.25">
      <c r="A29" s="1"/>
      <c r="B29" s="1"/>
      <c r="C29" s="1"/>
      <c r="D29" s="1"/>
      <c r="E29" s="1" t="s">
        <v>168</v>
      </c>
      <c r="F29" s="1"/>
      <c r="G29" s="2">
        <f>ROUND(SUM(G21:G28),5)</f>
        <v>83831.240000000005</v>
      </c>
    </row>
    <row r="30" spans="1:7" ht="30" customHeight="1" x14ac:dyDescent="0.25">
      <c r="A30" s="1"/>
      <c r="B30" s="1"/>
      <c r="C30" s="1"/>
      <c r="D30" s="1"/>
      <c r="E30" s="1" t="s">
        <v>169</v>
      </c>
      <c r="F30" s="1"/>
      <c r="G30" s="2"/>
    </row>
    <row r="31" spans="1:7" ht="15.75" thickBot="1" x14ac:dyDescent="0.3">
      <c r="A31" s="1"/>
      <c r="B31" s="1"/>
      <c r="C31" s="1"/>
      <c r="D31" s="1"/>
      <c r="E31" s="1"/>
      <c r="F31" s="1" t="s">
        <v>170</v>
      </c>
      <c r="G31" s="16">
        <v>2916.65</v>
      </c>
    </row>
    <row r="32" spans="1:7" x14ac:dyDescent="0.25">
      <c r="A32" s="1"/>
      <c r="B32" s="1"/>
      <c r="C32" s="1"/>
      <c r="D32" s="1"/>
      <c r="E32" s="1" t="s">
        <v>171</v>
      </c>
      <c r="F32" s="1"/>
      <c r="G32" s="2">
        <f>ROUND(SUM(G30:G31),5)</f>
        <v>2916.65</v>
      </c>
    </row>
    <row r="33" spans="1:7" ht="30" customHeight="1" x14ac:dyDescent="0.25">
      <c r="A33" s="1"/>
      <c r="B33" s="1"/>
      <c r="C33" s="1"/>
      <c r="D33" s="1"/>
      <c r="E33" s="1" t="s">
        <v>172</v>
      </c>
      <c r="F33" s="1"/>
      <c r="G33" s="2"/>
    </row>
    <row r="34" spans="1:7" x14ac:dyDescent="0.25">
      <c r="A34" s="1"/>
      <c r="B34" s="1"/>
      <c r="C34" s="1"/>
      <c r="D34" s="1"/>
      <c r="E34" s="1"/>
      <c r="F34" s="1" t="s">
        <v>173</v>
      </c>
      <c r="G34" s="2">
        <v>31.11</v>
      </c>
    </row>
    <row r="35" spans="1:7" ht="15.75" thickBot="1" x14ac:dyDescent="0.3">
      <c r="A35" s="1"/>
      <c r="B35" s="1"/>
      <c r="C35" s="1"/>
      <c r="D35" s="1"/>
      <c r="E35" s="1"/>
      <c r="F35" s="1" t="s">
        <v>174</v>
      </c>
      <c r="G35" s="16">
        <v>222.2</v>
      </c>
    </row>
    <row r="36" spans="1:7" x14ac:dyDescent="0.25">
      <c r="A36" s="1"/>
      <c r="B36" s="1"/>
      <c r="C36" s="1"/>
      <c r="D36" s="1"/>
      <c r="E36" s="1" t="s">
        <v>175</v>
      </c>
      <c r="F36" s="1"/>
      <c r="G36" s="2">
        <f>ROUND(SUM(G33:G35),5)</f>
        <v>253.31</v>
      </c>
    </row>
    <row r="37" spans="1:7" ht="30" customHeight="1" x14ac:dyDescent="0.25">
      <c r="A37" s="1"/>
      <c r="B37" s="1"/>
      <c r="C37" s="1"/>
      <c r="D37" s="1"/>
      <c r="E37" s="1" t="s">
        <v>176</v>
      </c>
      <c r="F37" s="1"/>
      <c r="G37" s="2">
        <v>450</v>
      </c>
    </row>
    <row r="38" spans="1:7" x14ac:dyDescent="0.25">
      <c r="A38" s="1"/>
      <c r="B38" s="1"/>
      <c r="C38" s="1"/>
      <c r="D38" s="1"/>
      <c r="E38" s="1" t="s">
        <v>177</v>
      </c>
      <c r="F38" s="1"/>
      <c r="G38" s="2">
        <v>99</v>
      </c>
    </row>
    <row r="39" spans="1:7" x14ac:dyDescent="0.25">
      <c r="A39" s="1"/>
      <c r="B39" s="1"/>
      <c r="C39" s="1"/>
      <c r="D39" s="1"/>
      <c r="E39" s="1" t="s">
        <v>178</v>
      </c>
      <c r="F39" s="1"/>
      <c r="G39" s="2">
        <v>4490.66</v>
      </c>
    </row>
    <row r="40" spans="1:7" x14ac:dyDescent="0.25">
      <c r="A40" s="1"/>
      <c r="B40" s="1"/>
      <c r="C40" s="1"/>
      <c r="D40" s="1"/>
      <c r="E40" s="1" t="s">
        <v>179</v>
      </c>
      <c r="F40" s="1"/>
      <c r="G40" s="2">
        <v>6189.5</v>
      </c>
    </row>
    <row r="41" spans="1:7" x14ac:dyDescent="0.25">
      <c r="A41" s="1"/>
      <c r="B41" s="1"/>
      <c r="C41" s="1"/>
      <c r="D41" s="1"/>
      <c r="E41" s="1" t="s">
        <v>180</v>
      </c>
      <c r="F41" s="1"/>
      <c r="G41" s="2">
        <v>282.07</v>
      </c>
    </row>
    <row r="42" spans="1:7" ht="15.75" thickBot="1" x14ac:dyDescent="0.3">
      <c r="A42" s="1"/>
      <c r="B42" s="1"/>
      <c r="C42" s="1"/>
      <c r="D42" s="1"/>
      <c r="E42" s="1" t="s">
        <v>181</v>
      </c>
      <c r="F42" s="1"/>
      <c r="G42" s="3">
        <v>199</v>
      </c>
    </row>
    <row r="43" spans="1:7" ht="15.75" thickBot="1" x14ac:dyDescent="0.3">
      <c r="A43" s="1"/>
      <c r="B43" s="1"/>
      <c r="C43" s="1"/>
      <c r="D43" s="1" t="s">
        <v>182</v>
      </c>
      <c r="E43" s="1"/>
      <c r="F43" s="1"/>
      <c r="G43" s="4">
        <f>ROUND(G20+G29+G32+SUM(G36:G42),5)</f>
        <v>98711.43</v>
      </c>
    </row>
    <row r="44" spans="1:7" ht="30" customHeight="1" thickBot="1" x14ac:dyDescent="0.3">
      <c r="A44" s="1"/>
      <c r="B44" s="1" t="s">
        <v>183</v>
      </c>
      <c r="C44" s="1"/>
      <c r="D44" s="1"/>
      <c r="E44" s="1"/>
      <c r="F44" s="1"/>
      <c r="G44" s="4">
        <f>ROUND(G2+G19-G43,5)</f>
        <v>-80473.84</v>
      </c>
    </row>
    <row r="45" spans="1:7" s="6" customFormat="1" ht="30" customHeight="1" thickBot="1" x14ac:dyDescent="0.25">
      <c r="A45" s="1" t="s">
        <v>137</v>
      </c>
      <c r="B45" s="1"/>
      <c r="C45" s="1"/>
      <c r="D45" s="1"/>
      <c r="E45" s="1"/>
      <c r="F45" s="1"/>
      <c r="G45" s="5">
        <f>G44</f>
        <v>-80473.84</v>
      </c>
    </row>
    <row r="46" spans="1:7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G11" sqref="G11"/>
    </sheetView>
  </sheetViews>
  <sheetFormatPr defaultRowHeight="15" x14ac:dyDescent="0.25"/>
  <cols>
    <col min="1" max="1" width="20.7109375" customWidth="1"/>
  </cols>
  <sheetData>
    <row r="1" spans="1:2" x14ac:dyDescent="0.25">
      <c r="A1" s="97" t="s">
        <v>184</v>
      </c>
      <c r="B1" s="98"/>
    </row>
    <row r="2" spans="1:2" x14ac:dyDescent="0.25">
      <c r="A2" s="22" t="s">
        <v>185</v>
      </c>
      <c r="B2" s="23">
        <v>610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G14" sqref="G14"/>
    </sheetView>
  </sheetViews>
  <sheetFormatPr defaultRowHeight="15" x14ac:dyDescent="0.25"/>
  <cols>
    <col min="1" max="1" width="28.85546875" customWidth="1"/>
    <col min="2" max="2" width="21.5703125" customWidth="1"/>
    <col min="3" max="3" width="20.28515625" customWidth="1"/>
    <col min="4" max="4" width="29" customWidth="1"/>
  </cols>
  <sheetData>
    <row r="1" spans="1:3" x14ac:dyDescent="0.25">
      <c r="A1" s="24" t="s">
        <v>186</v>
      </c>
      <c r="B1" s="25" t="s">
        <v>187</v>
      </c>
      <c r="C1" s="24" t="s">
        <v>188</v>
      </c>
    </row>
    <row r="2" spans="1:3" x14ac:dyDescent="0.25">
      <c r="A2" s="22"/>
      <c r="B2" s="26"/>
      <c r="C2" s="22"/>
    </row>
    <row r="3" spans="1:3" x14ac:dyDescent="0.25">
      <c r="A3" s="27" t="s">
        <v>189</v>
      </c>
      <c r="B3" s="28"/>
      <c r="C3" s="28"/>
    </row>
    <row r="4" spans="1:3" x14ac:dyDescent="0.25">
      <c r="A4" s="29" t="s">
        <v>144</v>
      </c>
      <c r="B4" s="30">
        <v>17500</v>
      </c>
      <c r="C4" s="31">
        <v>14834.5</v>
      </c>
    </row>
    <row r="5" spans="1:3" x14ac:dyDescent="0.25">
      <c r="A5" s="32" t="s">
        <v>190</v>
      </c>
      <c r="B5" s="33">
        <f>SUM(B4)</f>
        <v>17500</v>
      </c>
      <c r="C5" s="34">
        <f>SUM(C4)</f>
        <v>14834.5</v>
      </c>
    </row>
    <row r="6" spans="1:3" x14ac:dyDescent="0.25">
      <c r="A6" s="35"/>
      <c r="B6" s="26"/>
      <c r="C6" s="36"/>
    </row>
    <row r="7" spans="1:3" x14ac:dyDescent="0.25">
      <c r="A7" s="27" t="s">
        <v>191</v>
      </c>
      <c r="B7" s="28"/>
      <c r="C7" s="37"/>
    </row>
    <row r="8" spans="1:3" x14ac:dyDescent="0.25">
      <c r="A8" s="29" t="s">
        <v>192</v>
      </c>
      <c r="B8" s="30">
        <v>400</v>
      </c>
      <c r="C8" s="38"/>
    </row>
    <row r="9" spans="1:3" x14ac:dyDescent="0.25">
      <c r="A9" s="29" t="s">
        <v>193</v>
      </c>
      <c r="B9" s="39">
        <v>1225</v>
      </c>
      <c r="C9" s="23">
        <v>2656</v>
      </c>
    </row>
    <row r="10" spans="1:3" x14ac:dyDescent="0.25">
      <c r="A10" s="29" t="s">
        <v>172</v>
      </c>
      <c r="B10" s="30">
        <v>875</v>
      </c>
      <c r="C10" s="23">
        <v>365.72</v>
      </c>
    </row>
    <row r="11" spans="1:3" x14ac:dyDescent="0.25">
      <c r="A11" s="29" t="s">
        <v>176</v>
      </c>
      <c r="B11" s="30">
        <v>600</v>
      </c>
      <c r="C11" s="23">
        <v>250</v>
      </c>
    </row>
    <row r="12" spans="1:3" x14ac:dyDescent="0.25">
      <c r="A12" s="29" t="s">
        <v>194</v>
      </c>
      <c r="B12" s="39">
        <v>0</v>
      </c>
      <c r="C12" s="23">
        <v>3230</v>
      </c>
    </row>
    <row r="13" spans="1:3" x14ac:dyDescent="0.25">
      <c r="A13" s="29" t="s">
        <v>195</v>
      </c>
      <c r="B13" s="30">
        <v>0</v>
      </c>
      <c r="C13" s="23"/>
    </row>
    <row r="14" spans="1:3" x14ac:dyDescent="0.25">
      <c r="A14" s="29" t="s">
        <v>196</v>
      </c>
      <c r="B14" s="30">
        <v>1000</v>
      </c>
      <c r="C14" s="23"/>
    </row>
    <row r="15" spans="1:3" x14ac:dyDescent="0.25">
      <c r="A15" s="29" t="s">
        <v>197</v>
      </c>
      <c r="B15" s="30">
        <v>0</v>
      </c>
      <c r="C15" s="23"/>
    </row>
    <row r="16" spans="1:3" x14ac:dyDescent="0.25">
      <c r="A16" s="29" t="s">
        <v>198</v>
      </c>
      <c r="B16" s="30">
        <v>525</v>
      </c>
      <c r="C16" s="23"/>
    </row>
    <row r="17" spans="1:4" x14ac:dyDescent="0.25">
      <c r="A17" s="29" t="s">
        <v>199</v>
      </c>
      <c r="B17" s="30">
        <v>0</v>
      </c>
      <c r="C17" s="38">
        <v>109.2</v>
      </c>
    </row>
    <row r="18" spans="1:4" x14ac:dyDescent="0.25">
      <c r="A18" s="29" t="s">
        <v>200</v>
      </c>
      <c r="B18" s="30">
        <v>200</v>
      </c>
      <c r="C18" s="23">
        <v>729.4</v>
      </c>
      <c r="D18" t="s">
        <v>201</v>
      </c>
    </row>
    <row r="19" spans="1:4" x14ac:dyDescent="0.25">
      <c r="A19" s="29" t="s">
        <v>202</v>
      </c>
      <c r="B19" s="30">
        <v>0</v>
      </c>
      <c r="C19" s="23"/>
    </row>
    <row r="20" spans="1:4" x14ac:dyDescent="0.25">
      <c r="A20" s="29" t="s">
        <v>203</v>
      </c>
      <c r="B20" s="30">
        <v>1200</v>
      </c>
      <c r="C20" s="23"/>
    </row>
    <row r="21" spans="1:4" x14ac:dyDescent="0.25">
      <c r="A21" s="29" t="s">
        <v>204</v>
      </c>
      <c r="B21" s="30">
        <v>2650</v>
      </c>
      <c r="C21" s="23"/>
    </row>
    <row r="22" spans="1:4" x14ac:dyDescent="0.25">
      <c r="A22" s="29" t="s">
        <v>205</v>
      </c>
      <c r="B22" s="30">
        <v>3680</v>
      </c>
      <c r="C22" s="23">
        <v>3025.24</v>
      </c>
      <c r="D22" t="s">
        <v>206</v>
      </c>
    </row>
    <row r="23" spans="1:4" x14ac:dyDescent="0.25">
      <c r="A23" s="29" t="s">
        <v>207</v>
      </c>
      <c r="B23" s="30">
        <v>5145</v>
      </c>
      <c r="C23" s="23">
        <v>2591.3000000000002</v>
      </c>
    </row>
    <row r="24" spans="1:4" x14ac:dyDescent="0.25">
      <c r="A24" s="29" t="s">
        <v>208</v>
      </c>
      <c r="B24" s="30">
        <v>0</v>
      </c>
      <c r="C24" s="23"/>
    </row>
    <row r="25" spans="1:4" x14ac:dyDescent="0.25">
      <c r="A25" s="29" t="s">
        <v>177</v>
      </c>
      <c r="B25" s="40">
        <v>0</v>
      </c>
      <c r="C25" s="41"/>
    </row>
    <row r="26" spans="1:4" x14ac:dyDescent="0.25">
      <c r="A26" s="32" t="s">
        <v>209</v>
      </c>
      <c r="B26" s="42">
        <f>SUM(B8:B25)</f>
        <v>17500</v>
      </c>
      <c r="C26" s="34">
        <f>SUM(C8:C25)</f>
        <v>12956.86</v>
      </c>
    </row>
    <row r="27" spans="1:4" x14ac:dyDescent="0.25">
      <c r="A27" s="22"/>
      <c r="B27" s="43"/>
      <c r="C27" s="44"/>
    </row>
    <row r="28" spans="1:4" x14ac:dyDescent="0.25">
      <c r="A28" s="32" t="s">
        <v>137</v>
      </c>
      <c r="B28" s="42">
        <f>B5-B26</f>
        <v>0</v>
      </c>
      <c r="C28" s="42">
        <f>C5-C26</f>
        <v>1877.6399999999994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8" workbookViewId="0">
      <selection activeCell="E31" sqref="E31"/>
    </sheetView>
  </sheetViews>
  <sheetFormatPr defaultRowHeight="15" x14ac:dyDescent="0.25"/>
  <cols>
    <col min="1" max="1" width="36.7109375" customWidth="1"/>
    <col min="2" max="2" width="22.85546875" customWidth="1"/>
    <col min="3" max="3" width="20" customWidth="1"/>
    <col min="4" max="4" width="32.42578125" customWidth="1"/>
  </cols>
  <sheetData>
    <row r="1" spans="1:3" x14ac:dyDescent="0.25">
      <c r="A1" s="45" t="s">
        <v>210</v>
      </c>
      <c r="B1" s="45" t="s">
        <v>187</v>
      </c>
      <c r="C1" s="45" t="s">
        <v>188</v>
      </c>
    </row>
    <row r="2" spans="1:3" x14ac:dyDescent="0.25">
      <c r="A2" s="97" t="s">
        <v>184</v>
      </c>
      <c r="B2" s="99"/>
      <c r="C2" s="98"/>
    </row>
    <row r="3" spans="1:3" x14ac:dyDescent="0.25">
      <c r="A3" s="22" t="s">
        <v>144</v>
      </c>
      <c r="B3" s="30">
        <v>146250</v>
      </c>
      <c r="C3" s="30">
        <v>176511.22</v>
      </c>
    </row>
    <row r="4" spans="1:3" x14ac:dyDescent="0.25">
      <c r="A4" s="22" t="s">
        <v>211</v>
      </c>
      <c r="B4" s="30">
        <v>15000</v>
      </c>
      <c r="C4" s="23"/>
    </row>
    <row r="5" spans="1:3" x14ac:dyDescent="0.25">
      <c r="A5" s="22" t="s">
        <v>212</v>
      </c>
      <c r="B5" s="30">
        <v>1500</v>
      </c>
      <c r="C5" s="23">
        <v>2030</v>
      </c>
    </row>
    <row r="6" spans="1:3" x14ac:dyDescent="0.25">
      <c r="A6" s="22" t="s">
        <v>213</v>
      </c>
      <c r="B6" s="30">
        <v>0</v>
      </c>
      <c r="C6" s="23">
        <v>1500</v>
      </c>
    </row>
    <row r="7" spans="1:3" x14ac:dyDescent="0.25">
      <c r="A7" s="22" t="s">
        <v>214</v>
      </c>
      <c r="B7" s="30">
        <v>0</v>
      </c>
      <c r="C7" s="23">
        <v>450</v>
      </c>
    </row>
    <row r="8" spans="1:3" x14ac:dyDescent="0.25">
      <c r="A8" s="22" t="s">
        <v>150</v>
      </c>
      <c r="B8" s="30">
        <v>10000</v>
      </c>
      <c r="C8" s="23">
        <v>15000</v>
      </c>
    </row>
    <row r="9" spans="1:3" x14ac:dyDescent="0.25">
      <c r="A9" s="22" t="s">
        <v>190</v>
      </c>
      <c r="B9" s="39">
        <f>SUM(B3:B8)</f>
        <v>172750</v>
      </c>
      <c r="C9" s="39">
        <f>+SUM(C3:C8)</f>
        <v>195491.22</v>
      </c>
    </row>
    <row r="10" spans="1:3" x14ac:dyDescent="0.25">
      <c r="A10" s="46"/>
      <c r="B10" s="47"/>
      <c r="C10" s="47"/>
    </row>
    <row r="11" spans="1:3" x14ac:dyDescent="0.25">
      <c r="A11" s="97" t="s">
        <v>215</v>
      </c>
      <c r="B11" s="99"/>
      <c r="C11" s="98"/>
    </row>
    <row r="12" spans="1:3" x14ac:dyDescent="0.25">
      <c r="A12" s="35" t="s">
        <v>216</v>
      </c>
      <c r="B12" s="30">
        <v>0</v>
      </c>
      <c r="C12" s="23"/>
    </row>
    <row r="13" spans="1:3" x14ac:dyDescent="0.25">
      <c r="A13" s="35" t="s">
        <v>172</v>
      </c>
      <c r="B13" s="30">
        <v>3000</v>
      </c>
      <c r="C13" s="96">
        <v>4481.26</v>
      </c>
    </row>
    <row r="14" spans="1:3" x14ac:dyDescent="0.25">
      <c r="A14" s="35" t="s">
        <v>217</v>
      </c>
      <c r="B14" s="30">
        <v>2750</v>
      </c>
      <c r="C14" s="23"/>
    </row>
    <row r="15" spans="1:3" x14ac:dyDescent="0.25">
      <c r="A15" s="35" t="s">
        <v>218</v>
      </c>
      <c r="B15" s="30">
        <v>0</v>
      </c>
      <c r="C15" s="23"/>
    </row>
    <row r="16" spans="1:3" x14ac:dyDescent="0.25">
      <c r="A16" s="35" t="s">
        <v>219</v>
      </c>
      <c r="B16" s="30">
        <v>15000</v>
      </c>
      <c r="C16" s="23">
        <v>11847.17</v>
      </c>
    </row>
    <row r="17" spans="1:4" x14ac:dyDescent="0.25">
      <c r="A17" s="35" t="s">
        <v>220</v>
      </c>
      <c r="B17" s="30">
        <v>1500</v>
      </c>
      <c r="C17" s="23"/>
    </row>
    <row r="18" spans="1:4" x14ac:dyDescent="0.25">
      <c r="A18" s="35" t="s">
        <v>221</v>
      </c>
      <c r="B18" s="30">
        <v>0</v>
      </c>
      <c r="C18" s="23"/>
    </row>
    <row r="19" spans="1:4" x14ac:dyDescent="0.25">
      <c r="A19" s="35" t="s">
        <v>176</v>
      </c>
      <c r="B19" s="30">
        <v>800</v>
      </c>
      <c r="C19" s="23">
        <v>925</v>
      </c>
    </row>
    <row r="20" spans="1:4" x14ac:dyDescent="0.25">
      <c r="A20" s="35" t="s">
        <v>222</v>
      </c>
      <c r="B20" s="30">
        <v>9300</v>
      </c>
      <c r="C20" s="23">
        <v>13240.59</v>
      </c>
    </row>
    <row r="21" spans="1:4" x14ac:dyDescent="0.25">
      <c r="A21" s="35" t="s">
        <v>193</v>
      </c>
      <c r="B21" s="30">
        <v>23575</v>
      </c>
      <c r="C21" s="23">
        <v>29077.37</v>
      </c>
    </row>
    <row r="22" spans="1:4" x14ac:dyDescent="0.25">
      <c r="A22" s="35" t="s">
        <v>223</v>
      </c>
      <c r="B22" s="30">
        <v>10000</v>
      </c>
      <c r="C22" s="23">
        <v>8101.82</v>
      </c>
    </row>
    <row r="23" spans="1:4" x14ac:dyDescent="0.25">
      <c r="A23" s="35" t="s">
        <v>167</v>
      </c>
      <c r="B23" s="30">
        <v>5500</v>
      </c>
      <c r="C23" s="23">
        <v>3874.74</v>
      </c>
    </row>
    <row r="24" spans="1:4" x14ac:dyDescent="0.25">
      <c r="A24" s="35" t="s">
        <v>192</v>
      </c>
      <c r="B24" s="30">
        <v>15000</v>
      </c>
      <c r="C24" s="23">
        <v>15275.1</v>
      </c>
      <c r="D24" t="s">
        <v>224</v>
      </c>
    </row>
    <row r="25" spans="1:4" x14ac:dyDescent="0.25">
      <c r="A25" s="35" t="s">
        <v>225</v>
      </c>
      <c r="B25" s="30">
        <v>600</v>
      </c>
      <c r="C25" s="23">
        <v>537.83000000000004</v>
      </c>
    </row>
    <row r="26" spans="1:4" x14ac:dyDescent="0.25">
      <c r="A26" s="35" t="s">
        <v>226</v>
      </c>
      <c r="B26" s="30">
        <v>500</v>
      </c>
      <c r="C26" s="23"/>
    </row>
    <row r="27" spans="1:4" x14ac:dyDescent="0.25">
      <c r="A27" s="35" t="s">
        <v>227</v>
      </c>
      <c r="B27" s="30">
        <v>900</v>
      </c>
      <c r="C27" s="23">
        <v>124.7</v>
      </c>
    </row>
    <row r="28" spans="1:4" x14ac:dyDescent="0.25">
      <c r="A28" s="35" t="s">
        <v>228</v>
      </c>
      <c r="B28" s="30">
        <v>250</v>
      </c>
      <c r="C28" s="23"/>
    </row>
    <row r="29" spans="1:4" x14ac:dyDescent="0.25">
      <c r="A29" s="35" t="s">
        <v>229</v>
      </c>
      <c r="B29" s="30">
        <v>325</v>
      </c>
      <c r="C29" s="23">
        <v>162.9</v>
      </c>
    </row>
    <row r="30" spans="1:4" x14ac:dyDescent="0.25">
      <c r="A30" s="35" t="s">
        <v>199</v>
      </c>
      <c r="B30" s="30">
        <v>150</v>
      </c>
      <c r="C30" s="23">
        <v>147.55000000000001</v>
      </c>
    </row>
    <row r="31" spans="1:4" x14ac:dyDescent="0.25">
      <c r="A31" s="35" t="s">
        <v>230</v>
      </c>
      <c r="B31" s="30">
        <v>0</v>
      </c>
      <c r="C31" s="38"/>
    </row>
    <row r="32" spans="1:4" x14ac:dyDescent="0.25">
      <c r="A32" s="35" t="s">
        <v>231</v>
      </c>
      <c r="B32" s="30">
        <v>1500</v>
      </c>
      <c r="C32" s="23">
        <v>1725.52</v>
      </c>
    </row>
    <row r="33" spans="1:4" x14ac:dyDescent="0.25">
      <c r="A33" s="35" t="s">
        <v>200</v>
      </c>
      <c r="B33" s="30">
        <v>3000</v>
      </c>
      <c r="C33" s="23">
        <v>3318.72</v>
      </c>
      <c r="D33" t="s">
        <v>232</v>
      </c>
    </row>
    <row r="34" spans="1:4" x14ac:dyDescent="0.25">
      <c r="A34" s="35" t="s">
        <v>233</v>
      </c>
      <c r="B34" s="30">
        <v>1050</v>
      </c>
      <c r="C34" s="23">
        <v>518.29</v>
      </c>
      <c r="D34" t="s">
        <v>234</v>
      </c>
    </row>
    <row r="35" spans="1:4" x14ac:dyDescent="0.25">
      <c r="A35" s="35" t="s">
        <v>235</v>
      </c>
      <c r="B35" s="30">
        <v>300</v>
      </c>
      <c r="C35" s="23"/>
    </row>
    <row r="36" spans="1:4" x14ac:dyDescent="0.25">
      <c r="A36" s="35" t="s">
        <v>236</v>
      </c>
      <c r="B36" s="30">
        <v>3500</v>
      </c>
      <c r="C36" s="23">
        <v>3500</v>
      </c>
    </row>
    <row r="37" spans="1:4" x14ac:dyDescent="0.25">
      <c r="A37" s="35" t="s">
        <v>237</v>
      </c>
      <c r="B37" s="30">
        <v>2500</v>
      </c>
      <c r="C37" s="31">
        <v>1395</v>
      </c>
    </row>
    <row r="38" spans="1:4" x14ac:dyDescent="0.25">
      <c r="A38" s="46" t="s">
        <v>239</v>
      </c>
      <c r="B38" s="42"/>
      <c r="C38" s="43">
        <v>963.1</v>
      </c>
      <c r="D38" t="s">
        <v>240</v>
      </c>
    </row>
    <row r="39" spans="1:4" x14ac:dyDescent="0.25">
      <c r="A39" s="35" t="s">
        <v>238</v>
      </c>
      <c r="B39" s="94">
        <f>SUM(B40:B42)</f>
        <v>13083</v>
      </c>
      <c r="C39" s="43">
        <f>SUM(C40:C42)</f>
        <v>6095.1100000000006</v>
      </c>
    </row>
    <row r="40" spans="1:4" x14ac:dyDescent="0.25">
      <c r="A40" s="48" t="s">
        <v>241</v>
      </c>
      <c r="B40" s="49">
        <v>4150</v>
      </c>
      <c r="C40" s="50">
        <v>4053.76</v>
      </c>
    </row>
    <row r="41" spans="1:4" x14ac:dyDescent="0.25">
      <c r="A41" s="51" t="s">
        <v>242</v>
      </c>
      <c r="B41" s="49">
        <v>5850</v>
      </c>
      <c r="C41" s="50"/>
    </row>
    <row r="42" spans="1:4" x14ac:dyDescent="0.25">
      <c r="A42" s="52" t="s">
        <v>243</v>
      </c>
      <c r="B42" s="53">
        <v>3083</v>
      </c>
      <c r="C42" s="95">
        <v>2041.35</v>
      </c>
    </row>
    <row r="43" spans="1:4" x14ac:dyDescent="0.25">
      <c r="A43" s="54" t="s">
        <v>244</v>
      </c>
      <c r="B43" s="55">
        <f>SUM(B44:B46)</f>
        <v>2199</v>
      </c>
      <c r="C43" s="56">
        <f>+SUM(C44:C46)</f>
        <v>826.17</v>
      </c>
    </row>
    <row r="44" spans="1:4" x14ac:dyDescent="0.25">
      <c r="A44" s="48" t="s">
        <v>245</v>
      </c>
      <c r="B44" s="57">
        <v>852</v>
      </c>
      <c r="C44" s="43">
        <v>826.17</v>
      </c>
    </row>
    <row r="45" spans="1:4" x14ac:dyDescent="0.25">
      <c r="A45" s="51" t="s">
        <v>246</v>
      </c>
      <c r="B45" s="49">
        <v>684</v>
      </c>
      <c r="C45" s="43"/>
    </row>
    <row r="46" spans="1:4" x14ac:dyDescent="0.25">
      <c r="A46" s="52" t="s">
        <v>247</v>
      </c>
      <c r="B46" s="53">
        <v>663</v>
      </c>
      <c r="C46" s="43"/>
    </row>
    <row r="47" spans="1:4" x14ac:dyDescent="0.25">
      <c r="A47" s="38" t="s">
        <v>177</v>
      </c>
      <c r="B47" s="30">
        <v>0</v>
      </c>
      <c r="C47" s="58"/>
    </row>
    <row r="48" spans="1:4" x14ac:dyDescent="0.25">
      <c r="A48" s="41" t="s">
        <v>209</v>
      </c>
      <c r="B48" s="59">
        <f>SUM(B12:B47)</f>
        <v>131564</v>
      </c>
      <c r="C48" s="31">
        <f>SUM(C12:C39,C43)</f>
        <v>106137.94</v>
      </c>
    </row>
    <row r="49" spans="1:3" x14ac:dyDescent="0.25">
      <c r="A49" s="22"/>
      <c r="B49" s="22"/>
      <c r="C49" s="31"/>
    </row>
    <row r="50" spans="1:3" x14ac:dyDescent="0.25">
      <c r="A50" s="22" t="s">
        <v>137</v>
      </c>
      <c r="B50" s="60">
        <f>B9-B48</f>
        <v>41186</v>
      </c>
      <c r="C50" s="61">
        <f>(C9-C48)</f>
        <v>89353.279999999999</v>
      </c>
    </row>
    <row r="51" spans="1:3" x14ac:dyDescent="0.25">
      <c r="C51" s="22"/>
    </row>
    <row r="52" spans="1:3" x14ac:dyDescent="0.25">
      <c r="C52" s="33"/>
    </row>
  </sheetData>
  <mergeCells count="2">
    <mergeCell ref="A2:C2"/>
    <mergeCell ref="A11:C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43" workbookViewId="0">
      <selection activeCell="E32" sqref="E32"/>
    </sheetView>
  </sheetViews>
  <sheetFormatPr defaultRowHeight="15" x14ac:dyDescent="0.25"/>
  <cols>
    <col min="1" max="1" width="33.5703125" customWidth="1"/>
    <col min="2" max="2" width="27.5703125" customWidth="1"/>
    <col min="3" max="3" width="18.42578125" customWidth="1"/>
    <col min="4" max="4" width="14.42578125" customWidth="1"/>
  </cols>
  <sheetData>
    <row r="1" spans="1:3" x14ac:dyDescent="0.25">
      <c r="A1" s="62"/>
      <c r="B1" s="63" t="s">
        <v>187</v>
      </c>
      <c r="C1" s="62" t="s">
        <v>188</v>
      </c>
    </row>
    <row r="2" spans="1:3" x14ac:dyDescent="0.25">
      <c r="A2" s="64" t="s">
        <v>248</v>
      </c>
      <c r="B2" s="65"/>
      <c r="C2" s="66"/>
    </row>
    <row r="3" spans="1:3" x14ac:dyDescent="0.25">
      <c r="A3" s="29" t="s">
        <v>143</v>
      </c>
      <c r="B3" s="30">
        <v>4500</v>
      </c>
      <c r="C3" s="30">
        <v>8100</v>
      </c>
    </row>
    <row r="4" spans="1:3" x14ac:dyDescent="0.25">
      <c r="A4" s="29" t="s">
        <v>249</v>
      </c>
      <c r="B4" s="30">
        <v>172750</v>
      </c>
      <c r="C4" s="30">
        <v>195491.22</v>
      </c>
    </row>
    <row r="5" spans="1:3" x14ac:dyDescent="0.25">
      <c r="A5" s="29" t="s">
        <v>250</v>
      </c>
      <c r="B5" s="39">
        <v>7500</v>
      </c>
      <c r="C5" s="23"/>
    </row>
    <row r="6" spans="1:3" x14ac:dyDescent="0.25">
      <c r="A6" s="29" t="s">
        <v>251</v>
      </c>
      <c r="B6" s="30">
        <v>5215</v>
      </c>
      <c r="C6" s="30">
        <v>5215</v>
      </c>
    </row>
    <row r="7" spans="1:3" x14ac:dyDescent="0.25">
      <c r="A7" s="29" t="s">
        <v>252</v>
      </c>
      <c r="B7" s="30">
        <v>17500</v>
      </c>
      <c r="C7" s="30">
        <v>14834.5</v>
      </c>
    </row>
    <row r="8" spans="1:3" x14ac:dyDescent="0.25">
      <c r="A8" s="29" t="s">
        <v>253</v>
      </c>
      <c r="B8" s="30"/>
      <c r="C8" s="30">
        <v>610</v>
      </c>
    </row>
    <row r="9" spans="1:3" x14ac:dyDescent="0.25">
      <c r="A9" s="29" t="s">
        <v>152</v>
      </c>
      <c r="B9" s="30">
        <v>49800</v>
      </c>
      <c r="C9" s="30">
        <f>+SUM(C10:C13)</f>
        <v>71627.899999999994</v>
      </c>
    </row>
    <row r="10" spans="1:3" x14ac:dyDescent="0.25">
      <c r="A10" s="67" t="s">
        <v>254</v>
      </c>
      <c r="B10" s="68">
        <v>5300</v>
      </c>
      <c r="C10" s="68">
        <v>8152.9</v>
      </c>
    </row>
    <row r="11" spans="1:3" x14ac:dyDescent="0.25">
      <c r="A11" s="69" t="s">
        <v>255</v>
      </c>
      <c r="B11" s="70">
        <v>28000</v>
      </c>
      <c r="C11" s="70">
        <v>49212.5</v>
      </c>
    </row>
    <row r="12" spans="1:3" x14ac:dyDescent="0.25">
      <c r="A12" s="69" t="s">
        <v>256</v>
      </c>
      <c r="B12" s="70">
        <v>7650</v>
      </c>
      <c r="C12" s="70">
        <v>13775</v>
      </c>
    </row>
    <row r="13" spans="1:3" x14ac:dyDescent="0.25">
      <c r="A13" s="71" t="s">
        <v>257</v>
      </c>
      <c r="B13" s="72">
        <v>400</v>
      </c>
      <c r="C13" s="72">
        <v>487.5</v>
      </c>
    </row>
    <row r="14" spans="1:3" x14ac:dyDescent="0.25">
      <c r="A14" s="29" t="s">
        <v>258</v>
      </c>
      <c r="B14" s="30">
        <v>1100</v>
      </c>
      <c r="C14" s="30">
        <v>600</v>
      </c>
    </row>
    <row r="15" spans="1:3" x14ac:dyDescent="0.25">
      <c r="A15" s="29" t="s">
        <v>259</v>
      </c>
      <c r="B15" s="30">
        <f>SUM(B16:B17)</f>
        <v>49200</v>
      </c>
      <c r="C15" s="30">
        <f>SUM(C16:C17)</f>
        <v>49199.96</v>
      </c>
    </row>
    <row r="16" spans="1:3" x14ac:dyDescent="0.25">
      <c r="A16" s="73" t="s">
        <v>260</v>
      </c>
      <c r="B16" s="68">
        <v>25700</v>
      </c>
      <c r="C16" s="74">
        <v>25700</v>
      </c>
    </row>
    <row r="17" spans="1:4" x14ac:dyDescent="0.25">
      <c r="A17" s="75" t="s">
        <v>261</v>
      </c>
      <c r="B17" s="72">
        <v>23500</v>
      </c>
      <c r="C17" s="76">
        <v>23499.96</v>
      </c>
    </row>
    <row r="18" spans="1:4" x14ac:dyDescent="0.25">
      <c r="A18" s="29" t="s">
        <v>262</v>
      </c>
      <c r="B18" s="30">
        <v>0</v>
      </c>
      <c r="C18" s="30">
        <v>20000</v>
      </c>
      <c r="D18" t="s">
        <v>263</v>
      </c>
    </row>
    <row r="19" spans="1:4" x14ac:dyDescent="0.25">
      <c r="A19" s="29" t="s">
        <v>151</v>
      </c>
      <c r="B19" s="30">
        <v>80</v>
      </c>
      <c r="C19" s="30">
        <v>102.39</v>
      </c>
    </row>
    <row r="20" spans="1:4" ht="18.75" x14ac:dyDescent="0.3">
      <c r="A20" s="32" t="s">
        <v>190</v>
      </c>
      <c r="B20" s="77">
        <f>SUM(B3:B4,B5:B7:B9,B14:B15,B19)</f>
        <v>307645</v>
      </c>
      <c r="C20" s="78">
        <f>SUM(C3:C4,C5:C9,C14:C15,C18:C19)</f>
        <v>365780.97000000003</v>
      </c>
    </row>
    <row r="21" spans="1:4" x14ac:dyDescent="0.25">
      <c r="A21" s="46"/>
      <c r="B21" s="26"/>
      <c r="C21" s="22"/>
    </row>
    <row r="22" spans="1:4" x14ac:dyDescent="0.25">
      <c r="A22" s="79"/>
      <c r="B22" s="79"/>
      <c r="C22" s="79"/>
    </row>
    <row r="23" spans="1:4" x14ac:dyDescent="0.25">
      <c r="A23" s="24" t="s">
        <v>264</v>
      </c>
      <c r="B23" s="25"/>
      <c r="C23" s="24"/>
    </row>
    <row r="24" spans="1:4" x14ac:dyDescent="0.25">
      <c r="A24" s="32" t="s">
        <v>265</v>
      </c>
      <c r="B24" s="33">
        <v>50</v>
      </c>
      <c r="C24" s="33"/>
    </row>
    <row r="25" spans="1:4" x14ac:dyDescent="0.25">
      <c r="A25" s="29" t="s">
        <v>260</v>
      </c>
      <c r="B25" s="30">
        <f>SUM(B26:B27)</f>
        <v>5000</v>
      </c>
      <c r="C25" s="30">
        <f>SUM(C26:C27)</f>
        <v>4260.96</v>
      </c>
    </row>
    <row r="26" spans="1:4" x14ac:dyDescent="0.25">
      <c r="A26" s="80" t="s">
        <v>266</v>
      </c>
      <c r="B26" s="68">
        <v>3500</v>
      </c>
      <c r="C26" s="68">
        <v>3505</v>
      </c>
    </row>
    <row r="27" spans="1:4" x14ac:dyDescent="0.25">
      <c r="A27" s="81" t="s">
        <v>267</v>
      </c>
      <c r="B27" s="72">
        <v>1500</v>
      </c>
      <c r="C27" s="72">
        <v>755.96</v>
      </c>
    </row>
    <row r="28" spans="1:4" x14ac:dyDescent="0.25">
      <c r="A28" s="29" t="s">
        <v>268</v>
      </c>
      <c r="B28" s="30">
        <v>12000</v>
      </c>
      <c r="C28" s="30">
        <v>10319.299999999999</v>
      </c>
    </row>
    <row r="29" spans="1:4" x14ac:dyDescent="0.25">
      <c r="A29" s="29" t="s">
        <v>269</v>
      </c>
      <c r="B29" s="30">
        <v>131564</v>
      </c>
      <c r="C29" s="30">
        <v>106137.94</v>
      </c>
    </row>
    <row r="30" spans="1:4" x14ac:dyDescent="0.25">
      <c r="A30" s="29" t="s">
        <v>295</v>
      </c>
      <c r="B30" s="30"/>
      <c r="C30" s="30">
        <v>6489.92</v>
      </c>
    </row>
    <row r="31" spans="1:4" x14ac:dyDescent="0.25">
      <c r="A31" s="29" t="s">
        <v>270</v>
      </c>
      <c r="B31" s="39">
        <v>7500</v>
      </c>
      <c r="C31" s="30">
        <v>454.46</v>
      </c>
    </row>
    <row r="32" spans="1:4" x14ac:dyDescent="0.25">
      <c r="A32" s="29" t="s">
        <v>252</v>
      </c>
      <c r="B32" s="30">
        <v>17500</v>
      </c>
      <c r="C32" s="30">
        <v>12956.86</v>
      </c>
    </row>
    <row r="33" spans="1:3" x14ac:dyDescent="0.25">
      <c r="A33" s="82" t="s">
        <v>271</v>
      </c>
      <c r="B33" s="40">
        <f>SUM(B34:B42)</f>
        <v>118868.5</v>
      </c>
      <c r="C33" s="40">
        <f>SUM(C34:C42)</f>
        <v>98099.989999999991</v>
      </c>
    </row>
    <row r="34" spans="1:3" x14ac:dyDescent="0.25">
      <c r="A34" s="83" t="s">
        <v>272</v>
      </c>
      <c r="B34" s="68">
        <v>8400</v>
      </c>
      <c r="C34" s="84">
        <v>6400</v>
      </c>
    </row>
    <row r="35" spans="1:3" x14ac:dyDescent="0.25">
      <c r="A35" s="85" t="s">
        <v>273</v>
      </c>
      <c r="B35" s="70">
        <v>50000</v>
      </c>
      <c r="C35" s="70">
        <v>39583.269999999997</v>
      </c>
    </row>
    <row r="36" spans="1:3" x14ac:dyDescent="0.25">
      <c r="A36" s="85" t="s">
        <v>274</v>
      </c>
      <c r="B36" s="70">
        <v>4000</v>
      </c>
      <c r="C36" s="70">
        <v>3819.67</v>
      </c>
    </row>
    <row r="37" spans="1:3" x14ac:dyDescent="0.25">
      <c r="A37" s="85" t="s">
        <v>170</v>
      </c>
      <c r="B37" s="70">
        <v>28000</v>
      </c>
      <c r="C37" s="70">
        <v>22749.87</v>
      </c>
    </row>
    <row r="38" spans="1:3" x14ac:dyDescent="0.25">
      <c r="A38" s="85" t="s">
        <v>275</v>
      </c>
      <c r="B38" s="70">
        <v>2500</v>
      </c>
      <c r="C38" s="86"/>
    </row>
    <row r="39" spans="1:3" x14ac:dyDescent="0.25">
      <c r="A39" s="85" t="s">
        <v>276</v>
      </c>
      <c r="B39" s="70">
        <v>1000</v>
      </c>
      <c r="C39" s="87"/>
    </row>
    <row r="40" spans="1:3" x14ac:dyDescent="0.25">
      <c r="A40" s="85" t="s">
        <v>277</v>
      </c>
      <c r="B40" s="70">
        <v>2900</v>
      </c>
      <c r="C40" s="70">
        <v>3018.68</v>
      </c>
    </row>
    <row r="41" spans="1:3" x14ac:dyDescent="0.25">
      <c r="A41" s="85" t="s">
        <v>278</v>
      </c>
      <c r="B41" s="70">
        <v>3500</v>
      </c>
      <c r="C41" s="88">
        <v>3960</v>
      </c>
    </row>
    <row r="42" spans="1:3" x14ac:dyDescent="0.25">
      <c r="A42" s="89" t="s">
        <v>279</v>
      </c>
      <c r="B42" s="72">
        <v>18568.5</v>
      </c>
      <c r="C42" s="72">
        <v>18568.5</v>
      </c>
    </row>
    <row r="43" spans="1:3" x14ac:dyDescent="0.25">
      <c r="A43" s="29" t="s">
        <v>280</v>
      </c>
      <c r="B43" s="30">
        <f>SUM(B44:B45)</f>
        <v>2269</v>
      </c>
      <c r="C43" s="30">
        <f>SUM(C44:C45)</f>
        <v>463.07</v>
      </c>
    </row>
    <row r="44" spans="1:3" x14ac:dyDescent="0.25">
      <c r="A44" s="85" t="s">
        <v>281</v>
      </c>
      <c r="B44" s="90">
        <v>2269</v>
      </c>
      <c r="C44" s="90">
        <v>463.07</v>
      </c>
    </row>
    <row r="45" spans="1:3" x14ac:dyDescent="0.25">
      <c r="A45" s="85" t="s">
        <v>282</v>
      </c>
      <c r="B45" s="90">
        <v>0</v>
      </c>
      <c r="C45" s="91"/>
    </row>
    <row r="46" spans="1:3" x14ac:dyDescent="0.25">
      <c r="A46" s="29" t="s">
        <v>172</v>
      </c>
      <c r="B46" s="30">
        <v>2000</v>
      </c>
      <c r="C46" s="30">
        <v>1408.02</v>
      </c>
    </row>
    <row r="47" spans="1:3" x14ac:dyDescent="0.25">
      <c r="A47" s="29" t="s">
        <v>283</v>
      </c>
      <c r="B47" s="30">
        <f>SUM(B48:B52)</f>
        <v>18936</v>
      </c>
      <c r="C47" s="30">
        <f>SUM(C48:C52)</f>
        <v>18127.309999999998</v>
      </c>
    </row>
    <row r="48" spans="1:3" x14ac:dyDescent="0.25">
      <c r="A48" s="83" t="s">
        <v>284</v>
      </c>
      <c r="B48" s="68">
        <v>4150</v>
      </c>
      <c r="C48" s="68">
        <v>946.12</v>
      </c>
    </row>
    <row r="49" spans="1:3" x14ac:dyDescent="0.25">
      <c r="A49" s="85" t="s">
        <v>285</v>
      </c>
      <c r="B49" s="70">
        <v>4136</v>
      </c>
      <c r="C49" s="70">
        <v>6676.04</v>
      </c>
    </row>
    <row r="50" spans="1:3" x14ac:dyDescent="0.25">
      <c r="A50" s="85" t="s">
        <v>286</v>
      </c>
      <c r="B50" s="70">
        <v>2350</v>
      </c>
      <c r="C50" s="70">
        <v>2137.59</v>
      </c>
    </row>
    <row r="51" spans="1:3" x14ac:dyDescent="0.25">
      <c r="A51" s="85" t="s">
        <v>287</v>
      </c>
      <c r="B51" s="92">
        <v>300</v>
      </c>
      <c r="C51" s="70"/>
    </row>
    <row r="52" spans="1:3" x14ac:dyDescent="0.25">
      <c r="A52" s="89" t="s">
        <v>288</v>
      </c>
      <c r="B52" s="72">
        <v>8000</v>
      </c>
      <c r="C52" s="72">
        <v>8367.56</v>
      </c>
    </row>
    <row r="53" spans="1:3" x14ac:dyDescent="0.25">
      <c r="A53" s="29" t="s">
        <v>289</v>
      </c>
      <c r="B53" s="30">
        <v>4000</v>
      </c>
      <c r="C53" s="30">
        <v>2500</v>
      </c>
    </row>
    <row r="54" spans="1:3" x14ac:dyDescent="0.25">
      <c r="A54" s="29" t="s">
        <v>176</v>
      </c>
      <c r="B54" s="30">
        <v>1600</v>
      </c>
      <c r="C54" s="30">
        <v>1606</v>
      </c>
    </row>
    <row r="55" spans="1:3" x14ac:dyDescent="0.25">
      <c r="A55" s="29" t="s">
        <v>199</v>
      </c>
      <c r="B55" s="30">
        <v>700</v>
      </c>
      <c r="C55" s="30">
        <v>552.74</v>
      </c>
    </row>
    <row r="56" spans="1:3" x14ac:dyDescent="0.25">
      <c r="A56" s="29" t="s">
        <v>200</v>
      </c>
      <c r="B56" s="30">
        <v>600</v>
      </c>
      <c r="C56" s="30">
        <v>64.849999999999994</v>
      </c>
    </row>
    <row r="57" spans="1:3" x14ac:dyDescent="0.25">
      <c r="A57" s="29" t="s">
        <v>290</v>
      </c>
      <c r="B57" s="30">
        <v>104</v>
      </c>
      <c r="C57" s="30"/>
    </row>
    <row r="58" spans="1:3" x14ac:dyDescent="0.25">
      <c r="A58" s="29" t="s">
        <v>291</v>
      </c>
      <c r="B58" s="30">
        <v>2400</v>
      </c>
      <c r="C58" s="30">
        <v>2809.16</v>
      </c>
    </row>
    <row r="59" spans="1:3" x14ac:dyDescent="0.25">
      <c r="A59" s="29" t="s">
        <v>292</v>
      </c>
      <c r="B59" s="30">
        <v>204</v>
      </c>
      <c r="C59" s="30">
        <v>204</v>
      </c>
    </row>
    <row r="60" spans="1:3" x14ac:dyDescent="0.25">
      <c r="A60" s="29" t="s">
        <v>195</v>
      </c>
      <c r="B60" s="30">
        <v>1500</v>
      </c>
      <c r="C60" s="29"/>
    </row>
    <row r="61" spans="1:3" x14ac:dyDescent="0.25">
      <c r="A61" s="29" t="s">
        <v>293</v>
      </c>
      <c r="B61" s="30">
        <v>3800</v>
      </c>
      <c r="C61" s="30">
        <v>3438.24</v>
      </c>
    </row>
    <row r="62" spans="1:3" x14ac:dyDescent="0.25">
      <c r="A62" s="29" t="s">
        <v>294</v>
      </c>
      <c r="B62" s="39">
        <v>5500</v>
      </c>
      <c r="C62" s="30">
        <v>3697.39</v>
      </c>
    </row>
    <row r="63" spans="1:3" x14ac:dyDescent="0.25">
      <c r="A63" s="29" t="s">
        <v>177</v>
      </c>
      <c r="B63" s="30">
        <v>150</v>
      </c>
      <c r="C63" s="30">
        <v>7.76</v>
      </c>
    </row>
    <row r="64" spans="1:3" ht="18.75" x14ac:dyDescent="0.3">
      <c r="A64" s="32" t="s">
        <v>209</v>
      </c>
      <c r="B64" s="77">
        <f>SUM(B25,B28:B33,B43,B46:B47,B53:B63)</f>
        <v>336195.5</v>
      </c>
      <c r="C64" s="78">
        <f>SUM(C24:C25,C28,C29:C33,C43,C46:C47,C53:C63)</f>
        <v>273597.96999999991</v>
      </c>
    </row>
    <row r="65" spans="1:3" x14ac:dyDescent="0.25">
      <c r="A65" s="22"/>
      <c r="B65" s="26"/>
      <c r="C65" s="36"/>
    </row>
    <row r="66" spans="1:3" ht="18.75" x14ac:dyDescent="0.3">
      <c r="A66" s="32" t="s">
        <v>137</v>
      </c>
      <c r="B66" s="93">
        <f>SUM(B20-B64)</f>
        <v>-28550.5</v>
      </c>
      <c r="C66" s="93">
        <f>SUM(C20-C64)</f>
        <v>92183.000000000116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pane xSplit="4230" ySplit="615" topLeftCell="E2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3" width="3" style="10" customWidth="1"/>
    <col min="4" max="4" width="24.28515625" style="10" customWidth="1"/>
    <col min="5" max="5" width="8.2851562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>
        <v>9433.6299999999992</v>
      </c>
    </row>
    <row r="3" spans="1:5" x14ac:dyDescent="0.25">
      <c r="A3" s="1"/>
      <c r="B3" s="1"/>
      <c r="C3" s="1" t="s">
        <v>2</v>
      </c>
      <c r="D3" s="1"/>
      <c r="E3" s="2"/>
    </row>
    <row r="4" spans="1:5" ht="15.75" thickBot="1" x14ac:dyDescent="0.3">
      <c r="A4" s="1"/>
      <c r="B4" s="1"/>
      <c r="C4" s="1"/>
      <c r="D4" s="1" t="s">
        <v>108</v>
      </c>
      <c r="E4" s="3">
        <v>0.24</v>
      </c>
    </row>
    <row r="5" spans="1:5" ht="15.75" thickBot="1" x14ac:dyDescent="0.3">
      <c r="A5" s="1"/>
      <c r="B5" s="1"/>
      <c r="C5" s="1" t="s">
        <v>5</v>
      </c>
      <c r="D5" s="1"/>
      <c r="E5" s="4">
        <f>ROUND(SUM(E3:E4),5)</f>
        <v>0.24</v>
      </c>
    </row>
    <row r="6" spans="1:5" s="6" customFormat="1" ht="30" customHeight="1" thickBot="1" x14ac:dyDescent="0.25">
      <c r="A6" s="1" t="s">
        <v>6</v>
      </c>
      <c r="B6" s="1"/>
      <c r="C6" s="1"/>
      <c r="D6" s="1"/>
      <c r="E6" s="5">
        <f>ROUND(E2+E5,5)</f>
        <v>9433.8700000000008</v>
      </c>
    </row>
    <row r="7" spans="1:5" ht="31.5" customHeight="1" thickTop="1" x14ac:dyDescent="0.25">
      <c r="A7" s="1" t="s">
        <v>7</v>
      </c>
      <c r="B7" s="1"/>
      <c r="C7" s="1"/>
      <c r="D7" s="1"/>
      <c r="E7" s="2">
        <f>E6</f>
        <v>9433.8700000000008</v>
      </c>
    </row>
    <row r="8" spans="1:5" x14ac:dyDescent="0.25">
      <c r="A8" s="1" t="s">
        <v>8</v>
      </c>
      <c r="B8" s="1"/>
      <c r="C8" s="1"/>
      <c r="D8" s="1"/>
      <c r="E8" s="2">
        <f>E7</f>
        <v>9433.8700000000008</v>
      </c>
    </row>
  </sheetData>
  <pageMargins left="0.7" right="0.7" top="0.75" bottom="0.75" header="0.1" footer="0.3"/>
  <pageSetup orientation="portrait" r:id="rId1"/>
  <headerFooter>
    <oddHeader>&amp;L&amp;"Arial,Bold"&amp;8 11:47 PM
&amp;"Arial,Bold"&amp;8 11/05/16
&amp;"Arial,Bold"&amp;8 &amp;C&amp;"Arial,Bold"&amp;12 NACOLE
&amp;"Arial,Bold"&amp;14 Reconciliation Summary
&amp;"Arial,Bold"&amp;10 NACOLE Scholarship Fund, Period Ending 10/31/2016</oddHead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0" customWidth="1"/>
    <col min="4" max="4" width="24.28515625" style="10" customWidth="1"/>
    <col min="5" max="5" width="8.710937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>
        <v>213638.18</v>
      </c>
    </row>
    <row r="3" spans="1:5" x14ac:dyDescent="0.25">
      <c r="A3" s="1"/>
      <c r="B3" s="1"/>
      <c r="C3" s="1" t="s">
        <v>2</v>
      </c>
      <c r="D3" s="1"/>
      <c r="E3" s="2"/>
    </row>
    <row r="4" spans="1:5" ht="15.75" thickBot="1" x14ac:dyDescent="0.3">
      <c r="A4" s="1"/>
      <c r="B4" s="1"/>
      <c r="C4" s="1"/>
      <c r="D4" s="1" t="s">
        <v>108</v>
      </c>
      <c r="E4" s="3">
        <v>14.5</v>
      </c>
    </row>
    <row r="5" spans="1:5" ht="15.75" thickBot="1" x14ac:dyDescent="0.3">
      <c r="A5" s="1"/>
      <c r="B5" s="1"/>
      <c r="C5" s="1" t="s">
        <v>5</v>
      </c>
      <c r="D5" s="1"/>
      <c r="E5" s="4">
        <f>ROUND(SUM(E3:E4),5)</f>
        <v>14.5</v>
      </c>
    </row>
    <row r="6" spans="1:5" s="6" customFormat="1" ht="30" customHeight="1" thickBot="1" x14ac:dyDescent="0.25">
      <c r="A6" s="1" t="s">
        <v>6</v>
      </c>
      <c r="B6" s="1"/>
      <c r="C6" s="1"/>
      <c r="D6" s="1"/>
      <c r="E6" s="5">
        <f>ROUND(E2+E5,5)</f>
        <v>213652.68</v>
      </c>
    </row>
    <row r="7" spans="1:5" ht="31.5" customHeight="1" thickTop="1" x14ac:dyDescent="0.25">
      <c r="A7" s="1" t="s">
        <v>7</v>
      </c>
      <c r="B7" s="1"/>
      <c r="C7" s="1"/>
      <c r="D7" s="1"/>
      <c r="E7" s="2">
        <f>E6</f>
        <v>213652.68</v>
      </c>
    </row>
    <row r="8" spans="1:5" x14ac:dyDescent="0.25">
      <c r="A8" s="1" t="s">
        <v>8</v>
      </c>
      <c r="B8" s="1"/>
      <c r="C8" s="1"/>
      <c r="D8" s="1"/>
      <c r="E8" s="2">
        <f>E7</f>
        <v>213652.68</v>
      </c>
    </row>
  </sheetData>
  <pageMargins left="0.7" right="0.7" top="0.75" bottom="0.75" header="0.1" footer="0.3"/>
  <pageSetup orientation="portrait" r:id="rId1"/>
  <headerFooter>
    <oddHeader>&amp;L&amp;"Arial,Bold"&amp;8 11:42 PM
&amp;"Arial,Bold"&amp;8 11/05/16
&amp;"Arial,Bold"&amp;8 &amp;C&amp;"Arial,Bold"&amp;12 NACOLE
&amp;"Arial,Bold"&amp;14 Reconciliation Summary
&amp;"Arial,Bold"&amp;10 Chase Savings - IN, Period Ending 10/31/2016</oddHead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workbookViewId="0">
      <pane xSplit="4230" ySplit="615" topLeftCell="E2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3" width="3" style="11" customWidth="1"/>
    <col min="4" max="4" width="27.28515625" style="11" customWidth="1"/>
    <col min="5" max="5" width="11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5" style="11" bestFit="1" customWidth="1"/>
    <col min="10" max="10" width="2.28515625" style="11" customWidth="1"/>
    <col min="11" max="11" width="24.5703125" style="11" bestFit="1" customWidth="1"/>
    <col min="12" max="12" width="2.28515625" style="11" customWidth="1"/>
    <col min="13" max="13" width="3.28515625" style="11" bestFit="1" customWidth="1"/>
    <col min="14" max="14" width="2.28515625" style="11" customWidth="1"/>
    <col min="15" max="15" width="9.28515625" style="11" bestFit="1" customWidth="1"/>
    <col min="16" max="16" width="2.28515625" style="11" customWidth="1"/>
    <col min="17" max="17" width="9.28515625" style="11" bestFit="1" customWidth="1"/>
  </cols>
  <sheetData>
    <row r="1" spans="1:17" s="9" customFormat="1" ht="15.75" thickBot="1" x14ac:dyDescent="0.3">
      <c r="A1" s="20"/>
      <c r="B1" s="20"/>
      <c r="C1" s="20"/>
      <c r="D1" s="20"/>
      <c r="E1" s="8" t="s">
        <v>9</v>
      </c>
      <c r="F1" s="20"/>
      <c r="G1" s="8" t="s">
        <v>10</v>
      </c>
      <c r="H1" s="20"/>
      <c r="I1" s="8" t="s">
        <v>11</v>
      </c>
      <c r="J1" s="20"/>
      <c r="K1" s="8" t="s">
        <v>12</v>
      </c>
      <c r="L1" s="20"/>
      <c r="M1" s="8" t="s">
        <v>13</v>
      </c>
      <c r="N1" s="20"/>
      <c r="O1" s="8" t="s">
        <v>14</v>
      </c>
      <c r="P1" s="20"/>
      <c r="Q1" s="8" t="s">
        <v>15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3"/>
      <c r="H2" s="1"/>
      <c r="I2" s="1"/>
      <c r="J2" s="1"/>
      <c r="K2" s="1"/>
      <c r="L2" s="1"/>
      <c r="M2" s="17"/>
      <c r="N2" s="1"/>
      <c r="O2" s="12"/>
      <c r="P2" s="1"/>
      <c r="Q2" s="12">
        <v>114427.22</v>
      </c>
    </row>
    <row r="3" spans="1:17" x14ac:dyDescent="0.25">
      <c r="A3" s="1"/>
      <c r="B3" s="1"/>
      <c r="C3" s="1" t="s">
        <v>2</v>
      </c>
      <c r="D3" s="1"/>
      <c r="E3" s="1"/>
      <c r="F3" s="1"/>
      <c r="G3" s="13"/>
      <c r="H3" s="1"/>
      <c r="I3" s="1"/>
      <c r="J3" s="1"/>
      <c r="K3" s="1"/>
      <c r="L3" s="1"/>
      <c r="M3" s="17"/>
      <c r="N3" s="1"/>
      <c r="O3" s="12"/>
      <c r="P3" s="1"/>
      <c r="Q3" s="12"/>
    </row>
    <row r="4" spans="1:17" x14ac:dyDescent="0.25">
      <c r="A4" s="1"/>
      <c r="B4" s="1"/>
      <c r="C4" s="1"/>
      <c r="D4" s="1" t="s">
        <v>3</v>
      </c>
      <c r="E4" s="1"/>
      <c r="F4" s="1"/>
      <c r="G4" s="13"/>
      <c r="H4" s="1"/>
      <c r="I4" s="1"/>
      <c r="J4" s="1"/>
      <c r="K4" s="1"/>
      <c r="L4" s="1"/>
      <c r="M4" s="17"/>
      <c r="N4" s="1"/>
      <c r="O4" s="12"/>
      <c r="P4" s="1"/>
      <c r="Q4" s="12"/>
    </row>
    <row r="5" spans="1:17" x14ac:dyDescent="0.25">
      <c r="A5" s="14"/>
      <c r="B5" s="14"/>
      <c r="C5" s="14"/>
      <c r="D5" s="14"/>
      <c r="E5" s="14" t="s">
        <v>19</v>
      </c>
      <c r="F5" s="14"/>
      <c r="G5" s="15">
        <v>42646</v>
      </c>
      <c r="H5" s="14"/>
      <c r="I5" s="14" t="s">
        <v>24</v>
      </c>
      <c r="J5" s="14"/>
      <c r="K5" s="14" t="s">
        <v>63</v>
      </c>
      <c r="L5" s="14"/>
      <c r="M5" s="18" t="s">
        <v>16</v>
      </c>
      <c r="N5" s="14"/>
      <c r="O5" s="2">
        <v>-61420.57</v>
      </c>
      <c r="P5" s="14"/>
      <c r="Q5" s="2">
        <f t="shared" ref="Q5:Q36" si="0">ROUND(Q4+O5,5)</f>
        <v>-61420.57</v>
      </c>
    </row>
    <row r="6" spans="1:17" x14ac:dyDescent="0.25">
      <c r="A6" s="14"/>
      <c r="B6" s="14"/>
      <c r="C6" s="14"/>
      <c r="D6" s="14"/>
      <c r="E6" s="14" t="s">
        <v>19</v>
      </c>
      <c r="F6" s="14"/>
      <c r="G6" s="15">
        <v>42646</v>
      </c>
      <c r="H6" s="14"/>
      <c r="I6" s="14" t="s">
        <v>25</v>
      </c>
      <c r="J6" s="14"/>
      <c r="K6" s="14" t="s">
        <v>64</v>
      </c>
      <c r="L6" s="14"/>
      <c r="M6" s="18" t="s">
        <v>16</v>
      </c>
      <c r="N6" s="14"/>
      <c r="O6" s="2">
        <v>-14317.85</v>
      </c>
      <c r="P6" s="14"/>
      <c r="Q6" s="2">
        <f t="shared" si="0"/>
        <v>-75738.42</v>
      </c>
    </row>
    <row r="7" spans="1:17" x14ac:dyDescent="0.25">
      <c r="A7" s="14"/>
      <c r="B7" s="14"/>
      <c r="C7" s="14"/>
      <c r="D7" s="14"/>
      <c r="E7" s="14" t="s">
        <v>19</v>
      </c>
      <c r="F7" s="14"/>
      <c r="G7" s="15">
        <v>42646</v>
      </c>
      <c r="H7" s="14"/>
      <c r="I7" s="14" t="s">
        <v>26</v>
      </c>
      <c r="J7" s="14"/>
      <c r="K7" s="14" t="s">
        <v>65</v>
      </c>
      <c r="L7" s="14"/>
      <c r="M7" s="18" t="s">
        <v>16</v>
      </c>
      <c r="N7" s="14"/>
      <c r="O7" s="2">
        <v>-500</v>
      </c>
      <c r="P7" s="14"/>
      <c r="Q7" s="2">
        <f t="shared" si="0"/>
        <v>-76238.42</v>
      </c>
    </row>
    <row r="8" spans="1:17" x14ac:dyDescent="0.25">
      <c r="A8" s="14"/>
      <c r="B8" s="14"/>
      <c r="C8" s="14"/>
      <c r="D8" s="14"/>
      <c r="E8" s="14" t="s">
        <v>19</v>
      </c>
      <c r="F8" s="14"/>
      <c r="G8" s="15">
        <v>42646</v>
      </c>
      <c r="H8" s="14"/>
      <c r="I8" s="14" t="s">
        <v>27</v>
      </c>
      <c r="J8" s="14"/>
      <c r="K8" s="14" t="s">
        <v>66</v>
      </c>
      <c r="L8" s="14"/>
      <c r="M8" s="18" t="s">
        <v>16</v>
      </c>
      <c r="N8" s="14"/>
      <c r="O8" s="2">
        <v>-347.96</v>
      </c>
      <c r="P8" s="14"/>
      <c r="Q8" s="2">
        <f t="shared" si="0"/>
        <v>-76586.38</v>
      </c>
    </row>
    <row r="9" spans="1:17" x14ac:dyDescent="0.25">
      <c r="A9" s="14"/>
      <c r="B9" s="14"/>
      <c r="C9" s="14"/>
      <c r="D9" s="14"/>
      <c r="E9" s="14" t="s">
        <v>19</v>
      </c>
      <c r="F9" s="14"/>
      <c r="G9" s="15">
        <v>42646</v>
      </c>
      <c r="H9" s="14"/>
      <c r="I9" s="14" t="s">
        <v>28</v>
      </c>
      <c r="J9" s="14"/>
      <c r="K9" s="14" t="s">
        <v>67</v>
      </c>
      <c r="L9" s="14"/>
      <c r="M9" s="18" t="s">
        <v>16</v>
      </c>
      <c r="N9" s="14"/>
      <c r="O9" s="2">
        <v>-82.27</v>
      </c>
      <c r="P9" s="14"/>
      <c r="Q9" s="2">
        <f t="shared" si="0"/>
        <v>-76668.649999999994</v>
      </c>
    </row>
    <row r="10" spans="1:17" x14ac:dyDescent="0.25">
      <c r="A10" s="14"/>
      <c r="B10" s="14"/>
      <c r="C10" s="14"/>
      <c r="D10" s="14"/>
      <c r="E10" s="14" t="s">
        <v>19</v>
      </c>
      <c r="F10" s="14"/>
      <c r="G10" s="15">
        <v>42646</v>
      </c>
      <c r="H10" s="14"/>
      <c r="I10" s="14"/>
      <c r="J10" s="14"/>
      <c r="K10" s="14" t="s">
        <v>68</v>
      </c>
      <c r="L10" s="14"/>
      <c r="M10" s="18" t="s">
        <v>16</v>
      </c>
      <c r="N10" s="14"/>
      <c r="O10" s="2">
        <v>-60.43</v>
      </c>
      <c r="P10" s="14"/>
      <c r="Q10" s="2">
        <f t="shared" si="0"/>
        <v>-76729.08</v>
      </c>
    </row>
    <row r="11" spans="1:17" x14ac:dyDescent="0.25">
      <c r="A11" s="14"/>
      <c r="B11" s="14"/>
      <c r="C11" s="14"/>
      <c r="D11" s="14"/>
      <c r="E11" s="14" t="s">
        <v>19</v>
      </c>
      <c r="F11" s="14"/>
      <c r="G11" s="15">
        <v>42646</v>
      </c>
      <c r="H11" s="14"/>
      <c r="I11" s="14" t="s">
        <v>29</v>
      </c>
      <c r="J11" s="14"/>
      <c r="K11" s="14" t="s">
        <v>67</v>
      </c>
      <c r="L11" s="14"/>
      <c r="M11" s="18" t="s">
        <v>16</v>
      </c>
      <c r="N11" s="14"/>
      <c r="O11" s="2">
        <v>-30</v>
      </c>
      <c r="P11" s="14"/>
      <c r="Q11" s="2">
        <f t="shared" si="0"/>
        <v>-76759.08</v>
      </c>
    </row>
    <row r="12" spans="1:17" x14ac:dyDescent="0.25">
      <c r="A12" s="14"/>
      <c r="B12" s="14"/>
      <c r="C12" s="14"/>
      <c r="D12" s="14"/>
      <c r="E12" s="14" t="s">
        <v>19</v>
      </c>
      <c r="F12" s="14"/>
      <c r="G12" s="15">
        <v>42646</v>
      </c>
      <c r="H12" s="14"/>
      <c r="I12" s="14" t="s">
        <v>30</v>
      </c>
      <c r="J12" s="14"/>
      <c r="K12" s="14" t="s">
        <v>68</v>
      </c>
      <c r="L12" s="14"/>
      <c r="M12" s="18" t="s">
        <v>16</v>
      </c>
      <c r="N12" s="14"/>
      <c r="O12" s="2">
        <v>-19.95</v>
      </c>
      <c r="P12" s="14"/>
      <c r="Q12" s="2">
        <f t="shared" si="0"/>
        <v>-76779.03</v>
      </c>
    </row>
    <row r="13" spans="1:17" x14ac:dyDescent="0.25">
      <c r="A13" s="14"/>
      <c r="B13" s="14"/>
      <c r="C13" s="14"/>
      <c r="D13" s="14"/>
      <c r="E13" s="14" t="s">
        <v>19</v>
      </c>
      <c r="F13" s="14"/>
      <c r="G13" s="15">
        <v>42646</v>
      </c>
      <c r="H13" s="14"/>
      <c r="I13" s="14" t="s">
        <v>31</v>
      </c>
      <c r="J13" s="14"/>
      <c r="K13" s="14" t="s">
        <v>63</v>
      </c>
      <c r="L13" s="14"/>
      <c r="M13" s="18" t="s">
        <v>16</v>
      </c>
      <c r="N13" s="14"/>
      <c r="O13" s="2">
        <v>-18</v>
      </c>
      <c r="P13" s="14"/>
      <c r="Q13" s="2">
        <f t="shared" si="0"/>
        <v>-76797.03</v>
      </c>
    </row>
    <row r="14" spans="1:17" x14ac:dyDescent="0.25">
      <c r="A14" s="14"/>
      <c r="B14" s="14"/>
      <c r="C14" s="14"/>
      <c r="D14" s="14"/>
      <c r="E14" s="14" t="s">
        <v>19</v>
      </c>
      <c r="F14" s="14"/>
      <c r="G14" s="15">
        <v>42648</v>
      </c>
      <c r="H14" s="14"/>
      <c r="I14" s="14"/>
      <c r="J14" s="14"/>
      <c r="K14" s="14" t="s">
        <v>69</v>
      </c>
      <c r="L14" s="14"/>
      <c r="M14" s="18" t="s">
        <v>16</v>
      </c>
      <c r="N14" s="14"/>
      <c r="O14" s="2">
        <v>-1395</v>
      </c>
      <c r="P14" s="14"/>
      <c r="Q14" s="2">
        <f t="shared" si="0"/>
        <v>-78192.03</v>
      </c>
    </row>
    <row r="15" spans="1:17" x14ac:dyDescent="0.25">
      <c r="A15" s="14"/>
      <c r="B15" s="14"/>
      <c r="C15" s="14"/>
      <c r="D15" s="14"/>
      <c r="E15" s="14" t="s">
        <v>19</v>
      </c>
      <c r="F15" s="14"/>
      <c r="G15" s="15">
        <v>42648</v>
      </c>
      <c r="H15" s="14"/>
      <c r="I15" s="14" t="s">
        <v>32</v>
      </c>
      <c r="J15" s="14"/>
      <c r="K15" s="14" t="s">
        <v>70</v>
      </c>
      <c r="L15" s="14"/>
      <c r="M15" s="18" t="s">
        <v>16</v>
      </c>
      <c r="N15" s="14"/>
      <c r="O15" s="2">
        <v>-870.75</v>
      </c>
      <c r="P15" s="14"/>
      <c r="Q15" s="2">
        <f t="shared" si="0"/>
        <v>-79062.78</v>
      </c>
    </row>
    <row r="16" spans="1:17" x14ac:dyDescent="0.25">
      <c r="A16" s="14"/>
      <c r="B16" s="14"/>
      <c r="C16" s="14"/>
      <c r="D16" s="14"/>
      <c r="E16" s="14" t="s">
        <v>19</v>
      </c>
      <c r="F16" s="14"/>
      <c r="G16" s="15">
        <v>42648</v>
      </c>
      <c r="H16" s="14"/>
      <c r="I16" s="14" t="s">
        <v>33</v>
      </c>
      <c r="J16" s="14"/>
      <c r="K16" s="14" t="s">
        <v>71</v>
      </c>
      <c r="L16" s="14"/>
      <c r="M16" s="18" t="s">
        <v>16</v>
      </c>
      <c r="N16" s="14"/>
      <c r="O16" s="2">
        <v>-500</v>
      </c>
      <c r="P16" s="14"/>
      <c r="Q16" s="2">
        <f t="shared" si="0"/>
        <v>-79562.78</v>
      </c>
    </row>
    <row r="17" spans="1:17" x14ac:dyDescent="0.25">
      <c r="A17" s="14"/>
      <c r="B17" s="14"/>
      <c r="C17" s="14"/>
      <c r="D17" s="14"/>
      <c r="E17" s="14" t="s">
        <v>19</v>
      </c>
      <c r="F17" s="14"/>
      <c r="G17" s="15">
        <v>42648</v>
      </c>
      <c r="H17" s="14"/>
      <c r="I17" s="14"/>
      <c r="J17" s="14"/>
      <c r="K17" s="14" t="s">
        <v>72</v>
      </c>
      <c r="L17" s="14"/>
      <c r="M17" s="18" t="s">
        <v>16</v>
      </c>
      <c r="N17" s="14"/>
      <c r="O17" s="2">
        <v>-1.75</v>
      </c>
      <c r="P17" s="14"/>
      <c r="Q17" s="2">
        <f t="shared" si="0"/>
        <v>-79564.53</v>
      </c>
    </row>
    <row r="18" spans="1:17" x14ac:dyDescent="0.25">
      <c r="A18" s="14"/>
      <c r="B18" s="14"/>
      <c r="C18" s="14"/>
      <c r="D18" s="14"/>
      <c r="E18" s="14" t="s">
        <v>20</v>
      </c>
      <c r="F18" s="14"/>
      <c r="G18" s="15">
        <v>42649</v>
      </c>
      <c r="H18" s="14"/>
      <c r="I18" s="14"/>
      <c r="J18" s="14"/>
      <c r="K18" s="14" t="s">
        <v>73</v>
      </c>
      <c r="L18" s="14"/>
      <c r="M18" s="18" t="s">
        <v>16</v>
      </c>
      <c r="N18" s="14"/>
      <c r="O18" s="2">
        <v>-583.33000000000004</v>
      </c>
      <c r="P18" s="14"/>
      <c r="Q18" s="2">
        <f t="shared" si="0"/>
        <v>-80147.86</v>
      </c>
    </row>
    <row r="19" spans="1:17" x14ac:dyDescent="0.25">
      <c r="A19" s="14"/>
      <c r="B19" s="14"/>
      <c r="C19" s="14"/>
      <c r="D19" s="14"/>
      <c r="E19" s="14" t="s">
        <v>19</v>
      </c>
      <c r="F19" s="14"/>
      <c r="G19" s="15">
        <v>42649</v>
      </c>
      <c r="H19" s="14"/>
      <c r="I19" s="14" t="s">
        <v>34</v>
      </c>
      <c r="J19" s="14"/>
      <c r="K19" s="14" t="s">
        <v>74</v>
      </c>
      <c r="L19" s="14"/>
      <c r="M19" s="18" t="s">
        <v>16</v>
      </c>
      <c r="N19" s="14"/>
      <c r="O19" s="2">
        <v>-500</v>
      </c>
      <c r="P19" s="14"/>
      <c r="Q19" s="2">
        <f t="shared" si="0"/>
        <v>-80647.86</v>
      </c>
    </row>
    <row r="20" spans="1:17" x14ac:dyDescent="0.25">
      <c r="A20" s="14"/>
      <c r="B20" s="14"/>
      <c r="C20" s="14"/>
      <c r="D20" s="14"/>
      <c r="E20" s="14" t="s">
        <v>19</v>
      </c>
      <c r="F20" s="14"/>
      <c r="G20" s="15">
        <v>42650</v>
      </c>
      <c r="H20" s="14"/>
      <c r="I20" s="14"/>
      <c r="J20" s="14"/>
      <c r="K20" s="14" t="s">
        <v>75</v>
      </c>
      <c r="L20" s="14"/>
      <c r="M20" s="18" t="s">
        <v>16</v>
      </c>
      <c r="N20" s="14"/>
      <c r="O20" s="2">
        <v>-450</v>
      </c>
      <c r="P20" s="14"/>
      <c r="Q20" s="2">
        <f t="shared" si="0"/>
        <v>-81097.86</v>
      </c>
    </row>
    <row r="21" spans="1:17" x14ac:dyDescent="0.25">
      <c r="A21" s="14"/>
      <c r="B21" s="14"/>
      <c r="C21" s="14"/>
      <c r="D21" s="14"/>
      <c r="E21" s="14" t="s">
        <v>19</v>
      </c>
      <c r="F21" s="14"/>
      <c r="G21" s="15">
        <v>42650</v>
      </c>
      <c r="H21" s="14"/>
      <c r="I21" s="14"/>
      <c r="J21" s="14"/>
      <c r="K21" s="14" t="s">
        <v>68</v>
      </c>
      <c r="L21" s="14"/>
      <c r="M21" s="18" t="s">
        <v>16</v>
      </c>
      <c r="N21" s="14"/>
      <c r="O21" s="2">
        <v>-19.7</v>
      </c>
      <c r="P21" s="14"/>
      <c r="Q21" s="2">
        <f t="shared" si="0"/>
        <v>-81117.56</v>
      </c>
    </row>
    <row r="22" spans="1:17" x14ac:dyDescent="0.25">
      <c r="A22" s="14"/>
      <c r="B22" s="14"/>
      <c r="C22" s="14"/>
      <c r="D22" s="14"/>
      <c r="E22" s="14" t="s">
        <v>19</v>
      </c>
      <c r="F22" s="14"/>
      <c r="G22" s="15">
        <v>42654</v>
      </c>
      <c r="H22" s="14"/>
      <c r="I22" s="14"/>
      <c r="J22" s="14"/>
      <c r="K22" s="14" t="s">
        <v>76</v>
      </c>
      <c r="L22" s="14"/>
      <c r="M22" s="18" t="s">
        <v>16</v>
      </c>
      <c r="N22" s="14"/>
      <c r="O22" s="2">
        <v>-6189.5</v>
      </c>
      <c r="P22" s="14"/>
      <c r="Q22" s="2">
        <f t="shared" si="0"/>
        <v>-87307.06</v>
      </c>
    </row>
    <row r="23" spans="1:17" x14ac:dyDescent="0.25">
      <c r="A23" s="14"/>
      <c r="B23" s="14"/>
      <c r="C23" s="14"/>
      <c r="D23" s="14"/>
      <c r="E23" s="14" t="s">
        <v>21</v>
      </c>
      <c r="F23" s="14"/>
      <c r="G23" s="15">
        <v>42654</v>
      </c>
      <c r="H23" s="14"/>
      <c r="I23" s="14" t="s">
        <v>35</v>
      </c>
      <c r="J23" s="14"/>
      <c r="K23" s="14" t="s">
        <v>77</v>
      </c>
      <c r="L23" s="14"/>
      <c r="M23" s="18" t="s">
        <v>16</v>
      </c>
      <c r="N23" s="14"/>
      <c r="O23" s="2">
        <v>-1027.5</v>
      </c>
      <c r="P23" s="14"/>
      <c r="Q23" s="2">
        <f t="shared" si="0"/>
        <v>-88334.56</v>
      </c>
    </row>
    <row r="24" spans="1:17" x14ac:dyDescent="0.25">
      <c r="A24" s="14"/>
      <c r="B24" s="14"/>
      <c r="C24" s="14"/>
      <c r="D24" s="14"/>
      <c r="E24" s="14" t="s">
        <v>19</v>
      </c>
      <c r="F24" s="14"/>
      <c r="G24" s="15">
        <v>42654</v>
      </c>
      <c r="H24" s="14"/>
      <c r="I24" s="14"/>
      <c r="J24" s="14"/>
      <c r="K24" s="14" t="s">
        <v>78</v>
      </c>
      <c r="L24" s="14"/>
      <c r="M24" s="18" t="s">
        <v>16</v>
      </c>
      <c r="N24" s="14"/>
      <c r="O24" s="2">
        <v>-257.75</v>
      </c>
      <c r="P24" s="14"/>
      <c r="Q24" s="2">
        <f t="shared" si="0"/>
        <v>-88592.31</v>
      </c>
    </row>
    <row r="25" spans="1:17" x14ac:dyDescent="0.25">
      <c r="A25" s="14"/>
      <c r="B25" s="14"/>
      <c r="C25" s="14"/>
      <c r="D25" s="14"/>
      <c r="E25" s="14" t="s">
        <v>19</v>
      </c>
      <c r="F25" s="14"/>
      <c r="G25" s="15">
        <v>42654</v>
      </c>
      <c r="H25" s="14"/>
      <c r="I25" s="14"/>
      <c r="J25" s="14"/>
      <c r="K25" s="14" t="s">
        <v>79</v>
      </c>
      <c r="L25" s="14"/>
      <c r="M25" s="18" t="s">
        <v>16</v>
      </c>
      <c r="N25" s="14"/>
      <c r="O25" s="2">
        <v>-257.25</v>
      </c>
      <c r="P25" s="14"/>
      <c r="Q25" s="2">
        <f t="shared" si="0"/>
        <v>-88849.56</v>
      </c>
    </row>
    <row r="26" spans="1:17" x14ac:dyDescent="0.25">
      <c r="A26" s="14"/>
      <c r="B26" s="14"/>
      <c r="C26" s="14"/>
      <c r="D26" s="14"/>
      <c r="E26" s="14" t="s">
        <v>19</v>
      </c>
      <c r="F26" s="14"/>
      <c r="G26" s="15">
        <v>42654</v>
      </c>
      <c r="H26" s="14"/>
      <c r="I26" s="14"/>
      <c r="J26" s="14"/>
      <c r="K26" s="14" t="s">
        <v>80</v>
      </c>
      <c r="L26" s="14"/>
      <c r="M26" s="18" t="s">
        <v>16</v>
      </c>
      <c r="N26" s="14"/>
      <c r="O26" s="2">
        <v>-232.07</v>
      </c>
      <c r="P26" s="14"/>
      <c r="Q26" s="2">
        <f t="shared" si="0"/>
        <v>-89081.63</v>
      </c>
    </row>
    <row r="27" spans="1:17" x14ac:dyDescent="0.25">
      <c r="A27" s="14"/>
      <c r="B27" s="14"/>
      <c r="C27" s="14"/>
      <c r="D27" s="14"/>
      <c r="E27" s="14" t="s">
        <v>19</v>
      </c>
      <c r="F27" s="14"/>
      <c r="G27" s="15">
        <v>42654</v>
      </c>
      <c r="H27" s="14"/>
      <c r="I27" s="14"/>
      <c r="J27" s="14"/>
      <c r="K27" s="14" t="s">
        <v>81</v>
      </c>
      <c r="L27" s="14"/>
      <c r="M27" s="18" t="s">
        <v>16</v>
      </c>
      <c r="N27" s="14"/>
      <c r="O27" s="2">
        <v>-146.86000000000001</v>
      </c>
      <c r="P27" s="14"/>
      <c r="Q27" s="2">
        <f t="shared" si="0"/>
        <v>-89228.49</v>
      </c>
    </row>
    <row r="28" spans="1:17" x14ac:dyDescent="0.25">
      <c r="A28" s="14"/>
      <c r="B28" s="14"/>
      <c r="C28" s="14"/>
      <c r="D28" s="14"/>
      <c r="E28" s="14" t="s">
        <v>19</v>
      </c>
      <c r="F28" s="14"/>
      <c r="G28" s="15">
        <v>42654</v>
      </c>
      <c r="H28" s="14"/>
      <c r="I28" s="14" t="s">
        <v>36</v>
      </c>
      <c r="J28" s="14"/>
      <c r="K28" s="14" t="s">
        <v>82</v>
      </c>
      <c r="L28" s="14"/>
      <c r="M28" s="18" t="s">
        <v>16</v>
      </c>
      <c r="N28" s="14"/>
      <c r="O28" s="2">
        <v>-81.19</v>
      </c>
      <c r="P28" s="14"/>
      <c r="Q28" s="2">
        <f t="shared" si="0"/>
        <v>-89309.68</v>
      </c>
    </row>
    <row r="29" spans="1:17" x14ac:dyDescent="0.25">
      <c r="A29" s="14"/>
      <c r="B29" s="14"/>
      <c r="C29" s="14"/>
      <c r="D29" s="14"/>
      <c r="E29" s="14" t="s">
        <v>19</v>
      </c>
      <c r="F29" s="14"/>
      <c r="G29" s="15">
        <v>42654</v>
      </c>
      <c r="H29" s="14"/>
      <c r="I29" s="14" t="s">
        <v>30</v>
      </c>
      <c r="J29" s="14"/>
      <c r="K29" s="14" t="s">
        <v>82</v>
      </c>
      <c r="L29" s="14"/>
      <c r="M29" s="18" t="s">
        <v>16</v>
      </c>
      <c r="N29" s="14"/>
      <c r="O29" s="2">
        <v>-46.51</v>
      </c>
      <c r="P29" s="14"/>
      <c r="Q29" s="2">
        <f t="shared" si="0"/>
        <v>-89356.19</v>
      </c>
    </row>
    <row r="30" spans="1:17" x14ac:dyDescent="0.25">
      <c r="A30" s="14"/>
      <c r="B30" s="14"/>
      <c r="C30" s="14"/>
      <c r="D30" s="14"/>
      <c r="E30" s="14" t="s">
        <v>19</v>
      </c>
      <c r="F30" s="14"/>
      <c r="G30" s="15">
        <v>42655</v>
      </c>
      <c r="H30" s="14"/>
      <c r="I30" s="14" t="s">
        <v>26</v>
      </c>
      <c r="J30" s="14"/>
      <c r="K30" s="14" t="s">
        <v>83</v>
      </c>
      <c r="L30" s="14"/>
      <c r="M30" s="18" t="s">
        <v>16</v>
      </c>
      <c r="N30" s="14"/>
      <c r="O30" s="2">
        <v>-444.36</v>
      </c>
      <c r="P30" s="14"/>
      <c r="Q30" s="2">
        <f t="shared" si="0"/>
        <v>-89800.55</v>
      </c>
    </row>
    <row r="31" spans="1:17" x14ac:dyDescent="0.25">
      <c r="A31" s="14"/>
      <c r="B31" s="14"/>
      <c r="C31" s="14"/>
      <c r="D31" s="14"/>
      <c r="E31" s="14" t="s">
        <v>19</v>
      </c>
      <c r="F31" s="14"/>
      <c r="G31" s="15">
        <v>42655</v>
      </c>
      <c r="H31" s="14"/>
      <c r="I31" s="14"/>
      <c r="J31" s="14"/>
      <c r="K31" s="14" t="s">
        <v>68</v>
      </c>
      <c r="L31" s="14"/>
      <c r="M31" s="18" t="s">
        <v>16</v>
      </c>
      <c r="N31" s="14"/>
      <c r="O31" s="2">
        <v>-9.85</v>
      </c>
      <c r="P31" s="14"/>
      <c r="Q31" s="2">
        <f t="shared" si="0"/>
        <v>-89810.4</v>
      </c>
    </row>
    <row r="32" spans="1:17" x14ac:dyDescent="0.25">
      <c r="A32" s="14"/>
      <c r="B32" s="14"/>
      <c r="C32" s="14"/>
      <c r="D32" s="14"/>
      <c r="E32" s="14" t="s">
        <v>21</v>
      </c>
      <c r="F32" s="14"/>
      <c r="G32" s="15">
        <v>42656</v>
      </c>
      <c r="H32" s="14"/>
      <c r="I32" s="14"/>
      <c r="J32" s="14"/>
      <c r="K32" s="14" t="s">
        <v>72</v>
      </c>
      <c r="L32" s="14"/>
      <c r="M32" s="18" t="s">
        <v>16</v>
      </c>
      <c r="N32" s="14"/>
      <c r="O32" s="2">
        <v>-1628.5</v>
      </c>
      <c r="P32" s="14"/>
      <c r="Q32" s="2">
        <f t="shared" si="0"/>
        <v>-91438.9</v>
      </c>
    </row>
    <row r="33" spans="1:17" x14ac:dyDescent="0.25">
      <c r="A33" s="14"/>
      <c r="B33" s="14"/>
      <c r="C33" s="14"/>
      <c r="D33" s="14"/>
      <c r="E33" s="14" t="s">
        <v>19</v>
      </c>
      <c r="F33" s="14"/>
      <c r="G33" s="15">
        <v>42656</v>
      </c>
      <c r="H33" s="14"/>
      <c r="I33" s="14" t="s">
        <v>37</v>
      </c>
      <c r="J33" s="14"/>
      <c r="K33" s="14" t="s">
        <v>84</v>
      </c>
      <c r="L33" s="14"/>
      <c r="M33" s="18" t="s">
        <v>16</v>
      </c>
      <c r="N33" s="14"/>
      <c r="O33" s="2">
        <v>-500</v>
      </c>
      <c r="P33" s="14"/>
      <c r="Q33" s="2">
        <f t="shared" si="0"/>
        <v>-91938.9</v>
      </c>
    </row>
    <row r="34" spans="1:17" x14ac:dyDescent="0.25">
      <c r="A34" s="14"/>
      <c r="B34" s="14"/>
      <c r="C34" s="14"/>
      <c r="D34" s="14"/>
      <c r="E34" s="14" t="s">
        <v>19</v>
      </c>
      <c r="F34" s="14"/>
      <c r="G34" s="15">
        <v>42656</v>
      </c>
      <c r="H34" s="14"/>
      <c r="I34" s="14" t="s">
        <v>34</v>
      </c>
      <c r="J34" s="14"/>
      <c r="K34" s="14" t="s">
        <v>85</v>
      </c>
      <c r="L34" s="14"/>
      <c r="M34" s="18" t="s">
        <v>16</v>
      </c>
      <c r="N34" s="14"/>
      <c r="O34" s="2">
        <v>-500</v>
      </c>
      <c r="P34" s="14"/>
      <c r="Q34" s="2">
        <f t="shared" si="0"/>
        <v>-92438.9</v>
      </c>
    </row>
    <row r="35" spans="1:17" x14ac:dyDescent="0.25">
      <c r="A35" s="14"/>
      <c r="B35" s="14"/>
      <c r="C35" s="14"/>
      <c r="D35" s="14"/>
      <c r="E35" s="14" t="s">
        <v>19</v>
      </c>
      <c r="F35" s="14"/>
      <c r="G35" s="15">
        <v>42656</v>
      </c>
      <c r="H35" s="14"/>
      <c r="I35" s="14"/>
      <c r="J35" s="14"/>
      <c r="K35" s="14" t="s">
        <v>72</v>
      </c>
      <c r="L35" s="14"/>
      <c r="M35" s="18" t="s">
        <v>16</v>
      </c>
      <c r="N35" s="14"/>
      <c r="O35" s="2">
        <v>-1.75</v>
      </c>
      <c r="P35" s="14"/>
      <c r="Q35" s="2">
        <f t="shared" si="0"/>
        <v>-92440.65</v>
      </c>
    </row>
    <row r="36" spans="1:17" x14ac:dyDescent="0.25">
      <c r="A36" s="14"/>
      <c r="B36" s="14"/>
      <c r="C36" s="14"/>
      <c r="D36" s="14"/>
      <c r="E36" s="14" t="s">
        <v>20</v>
      </c>
      <c r="F36" s="14"/>
      <c r="G36" s="15">
        <v>42657</v>
      </c>
      <c r="H36" s="14"/>
      <c r="I36" s="14"/>
      <c r="J36" s="14"/>
      <c r="K36" s="14" t="s">
        <v>73</v>
      </c>
      <c r="L36" s="14"/>
      <c r="M36" s="18" t="s">
        <v>16</v>
      </c>
      <c r="N36" s="14"/>
      <c r="O36" s="2">
        <v>-1166.6600000000001</v>
      </c>
      <c r="P36" s="14"/>
      <c r="Q36" s="2">
        <f t="shared" si="0"/>
        <v>-93607.31</v>
      </c>
    </row>
    <row r="37" spans="1:17" x14ac:dyDescent="0.25">
      <c r="A37" s="14"/>
      <c r="B37" s="14"/>
      <c r="C37" s="14"/>
      <c r="D37" s="14"/>
      <c r="E37" s="14" t="s">
        <v>19</v>
      </c>
      <c r="F37" s="14"/>
      <c r="G37" s="15">
        <v>42657</v>
      </c>
      <c r="H37" s="14"/>
      <c r="I37" s="14" t="s">
        <v>26</v>
      </c>
      <c r="J37" s="14"/>
      <c r="K37" s="14" t="s">
        <v>86</v>
      </c>
      <c r="L37" s="14"/>
      <c r="M37" s="18" t="s">
        <v>16</v>
      </c>
      <c r="N37" s="14"/>
      <c r="O37" s="2">
        <v>-529.96</v>
      </c>
      <c r="P37" s="14"/>
      <c r="Q37" s="2">
        <f t="shared" ref="Q37:Q71" si="1">ROUND(Q36+O37,5)</f>
        <v>-94137.27</v>
      </c>
    </row>
    <row r="38" spans="1:17" x14ac:dyDescent="0.25">
      <c r="A38" s="14"/>
      <c r="B38" s="14"/>
      <c r="C38" s="14"/>
      <c r="D38" s="14"/>
      <c r="E38" s="14" t="s">
        <v>19</v>
      </c>
      <c r="F38" s="14"/>
      <c r="G38" s="15">
        <v>42660</v>
      </c>
      <c r="H38" s="14"/>
      <c r="I38" s="14" t="s">
        <v>30</v>
      </c>
      <c r="J38" s="14"/>
      <c r="K38" s="14" t="s">
        <v>87</v>
      </c>
      <c r="L38" s="14"/>
      <c r="M38" s="18" t="s">
        <v>16</v>
      </c>
      <c r="N38" s="14"/>
      <c r="O38" s="2">
        <v>-460.4</v>
      </c>
      <c r="P38" s="14"/>
      <c r="Q38" s="2">
        <f t="shared" si="1"/>
        <v>-94597.67</v>
      </c>
    </row>
    <row r="39" spans="1:17" x14ac:dyDescent="0.25">
      <c r="A39" s="14"/>
      <c r="B39" s="14"/>
      <c r="C39" s="14"/>
      <c r="D39" s="14"/>
      <c r="E39" s="14" t="s">
        <v>19</v>
      </c>
      <c r="F39" s="14"/>
      <c r="G39" s="15">
        <v>42660</v>
      </c>
      <c r="H39" s="14"/>
      <c r="I39" s="14"/>
      <c r="J39" s="14"/>
      <c r="K39" s="14" t="s">
        <v>87</v>
      </c>
      <c r="L39" s="14"/>
      <c r="M39" s="18" t="s">
        <v>16</v>
      </c>
      <c r="N39" s="14"/>
      <c r="O39" s="2">
        <v>-390.4</v>
      </c>
      <c r="P39" s="14"/>
      <c r="Q39" s="2">
        <f t="shared" si="1"/>
        <v>-94988.07</v>
      </c>
    </row>
    <row r="40" spans="1:17" x14ac:dyDescent="0.25">
      <c r="A40" s="14"/>
      <c r="B40" s="14"/>
      <c r="C40" s="14"/>
      <c r="D40" s="14"/>
      <c r="E40" s="14" t="s">
        <v>19</v>
      </c>
      <c r="F40" s="14"/>
      <c r="G40" s="15">
        <v>42660</v>
      </c>
      <c r="H40" s="14"/>
      <c r="I40" s="14" t="s">
        <v>38</v>
      </c>
      <c r="J40" s="14"/>
      <c r="K40" s="14" t="s">
        <v>87</v>
      </c>
      <c r="L40" s="14"/>
      <c r="M40" s="18" t="s">
        <v>16</v>
      </c>
      <c r="N40" s="14"/>
      <c r="O40" s="2">
        <v>-390.4</v>
      </c>
      <c r="P40" s="14"/>
      <c r="Q40" s="2">
        <f t="shared" si="1"/>
        <v>-95378.47</v>
      </c>
    </row>
    <row r="41" spans="1:17" x14ac:dyDescent="0.25">
      <c r="A41" s="14"/>
      <c r="B41" s="14"/>
      <c r="C41" s="14"/>
      <c r="D41" s="14"/>
      <c r="E41" s="14" t="s">
        <v>19</v>
      </c>
      <c r="F41" s="14"/>
      <c r="G41" s="15">
        <v>42660</v>
      </c>
      <c r="H41" s="14"/>
      <c r="I41" s="14" t="s">
        <v>39</v>
      </c>
      <c r="J41" s="14"/>
      <c r="K41" s="14" t="s">
        <v>87</v>
      </c>
      <c r="L41" s="14"/>
      <c r="M41" s="18" t="s">
        <v>16</v>
      </c>
      <c r="N41" s="14"/>
      <c r="O41" s="2">
        <v>-390.4</v>
      </c>
      <c r="P41" s="14"/>
      <c r="Q41" s="2">
        <f t="shared" si="1"/>
        <v>-95768.87</v>
      </c>
    </row>
    <row r="42" spans="1:17" x14ac:dyDescent="0.25">
      <c r="A42" s="14"/>
      <c r="B42" s="14"/>
      <c r="C42" s="14"/>
      <c r="D42" s="14"/>
      <c r="E42" s="14" t="s">
        <v>19</v>
      </c>
      <c r="F42" s="14"/>
      <c r="G42" s="15">
        <v>42660</v>
      </c>
      <c r="H42" s="14"/>
      <c r="I42" s="14" t="s">
        <v>36</v>
      </c>
      <c r="J42" s="14"/>
      <c r="K42" s="14" t="s">
        <v>87</v>
      </c>
      <c r="L42" s="14"/>
      <c r="M42" s="18" t="s">
        <v>16</v>
      </c>
      <c r="N42" s="14"/>
      <c r="O42" s="2">
        <v>-195.2</v>
      </c>
      <c r="P42" s="14"/>
      <c r="Q42" s="2">
        <f t="shared" si="1"/>
        <v>-95964.07</v>
      </c>
    </row>
    <row r="43" spans="1:17" x14ac:dyDescent="0.25">
      <c r="A43" s="14"/>
      <c r="B43" s="14"/>
      <c r="C43" s="14"/>
      <c r="D43" s="14"/>
      <c r="E43" s="14" t="s">
        <v>19</v>
      </c>
      <c r="F43" s="14"/>
      <c r="G43" s="15">
        <v>42660</v>
      </c>
      <c r="H43" s="14"/>
      <c r="I43" s="14" t="s">
        <v>40</v>
      </c>
      <c r="J43" s="14"/>
      <c r="K43" s="14" t="s">
        <v>68</v>
      </c>
      <c r="L43" s="14"/>
      <c r="M43" s="18" t="s">
        <v>16</v>
      </c>
      <c r="N43" s="14"/>
      <c r="O43" s="2">
        <v>-2.16</v>
      </c>
      <c r="P43" s="14"/>
      <c r="Q43" s="2">
        <f t="shared" si="1"/>
        <v>-95966.23</v>
      </c>
    </row>
    <row r="44" spans="1:17" x14ac:dyDescent="0.25">
      <c r="A44" s="14"/>
      <c r="B44" s="14"/>
      <c r="C44" s="14"/>
      <c r="D44" s="14"/>
      <c r="E44" s="14" t="s">
        <v>19</v>
      </c>
      <c r="F44" s="14"/>
      <c r="G44" s="15">
        <v>42663</v>
      </c>
      <c r="H44" s="14"/>
      <c r="I44" s="14" t="s">
        <v>37</v>
      </c>
      <c r="J44" s="14"/>
      <c r="K44" s="14" t="s">
        <v>68</v>
      </c>
      <c r="L44" s="14"/>
      <c r="M44" s="18" t="s">
        <v>16</v>
      </c>
      <c r="N44" s="14"/>
      <c r="O44" s="2">
        <v>-9.85</v>
      </c>
      <c r="P44" s="14"/>
      <c r="Q44" s="2">
        <f t="shared" si="1"/>
        <v>-95976.08</v>
      </c>
    </row>
    <row r="45" spans="1:17" x14ac:dyDescent="0.25">
      <c r="A45" s="14"/>
      <c r="B45" s="14"/>
      <c r="C45" s="14"/>
      <c r="D45" s="14"/>
      <c r="E45" s="14" t="s">
        <v>19</v>
      </c>
      <c r="F45" s="14"/>
      <c r="G45" s="15">
        <v>42664</v>
      </c>
      <c r="H45" s="14"/>
      <c r="I45" s="14" t="s">
        <v>41</v>
      </c>
      <c r="J45" s="14"/>
      <c r="K45" s="14" t="s">
        <v>88</v>
      </c>
      <c r="L45" s="14"/>
      <c r="M45" s="18" t="s">
        <v>16</v>
      </c>
      <c r="N45" s="14"/>
      <c r="O45" s="2">
        <v>-1500</v>
      </c>
      <c r="P45" s="14"/>
      <c r="Q45" s="2">
        <f t="shared" si="1"/>
        <v>-97476.08</v>
      </c>
    </row>
    <row r="46" spans="1:17" x14ac:dyDescent="0.25">
      <c r="A46" s="14"/>
      <c r="B46" s="14"/>
      <c r="C46" s="14"/>
      <c r="D46" s="14"/>
      <c r="E46" s="14" t="s">
        <v>19</v>
      </c>
      <c r="F46" s="14"/>
      <c r="G46" s="15">
        <v>42664</v>
      </c>
      <c r="H46" s="14"/>
      <c r="I46" s="14" t="s">
        <v>42</v>
      </c>
      <c r="J46" s="14"/>
      <c r="K46" s="14" t="s">
        <v>89</v>
      </c>
      <c r="L46" s="14"/>
      <c r="M46" s="18" t="s">
        <v>16</v>
      </c>
      <c r="N46" s="14"/>
      <c r="O46" s="2">
        <v>-1317.92</v>
      </c>
      <c r="P46" s="14"/>
      <c r="Q46" s="2">
        <f t="shared" si="1"/>
        <v>-98794</v>
      </c>
    </row>
    <row r="47" spans="1:17" x14ac:dyDescent="0.25">
      <c r="A47" s="14"/>
      <c r="B47" s="14"/>
      <c r="C47" s="14"/>
      <c r="D47" s="14"/>
      <c r="E47" s="14" t="s">
        <v>19</v>
      </c>
      <c r="F47" s="14"/>
      <c r="G47" s="15">
        <v>42664</v>
      </c>
      <c r="H47" s="14"/>
      <c r="I47" s="14" t="s">
        <v>24</v>
      </c>
      <c r="J47" s="14"/>
      <c r="K47" s="14" t="s">
        <v>90</v>
      </c>
      <c r="L47" s="14"/>
      <c r="M47" s="18" t="s">
        <v>16</v>
      </c>
      <c r="N47" s="14"/>
      <c r="O47" s="2">
        <v>-1149.5</v>
      </c>
      <c r="P47" s="14"/>
      <c r="Q47" s="2">
        <f t="shared" si="1"/>
        <v>-99943.5</v>
      </c>
    </row>
    <row r="48" spans="1:17" x14ac:dyDescent="0.25">
      <c r="A48" s="14"/>
      <c r="B48" s="14"/>
      <c r="C48" s="14"/>
      <c r="D48" s="14"/>
      <c r="E48" s="14" t="s">
        <v>19</v>
      </c>
      <c r="F48" s="14"/>
      <c r="G48" s="15">
        <v>42664</v>
      </c>
      <c r="H48" s="14"/>
      <c r="I48" s="14" t="s">
        <v>43</v>
      </c>
      <c r="J48" s="14"/>
      <c r="K48" s="14" t="s">
        <v>91</v>
      </c>
      <c r="L48" s="14"/>
      <c r="M48" s="18" t="s">
        <v>16</v>
      </c>
      <c r="N48" s="14"/>
      <c r="O48" s="2">
        <v>-784.62</v>
      </c>
      <c r="P48" s="14"/>
      <c r="Q48" s="2">
        <f t="shared" si="1"/>
        <v>-100728.12</v>
      </c>
    </row>
    <row r="49" spans="1:17" x14ac:dyDescent="0.25">
      <c r="A49" s="14"/>
      <c r="B49" s="14"/>
      <c r="C49" s="14"/>
      <c r="D49" s="14"/>
      <c r="E49" s="14" t="s">
        <v>19</v>
      </c>
      <c r="F49" s="14"/>
      <c r="G49" s="15">
        <v>42664</v>
      </c>
      <c r="H49" s="14"/>
      <c r="I49" s="14" t="s">
        <v>44</v>
      </c>
      <c r="J49" s="14"/>
      <c r="K49" s="14" t="s">
        <v>92</v>
      </c>
      <c r="L49" s="14"/>
      <c r="M49" s="18" t="s">
        <v>16</v>
      </c>
      <c r="N49" s="14"/>
      <c r="O49" s="2">
        <v>-582.55999999999995</v>
      </c>
      <c r="P49" s="14"/>
      <c r="Q49" s="2">
        <f t="shared" si="1"/>
        <v>-101310.68</v>
      </c>
    </row>
    <row r="50" spans="1:17" x14ac:dyDescent="0.25">
      <c r="A50" s="14"/>
      <c r="B50" s="14"/>
      <c r="C50" s="14"/>
      <c r="D50" s="14"/>
      <c r="E50" s="14" t="s">
        <v>19</v>
      </c>
      <c r="F50" s="14"/>
      <c r="G50" s="15">
        <v>42664</v>
      </c>
      <c r="H50" s="14"/>
      <c r="I50" s="14" t="s">
        <v>45</v>
      </c>
      <c r="J50" s="14"/>
      <c r="K50" s="14" t="s">
        <v>93</v>
      </c>
      <c r="L50" s="14"/>
      <c r="M50" s="18" t="s">
        <v>16</v>
      </c>
      <c r="N50" s="14"/>
      <c r="O50" s="2">
        <v>-558.9</v>
      </c>
      <c r="P50" s="14"/>
      <c r="Q50" s="2">
        <f t="shared" si="1"/>
        <v>-101869.58</v>
      </c>
    </row>
    <row r="51" spans="1:17" x14ac:dyDescent="0.25">
      <c r="A51" s="14"/>
      <c r="B51" s="14"/>
      <c r="C51" s="14"/>
      <c r="D51" s="14"/>
      <c r="E51" s="14" t="s">
        <v>19</v>
      </c>
      <c r="F51" s="14"/>
      <c r="G51" s="15">
        <v>42664</v>
      </c>
      <c r="H51" s="14"/>
      <c r="I51" s="14" t="s">
        <v>46</v>
      </c>
      <c r="J51" s="14"/>
      <c r="K51" s="14" t="s">
        <v>94</v>
      </c>
      <c r="L51" s="14"/>
      <c r="M51" s="18" t="s">
        <v>16</v>
      </c>
      <c r="N51" s="14"/>
      <c r="O51" s="2">
        <v>-509.05</v>
      </c>
      <c r="P51" s="14"/>
      <c r="Q51" s="2">
        <f t="shared" si="1"/>
        <v>-102378.63</v>
      </c>
    </row>
    <row r="52" spans="1:17" x14ac:dyDescent="0.25">
      <c r="A52" s="14"/>
      <c r="B52" s="14"/>
      <c r="C52" s="14"/>
      <c r="D52" s="14"/>
      <c r="E52" s="14" t="s">
        <v>19</v>
      </c>
      <c r="F52" s="14"/>
      <c r="G52" s="15">
        <v>42664</v>
      </c>
      <c r="H52" s="14"/>
      <c r="I52" s="14" t="s">
        <v>47</v>
      </c>
      <c r="J52" s="14"/>
      <c r="K52" s="14" t="s">
        <v>95</v>
      </c>
      <c r="L52" s="14"/>
      <c r="M52" s="18" t="s">
        <v>16</v>
      </c>
      <c r="N52" s="14"/>
      <c r="O52" s="2">
        <v>-459.2</v>
      </c>
      <c r="P52" s="14"/>
      <c r="Q52" s="2">
        <f t="shared" si="1"/>
        <v>-102837.83</v>
      </c>
    </row>
    <row r="53" spans="1:17" x14ac:dyDescent="0.25">
      <c r="A53" s="14"/>
      <c r="B53" s="14"/>
      <c r="C53" s="14"/>
      <c r="D53" s="14"/>
      <c r="E53" s="14" t="s">
        <v>19</v>
      </c>
      <c r="F53" s="14"/>
      <c r="G53" s="15">
        <v>42664</v>
      </c>
      <c r="H53" s="14"/>
      <c r="I53" s="14" t="s">
        <v>48</v>
      </c>
      <c r="J53" s="14"/>
      <c r="K53" s="14" t="s">
        <v>96</v>
      </c>
      <c r="L53" s="14"/>
      <c r="M53" s="18" t="s">
        <v>16</v>
      </c>
      <c r="N53" s="14"/>
      <c r="O53" s="2">
        <v>-328</v>
      </c>
      <c r="P53" s="14"/>
      <c r="Q53" s="2">
        <f t="shared" si="1"/>
        <v>-103165.83</v>
      </c>
    </row>
    <row r="54" spans="1:17" x14ac:dyDescent="0.25">
      <c r="A54" s="14"/>
      <c r="B54" s="14"/>
      <c r="C54" s="14"/>
      <c r="D54" s="14"/>
      <c r="E54" s="14" t="s">
        <v>19</v>
      </c>
      <c r="F54" s="14"/>
      <c r="G54" s="15">
        <v>42664</v>
      </c>
      <c r="H54" s="14"/>
      <c r="I54" s="14" t="s">
        <v>49</v>
      </c>
      <c r="J54" s="14"/>
      <c r="K54" s="14" t="s">
        <v>97</v>
      </c>
      <c r="L54" s="14"/>
      <c r="M54" s="18" t="s">
        <v>16</v>
      </c>
      <c r="N54" s="14"/>
      <c r="O54" s="2">
        <v>-227.25</v>
      </c>
      <c r="P54" s="14"/>
      <c r="Q54" s="2">
        <f t="shared" si="1"/>
        <v>-103393.08</v>
      </c>
    </row>
    <row r="55" spans="1:17" x14ac:dyDescent="0.25">
      <c r="A55" s="14"/>
      <c r="B55" s="14"/>
      <c r="C55" s="14"/>
      <c r="D55" s="14"/>
      <c r="E55" s="14" t="s">
        <v>19</v>
      </c>
      <c r="F55" s="14"/>
      <c r="G55" s="15">
        <v>42664</v>
      </c>
      <c r="H55" s="14"/>
      <c r="I55" s="14" t="s">
        <v>50</v>
      </c>
      <c r="J55" s="14"/>
      <c r="K55" s="14" t="s">
        <v>98</v>
      </c>
      <c r="L55" s="14"/>
      <c r="M55" s="18" t="s">
        <v>16</v>
      </c>
      <c r="N55" s="14"/>
      <c r="O55" s="2">
        <v>-50</v>
      </c>
      <c r="P55" s="14"/>
      <c r="Q55" s="2">
        <f t="shared" si="1"/>
        <v>-103443.08</v>
      </c>
    </row>
    <row r="56" spans="1:17" x14ac:dyDescent="0.25">
      <c r="A56" s="14"/>
      <c r="B56" s="14"/>
      <c r="C56" s="14"/>
      <c r="D56" s="14"/>
      <c r="E56" s="14" t="s">
        <v>19</v>
      </c>
      <c r="F56" s="14"/>
      <c r="G56" s="15">
        <v>42664</v>
      </c>
      <c r="H56" s="14"/>
      <c r="I56" s="14" t="s">
        <v>51</v>
      </c>
      <c r="J56" s="14"/>
      <c r="K56" s="14" t="s">
        <v>68</v>
      </c>
      <c r="L56" s="14"/>
      <c r="M56" s="18" t="s">
        <v>16</v>
      </c>
      <c r="N56" s="14"/>
      <c r="O56" s="2">
        <v>-9.85</v>
      </c>
      <c r="P56" s="14"/>
      <c r="Q56" s="2">
        <f t="shared" si="1"/>
        <v>-103452.93</v>
      </c>
    </row>
    <row r="57" spans="1:17" x14ac:dyDescent="0.25">
      <c r="A57" s="14"/>
      <c r="B57" s="14"/>
      <c r="C57" s="14"/>
      <c r="D57" s="14"/>
      <c r="E57" s="14" t="s">
        <v>19</v>
      </c>
      <c r="F57" s="14"/>
      <c r="G57" s="15">
        <v>42667</v>
      </c>
      <c r="H57" s="14"/>
      <c r="I57" s="14" t="s">
        <v>52</v>
      </c>
      <c r="J57" s="14"/>
      <c r="K57" s="14" t="s">
        <v>99</v>
      </c>
      <c r="L57" s="14"/>
      <c r="M57" s="18" t="s">
        <v>16</v>
      </c>
      <c r="N57" s="14"/>
      <c r="O57" s="2">
        <v>-568.46</v>
      </c>
      <c r="P57" s="14"/>
      <c r="Q57" s="2">
        <f t="shared" si="1"/>
        <v>-104021.39</v>
      </c>
    </row>
    <row r="58" spans="1:17" x14ac:dyDescent="0.25">
      <c r="A58" s="14"/>
      <c r="B58" s="14"/>
      <c r="C58" s="14"/>
      <c r="D58" s="14"/>
      <c r="E58" s="14" t="s">
        <v>19</v>
      </c>
      <c r="F58" s="14"/>
      <c r="G58" s="15">
        <v>42667</v>
      </c>
      <c r="H58" s="14"/>
      <c r="I58" s="14" t="s">
        <v>53</v>
      </c>
      <c r="J58" s="14"/>
      <c r="K58" s="14" t="s">
        <v>100</v>
      </c>
      <c r="L58" s="14"/>
      <c r="M58" s="18" t="s">
        <v>16</v>
      </c>
      <c r="N58" s="14"/>
      <c r="O58" s="2">
        <v>-500</v>
      </c>
      <c r="P58" s="14"/>
      <c r="Q58" s="2">
        <f t="shared" si="1"/>
        <v>-104521.39</v>
      </c>
    </row>
    <row r="59" spans="1:17" x14ac:dyDescent="0.25">
      <c r="A59" s="14"/>
      <c r="B59" s="14"/>
      <c r="C59" s="14"/>
      <c r="D59" s="14"/>
      <c r="E59" s="14" t="s">
        <v>19</v>
      </c>
      <c r="F59" s="14"/>
      <c r="G59" s="15">
        <v>42667</v>
      </c>
      <c r="H59" s="14"/>
      <c r="I59" s="14" t="s">
        <v>54</v>
      </c>
      <c r="J59" s="14"/>
      <c r="K59" s="14" t="s">
        <v>101</v>
      </c>
      <c r="L59" s="14"/>
      <c r="M59" s="18" t="s">
        <v>16</v>
      </c>
      <c r="N59" s="14"/>
      <c r="O59" s="2">
        <v>-276.25</v>
      </c>
      <c r="P59" s="14"/>
      <c r="Q59" s="2">
        <f t="shared" si="1"/>
        <v>-104797.64</v>
      </c>
    </row>
    <row r="60" spans="1:17" x14ac:dyDescent="0.25">
      <c r="A60" s="14"/>
      <c r="B60" s="14"/>
      <c r="C60" s="14"/>
      <c r="D60" s="14"/>
      <c r="E60" s="14" t="s">
        <v>19</v>
      </c>
      <c r="F60" s="14"/>
      <c r="G60" s="15">
        <v>42667</v>
      </c>
      <c r="H60" s="14"/>
      <c r="I60" s="14" t="s">
        <v>55</v>
      </c>
      <c r="J60" s="14"/>
      <c r="K60" s="14" t="s">
        <v>102</v>
      </c>
      <c r="L60" s="14"/>
      <c r="M60" s="18" t="s">
        <v>16</v>
      </c>
      <c r="N60" s="14"/>
      <c r="O60" s="2">
        <v>-249.35</v>
      </c>
      <c r="P60" s="14"/>
      <c r="Q60" s="2">
        <f t="shared" si="1"/>
        <v>-105046.99</v>
      </c>
    </row>
    <row r="61" spans="1:17" x14ac:dyDescent="0.25">
      <c r="A61" s="14"/>
      <c r="B61" s="14"/>
      <c r="C61" s="14"/>
      <c r="D61" s="14"/>
      <c r="E61" s="14" t="s">
        <v>19</v>
      </c>
      <c r="F61" s="14"/>
      <c r="G61" s="15">
        <v>42667</v>
      </c>
      <c r="H61" s="14"/>
      <c r="I61" s="14" t="s">
        <v>56</v>
      </c>
      <c r="J61" s="14"/>
      <c r="K61" s="14" t="s">
        <v>68</v>
      </c>
      <c r="L61" s="14"/>
      <c r="M61" s="18" t="s">
        <v>16</v>
      </c>
      <c r="N61" s="14"/>
      <c r="O61" s="2">
        <v>-1.85</v>
      </c>
      <c r="P61" s="14"/>
      <c r="Q61" s="2">
        <f t="shared" si="1"/>
        <v>-105048.84</v>
      </c>
    </row>
    <row r="62" spans="1:17" x14ac:dyDescent="0.25">
      <c r="A62" s="14"/>
      <c r="B62" s="14"/>
      <c r="C62" s="14"/>
      <c r="D62" s="14"/>
      <c r="E62" s="14" t="s">
        <v>21</v>
      </c>
      <c r="F62" s="14"/>
      <c r="G62" s="15">
        <v>42669</v>
      </c>
      <c r="H62" s="14"/>
      <c r="I62" s="14" t="s">
        <v>35</v>
      </c>
      <c r="J62" s="14"/>
      <c r="K62" s="14" t="s">
        <v>103</v>
      </c>
      <c r="L62" s="14"/>
      <c r="M62" s="18" t="s">
        <v>16</v>
      </c>
      <c r="N62" s="14"/>
      <c r="O62" s="2">
        <v>-200.92</v>
      </c>
      <c r="P62" s="14"/>
      <c r="Q62" s="2">
        <f t="shared" si="1"/>
        <v>-105249.76</v>
      </c>
    </row>
    <row r="63" spans="1:17" x14ac:dyDescent="0.25">
      <c r="A63" s="14"/>
      <c r="B63" s="14"/>
      <c r="C63" s="14"/>
      <c r="D63" s="14"/>
      <c r="E63" s="14" t="s">
        <v>19</v>
      </c>
      <c r="F63" s="14"/>
      <c r="G63" s="15">
        <v>42671</v>
      </c>
      <c r="H63" s="14"/>
      <c r="I63" s="14" t="s">
        <v>57</v>
      </c>
      <c r="J63" s="14"/>
      <c r="K63" s="14" t="s">
        <v>68</v>
      </c>
      <c r="L63" s="14"/>
      <c r="M63" s="18" t="s">
        <v>16</v>
      </c>
      <c r="N63" s="14"/>
      <c r="O63" s="2">
        <v>-3.7</v>
      </c>
      <c r="P63" s="14"/>
      <c r="Q63" s="2">
        <f t="shared" si="1"/>
        <v>-105253.46</v>
      </c>
    </row>
    <row r="64" spans="1:17" x14ac:dyDescent="0.25">
      <c r="A64" s="14"/>
      <c r="B64" s="14"/>
      <c r="C64" s="14"/>
      <c r="D64" s="14"/>
      <c r="E64" s="14" t="s">
        <v>19</v>
      </c>
      <c r="F64" s="14"/>
      <c r="G64" s="15">
        <v>42674</v>
      </c>
      <c r="H64" s="14"/>
      <c r="I64" s="14" t="s">
        <v>58</v>
      </c>
      <c r="J64" s="14"/>
      <c r="K64" s="14" t="s">
        <v>104</v>
      </c>
      <c r="L64" s="14"/>
      <c r="M64" s="18" t="s">
        <v>16</v>
      </c>
      <c r="N64" s="14"/>
      <c r="O64" s="2">
        <v>-2068</v>
      </c>
      <c r="P64" s="14"/>
      <c r="Q64" s="2">
        <f t="shared" si="1"/>
        <v>-107321.46</v>
      </c>
    </row>
    <row r="65" spans="1:17" x14ac:dyDescent="0.25">
      <c r="A65" s="14"/>
      <c r="B65" s="14"/>
      <c r="C65" s="14"/>
      <c r="D65" s="14"/>
      <c r="E65" s="14" t="s">
        <v>21</v>
      </c>
      <c r="F65" s="14"/>
      <c r="G65" s="15">
        <v>42674</v>
      </c>
      <c r="H65" s="14"/>
      <c r="I65" s="14"/>
      <c r="J65" s="14"/>
      <c r="K65" s="14" t="s">
        <v>72</v>
      </c>
      <c r="L65" s="14"/>
      <c r="M65" s="18" t="s">
        <v>16</v>
      </c>
      <c r="N65" s="14"/>
      <c r="O65" s="2">
        <v>-1628.49</v>
      </c>
      <c r="P65" s="14"/>
      <c r="Q65" s="2">
        <f t="shared" si="1"/>
        <v>-108949.95</v>
      </c>
    </row>
    <row r="66" spans="1:17" x14ac:dyDescent="0.25">
      <c r="A66" s="14"/>
      <c r="B66" s="14"/>
      <c r="C66" s="14"/>
      <c r="D66" s="14"/>
      <c r="E66" s="14" t="s">
        <v>19</v>
      </c>
      <c r="F66" s="14"/>
      <c r="G66" s="15">
        <v>42674</v>
      </c>
      <c r="H66" s="14"/>
      <c r="I66" s="14" t="s">
        <v>59</v>
      </c>
      <c r="J66" s="14"/>
      <c r="K66" s="14" t="s">
        <v>105</v>
      </c>
      <c r="L66" s="14"/>
      <c r="M66" s="18" t="s">
        <v>16</v>
      </c>
      <c r="N66" s="14"/>
      <c r="O66" s="2">
        <v>-199</v>
      </c>
      <c r="P66" s="14"/>
      <c r="Q66" s="2">
        <f t="shared" si="1"/>
        <v>-109148.95</v>
      </c>
    </row>
    <row r="67" spans="1:17" x14ac:dyDescent="0.25">
      <c r="A67" s="14"/>
      <c r="B67" s="14"/>
      <c r="C67" s="14"/>
      <c r="D67" s="14"/>
      <c r="E67" s="14" t="s">
        <v>19</v>
      </c>
      <c r="F67" s="14"/>
      <c r="G67" s="15">
        <v>42674</v>
      </c>
      <c r="H67" s="14"/>
      <c r="I67" s="14" t="s">
        <v>60</v>
      </c>
      <c r="J67" s="14"/>
      <c r="K67" s="14" t="s">
        <v>106</v>
      </c>
      <c r="L67" s="14"/>
      <c r="M67" s="18" t="s">
        <v>16</v>
      </c>
      <c r="N67" s="14"/>
      <c r="O67" s="2">
        <v>-99</v>
      </c>
      <c r="P67" s="14"/>
      <c r="Q67" s="2">
        <f t="shared" si="1"/>
        <v>-109247.95</v>
      </c>
    </row>
    <row r="68" spans="1:17" x14ac:dyDescent="0.25">
      <c r="A68" s="14"/>
      <c r="B68" s="14"/>
      <c r="C68" s="14"/>
      <c r="D68" s="14"/>
      <c r="E68" s="14" t="s">
        <v>19</v>
      </c>
      <c r="F68" s="14"/>
      <c r="G68" s="15">
        <v>42674</v>
      </c>
      <c r="H68" s="14"/>
      <c r="I68" s="14" t="s">
        <v>61</v>
      </c>
      <c r="J68" s="14"/>
      <c r="K68" s="14" t="s">
        <v>68</v>
      </c>
      <c r="L68" s="14"/>
      <c r="M68" s="18" t="s">
        <v>16</v>
      </c>
      <c r="N68" s="14"/>
      <c r="O68" s="2">
        <v>-1.85</v>
      </c>
      <c r="P68" s="14"/>
      <c r="Q68" s="2">
        <f t="shared" si="1"/>
        <v>-109249.8</v>
      </c>
    </row>
    <row r="69" spans="1:17" x14ac:dyDescent="0.25">
      <c r="A69" s="14"/>
      <c r="B69" s="14"/>
      <c r="C69" s="14"/>
      <c r="D69" s="14"/>
      <c r="E69" s="14" t="s">
        <v>19</v>
      </c>
      <c r="F69" s="14"/>
      <c r="G69" s="15">
        <v>42674</v>
      </c>
      <c r="H69" s="14"/>
      <c r="I69" s="14" t="s">
        <v>62</v>
      </c>
      <c r="J69" s="14"/>
      <c r="K69" s="14" t="s">
        <v>68</v>
      </c>
      <c r="L69" s="14"/>
      <c r="M69" s="18" t="s">
        <v>16</v>
      </c>
      <c r="N69" s="14"/>
      <c r="O69" s="2">
        <v>-1.85</v>
      </c>
      <c r="P69" s="14"/>
      <c r="Q69" s="2">
        <f t="shared" si="1"/>
        <v>-109251.65</v>
      </c>
    </row>
    <row r="70" spans="1:17" x14ac:dyDescent="0.25">
      <c r="A70" s="14"/>
      <c r="B70" s="14"/>
      <c r="C70" s="14"/>
      <c r="D70" s="14"/>
      <c r="E70" s="14" t="s">
        <v>19</v>
      </c>
      <c r="F70" s="14"/>
      <c r="G70" s="15">
        <v>42674</v>
      </c>
      <c r="H70" s="14"/>
      <c r="I70" s="14"/>
      <c r="J70" s="14"/>
      <c r="K70" s="14" t="s">
        <v>72</v>
      </c>
      <c r="L70" s="14"/>
      <c r="M70" s="18" t="s">
        <v>16</v>
      </c>
      <c r="N70" s="14"/>
      <c r="O70" s="2">
        <v>-1.75</v>
      </c>
      <c r="P70" s="14"/>
      <c r="Q70" s="2">
        <f t="shared" si="1"/>
        <v>-109253.4</v>
      </c>
    </row>
    <row r="71" spans="1:17" ht="15.75" thickBot="1" x14ac:dyDescent="0.3">
      <c r="A71" s="14"/>
      <c r="B71" s="14"/>
      <c r="C71" s="14"/>
      <c r="D71" s="14"/>
      <c r="E71" s="14" t="s">
        <v>20</v>
      </c>
      <c r="F71" s="14"/>
      <c r="G71" s="15">
        <v>42675</v>
      </c>
      <c r="H71" s="14"/>
      <c r="I71" s="14"/>
      <c r="J71" s="14"/>
      <c r="K71" s="14" t="s">
        <v>73</v>
      </c>
      <c r="L71" s="14"/>
      <c r="M71" s="18" t="s">
        <v>16</v>
      </c>
      <c r="N71" s="14"/>
      <c r="O71" s="16">
        <v>-1166.6600000000001</v>
      </c>
      <c r="P71" s="14"/>
      <c r="Q71" s="16">
        <f t="shared" si="1"/>
        <v>-110420.06</v>
      </c>
    </row>
    <row r="72" spans="1:17" x14ac:dyDescent="0.25">
      <c r="A72" s="14"/>
      <c r="B72" s="14"/>
      <c r="C72" s="14"/>
      <c r="D72" s="14" t="s">
        <v>17</v>
      </c>
      <c r="E72" s="14"/>
      <c r="F72" s="14"/>
      <c r="G72" s="15"/>
      <c r="H72" s="14"/>
      <c r="I72" s="14"/>
      <c r="J72" s="14"/>
      <c r="K72" s="14"/>
      <c r="L72" s="14"/>
      <c r="M72" s="19"/>
      <c r="N72" s="14"/>
      <c r="O72" s="2">
        <f>ROUND(SUM(O4:O71),5)</f>
        <v>-110420.06</v>
      </c>
      <c r="P72" s="14"/>
      <c r="Q72" s="2">
        <f>Q71</f>
        <v>-110420.06</v>
      </c>
    </row>
    <row r="73" spans="1:17" ht="30" customHeight="1" x14ac:dyDescent="0.25">
      <c r="A73" s="1"/>
      <c r="B73" s="1"/>
      <c r="C73" s="1"/>
      <c r="D73" s="1" t="s">
        <v>4</v>
      </c>
      <c r="E73" s="1"/>
      <c r="F73" s="1"/>
      <c r="G73" s="13"/>
      <c r="H73" s="1"/>
      <c r="I73" s="1"/>
      <c r="J73" s="1"/>
      <c r="K73" s="1"/>
      <c r="L73" s="1"/>
      <c r="M73" s="17"/>
      <c r="N73" s="1"/>
      <c r="O73" s="12"/>
      <c r="P73" s="1"/>
      <c r="Q73" s="12"/>
    </row>
    <row r="74" spans="1:17" x14ac:dyDescent="0.25">
      <c r="A74" s="14"/>
      <c r="B74" s="14"/>
      <c r="C74" s="14"/>
      <c r="D74" s="14"/>
      <c r="E74" s="14" t="s">
        <v>22</v>
      </c>
      <c r="F74" s="14"/>
      <c r="G74" s="15">
        <v>42646</v>
      </c>
      <c r="H74" s="14"/>
      <c r="I74" s="14"/>
      <c r="J74" s="14"/>
      <c r="K74" s="14"/>
      <c r="L74" s="14"/>
      <c r="M74" s="18" t="s">
        <v>16</v>
      </c>
      <c r="N74" s="14"/>
      <c r="O74" s="2">
        <v>1350</v>
      </c>
      <c r="P74" s="14"/>
      <c r="Q74" s="2">
        <f t="shared" ref="Q74:Q90" si="2">ROUND(Q73+O74,5)</f>
        <v>1350</v>
      </c>
    </row>
    <row r="75" spans="1:17" x14ac:dyDescent="0.25">
      <c r="A75" s="14"/>
      <c r="B75" s="14"/>
      <c r="C75" s="14"/>
      <c r="D75" s="14"/>
      <c r="E75" s="14" t="s">
        <v>22</v>
      </c>
      <c r="F75" s="14"/>
      <c r="G75" s="15">
        <v>42646</v>
      </c>
      <c r="H75" s="14"/>
      <c r="I75" s="14"/>
      <c r="J75" s="14"/>
      <c r="K75" s="14"/>
      <c r="L75" s="14"/>
      <c r="M75" s="18" t="s">
        <v>16</v>
      </c>
      <c r="N75" s="14"/>
      <c r="O75" s="2">
        <v>1740</v>
      </c>
      <c r="P75" s="14"/>
      <c r="Q75" s="2">
        <f t="shared" si="2"/>
        <v>3090</v>
      </c>
    </row>
    <row r="76" spans="1:17" x14ac:dyDescent="0.25">
      <c r="A76" s="14"/>
      <c r="B76" s="14"/>
      <c r="C76" s="14"/>
      <c r="D76" s="14"/>
      <c r="E76" s="14" t="s">
        <v>22</v>
      </c>
      <c r="F76" s="14"/>
      <c r="G76" s="15">
        <v>42646</v>
      </c>
      <c r="H76" s="14"/>
      <c r="I76" s="14"/>
      <c r="J76" s="14"/>
      <c r="K76" s="14"/>
      <c r="L76" s="14"/>
      <c r="M76" s="18" t="s">
        <v>16</v>
      </c>
      <c r="N76" s="14"/>
      <c r="O76" s="2">
        <v>2669.66</v>
      </c>
      <c r="P76" s="14"/>
      <c r="Q76" s="2">
        <f t="shared" si="2"/>
        <v>5759.66</v>
      </c>
    </row>
    <row r="77" spans="1:17" x14ac:dyDescent="0.25">
      <c r="A77" s="14"/>
      <c r="B77" s="14"/>
      <c r="C77" s="14"/>
      <c r="D77" s="14"/>
      <c r="E77" s="14" t="s">
        <v>22</v>
      </c>
      <c r="F77" s="14"/>
      <c r="G77" s="15">
        <v>42650</v>
      </c>
      <c r="H77" s="14"/>
      <c r="I77" s="14"/>
      <c r="J77" s="14"/>
      <c r="K77" s="14"/>
      <c r="L77" s="14"/>
      <c r="M77" s="18" t="s">
        <v>16</v>
      </c>
      <c r="N77" s="14"/>
      <c r="O77" s="2">
        <v>600</v>
      </c>
      <c r="P77" s="14"/>
      <c r="Q77" s="2">
        <f t="shared" si="2"/>
        <v>6359.66</v>
      </c>
    </row>
    <row r="78" spans="1:17" x14ac:dyDescent="0.25">
      <c r="A78" s="14"/>
      <c r="B78" s="14"/>
      <c r="C78" s="14"/>
      <c r="D78" s="14"/>
      <c r="E78" s="14" t="s">
        <v>22</v>
      </c>
      <c r="F78" s="14"/>
      <c r="G78" s="15">
        <v>42654</v>
      </c>
      <c r="H78" s="14"/>
      <c r="I78" s="14"/>
      <c r="J78" s="14"/>
      <c r="K78" s="14"/>
      <c r="L78" s="14"/>
      <c r="M78" s="18" t="s">
        <v>16</v>
      </c>
      <c r="N78" s="14"/>
      <c r="O78" s="2">
        <v>525</v>
      </c>
      <c r="P78" s="14"/>
      <c r="Q78" s="2">
        <f t="shared" si="2"/>
        <v>6884.66</v>
      </c>
    </row>
    <row r="79" spans="1:17" x14ac:dyDescent="0.25">
      <c r="A79" s="14"/>
      <c r="B79" s="14"/>
      <c r="C79" s="14"/>
      <c r="D79" s="14"/>
      <c r="E79" s="14" t="s">
        <v>22</v>
      </c>
      <c r="F79" s="14"/>
      <c r="G79" s="15">
        <v>42655</v>
      </c>
      <c r="H79" s="14"/>
      <c r="I79" s="14"/>
      <c r="J79" s="14"/>
      <c r="K79" s="14"/>
      <c r="L79" s="14"/>
      <c r="M79" s="18" t="s">
        <v>16</v>
      </c>
      <c r="N79" s="14"/>
      <c r="O79" s="2">
        <v>300</v>
      </c>
      <c r="P79" s="14"/>
      <c r="Q79" s="2">
        <f t="shared" si="2"/>
        <v>7184.66</v>
      </c>
    </row>
    <row r="80" spans="1:17" x14ac:dyDescent="0.25">
      <c r="A80" s="14"/>
      <c r="B80" s="14"/>
      <c r="C80" s="14"/>
      <c r="D80" s="14"/>
      <c r="E80" s="14" t="s">
        <v>22</v>
      </c>
      <c r="F80" s="14"/>
      <c r="G80" s="15">
        <v>42655</v>
      </c>
      <c r="H80" s="14"/>
      <c r="I80" s="14"/>
      <c r="J80" s="14"/>
      <c r="K80" s="14"/>
      <c r="L80" s="14"/>
      <c r="M80" s="18" t="s">
        <v>16</v>
      </c>
      <c r="N80" s="14"/>
      <c r="O80" s="2">
        <v>4914.95</v>
      </c>
      <c r="P80" s="14"/>
      <c r="Q80" s="2">
        <f t="shared" si="2"/>
        <v>12099.61</v>
      </c>
    </row>
    <row r="81" spans="1:17" x14ac:dyDescent="0.25">
      <c r="A81" s="14"/>
      <c r="B81" s="14"/>
      <c r="C81" s="14"/>
      <c r="D81" s="14"/>
      <c r="E81" s="14" t="s">
        <v>23</v>
      </c>
      <c r="F81" s="14"/>
      <c r="G81" s="15">
        <v>42657</v>
      </c>
      <c r="H81" s="14"/>
      <c r="I81" s="14"/>
      <c r="J81" s="14"/>
      <c r="K81" s="14" t="s">
        <v>107</v>
      </c>
      <c r="L81" s="14"/>
      <c r="M81" s="18" t="s">
        <v>16</v>
      </c>
      <c r="N81" s="14"/>
      <c r="O81" s="2">
        <v>0</v>
      </c>
      <c r="P81" s="14"/>
      <c r="Q81" s="2">
        <f t="shared" si="2"/>
        <v>12099.61</v>
      </c>
    </row>
    <row r="82" spans="1:17" x14ac:dyDescent="0.25">
      <c r="A82" s="14"/>
      <c r="B82" s="14"/>
      <c r="C82" s="14"/>
      <c r="D82" s="14"/>
      <c r="E82" s="14" t="s">
        <v>22</v>
      </c>
      <c r="F82" s="14"/>
      <c r="G82" s="15">
        <v>42657</v>
      </c>
      <c r="H82" s="14"/>
      <c r="I82" s="14"/>
      <c r="J82" s="14"/>
      <c r="K82" s="14"/>
      <c r="L82" s="14"/>
      <c r="M82" s="18" t="s">
        <v>16</v>
      </c>
      <c r="N82" s="14"/>
      <c r="O82" s="2">
        <v>15000</v>
      </c>
      <c r="P82" s="14"/>
      <c r="Q82" s="2">
        <f t="shared" si="2"/>
        <v>27099.61</v>
      </c>
    </row>
    <row r="83" spans="1:17" x14ac:dyDescent="0.25">
      <c r="A83" s="14"/>
      <c r="B83" s="14"/>
      <c r="C83" s="14"/>
      <c r="D83" s="14"/>
      <c r="E83" s="14" t="s">
        <v>22</v>
      </c>
      <c r="F83" s="14"/>
      <c r="G83" s="15">
        <v>42662</v>
      </c>
      <c r="H83" s="14"/>
      <c r="I83" s="14"/>
      <c r="J83" s="14"/>
      <c r="K83" s="14"/>
      <c r="L83" s="14"/>
      <c r="M83" s="18" t="s">
        <v>16</v>
      </c>
      <c r="N83" s="14"/>
      <c r="O83" s="2">
        <v>300</v>
      </c>
      <c r="P83" s="14"/>
      <c r="Q83" s="2">
        <f t="shared" si="2"/>
        <v>27399.61</v>
      </c>
    </row>
    <row r="84" spans="1:17" x14ac:dyDescent="0.25">
      <c r="A84" s="14"/>
      <c r="B84" s="14"/>
      <c r="C84" s="14"/>
      <c r="D84" s="14"/>
      <c r="E84" s="14" t="s">
        <v>22</v>
      </c>
      <c r="F84" s="14"/>
      <c r="G84" s="15">
        <v>42662</v>
      </c>
      <c r="H84" s="14"/>
      <c r="I84" s="14"/>
      <c r="J84" s="14"/>
      <c r="K84" s="14"/>
      <c r="L84" s="14"/>
      <c r="M84" s="18" t="s">
        <v>16</v>
      </c>
      <c r="N84" s="14"/>
      <c r="O84" s="2">
        <v>300</v>
      </c>
      <c r="P84" s="14"/>
      <c r="Q84" s="2">
        <f t="shared" si="2"/>
        <v>27699.61</v>
      </c>
    </row>
    <row r="85" spans="1:17" x14ac:dyDescent="0.25">
      <c r="A85" s="14"/>
      <c r="B85" s="14"/>
      <c r="C85" s="14"/>
      <c r="D85" s="14"/>
      <c r="E85" s="14" t="s">
        <v>22</v>
      </c>
      <c r="F85" s="14"/>
      <c r="G85" s="15">
        <v>42670</v>
      </c>
      <c r="H85" s="14"/>
      <c r="I85" s="14"/>
      <c r="J85" s="14"/>
      <c r="K85" s="14"/>
      <c r="L85" s="14"/>
      <c r="M85" s="18" t="s">
        <v>16</v>
      </c>
      <c r="N85" s="14"/>
      <c r="O85" s="2">
        <v>50</v>
      </c>
      <c r="P85" s="14"/>
      <c r="Q85" s="2">
        <f t="shared" si="2"/>
        <v>27749.61</v>
      </c>
    </row>
    <row r="86" spans="1:17" x14ac:dyDescent="0.25">
      <c r="A86" s="14"/>
      <c r="B86" s="14"/>
      <c r="C86" s="14"/>
      <c r="D86" s="14"/>
      <c r="E86" s="14" t="s">
        <v>22</v>
      </c>
      <c r="F86" s="14"/>
      <c r="G86" s="15">
        <v>42671</v>
      </c>
      <c r="H86" s="14"/>
      <c r="I86" s="14"/>
      <c r="J86" s="14"/>
      <c r="K86" s="14"/>
      <c r="L86" s="14"/>
      <c r="M86" s="18" t="s">
        <v>16</v>
      </c>
      <c r="N86" s="14"/>
      <c r="O86" s="2">
        <v>100</v>
      </c>
      <c r="P86" s="14"/>
      <c r="Q86" s="2">
        <f t="shared" si="2"/>
        <v>27849.61</v>
      </c>
    </row>
    <row r="87" spans="1:17" x14ac:dyDescent="0.25">
      <c r="A87" s="14"/>
      <c r="B87" s="14"/>
      <c r="C87" s="14"/>
      <c r="D87" s="14"/>
      <c r="E87" s="14" t="s">
        <v>22</v>
      </c>
      <c r="F87" s="14"/>
      <c r="G87" s="15">
        <v>42674</v>
      </c>
      <c r="H87" s="14"/>
      <c r="I87" s="14"/>
      <c r="J87" s="14"/>
      <c r="K87" s="14"/>
      <c r="L87" s="14"/>
      <c r="M87" s="18" t="s">
        <v>16</v>
      </c>
      <c r="N87" s="14"/>
      <c r="O87" s="2">
        <v>0.36</v>
      </c>
      <c r="P87" s="14"/>
      <c r="Q87" s="2">
        <f t="shared" si="2"/>
        <v>27849.97</v>
      </c>
    </row>
    <row r="88" spans="1:17" x14ac:dyDescent="0.25">
      <c r="A88" s="14"/>
      <c r="B88" s="14"/>
      <c r="C88" s="14"/>
      <c r="D88" s="14"/>
      <c r="E88" s="14" t="s">
        <v>22</v>
      </c>
      <c r="F88" s="14"/>
      <c r="G88" s="15">
        <v>42674</v>
      </c>
      <c r="H88" s="14"/>
      <c r="I88" s="14"/>
      <c r="J88" s="14"/>
      <c r="K88" s="14"/>
      <c r="L88" s="14"/>
      <c r="M88" s="18" t="s">
        <v>16</v>
      </c>
      <c r="N88" s="14"/>
      <c r="O88" s="2">
        <v>50</v>
      </c>
      <c r="P88" s="14"/>
      <c r="Q88" s="2">
        <f t="shared" si="2"/>
        <v>27899.97</v>
      </c>
    </row>
    <row r="89" spans="1:17" x14ac:dyDescent="0.25">
      <c r="A89" s="14"/>
      <c r="B89" s="14"/>
      <c r="C89" s="14"/>
      <c r="D89" s="14"/>
      <c r="E89" s="14" t="s">
        <v>22</v>
      </c>
      <c r="F89" s="14"/>
      <c r="G89" s="15">
        <v>42674</v>
      </c>
      <c r="H89" s="14"/>
      <c r="I89" s="14"/>
      <c r="J89" s="14"/>
      <c r="K89" s="14"/>
      <c r="L89" s="14"/>
      <c r="M89" s="18" t="s">
        <v>16</v>
      </c>
      <c r="N89" s="14"/>
      <c r="O89" s="2">
        <v>50</v>
      </c>
      <c r="P89" s="14"/>
      <c r="Q89" s="2">
        <f t="shared" si="2"/>
        <v>27949.97</v>
      </c>
    </row>
    <row r="90" spans="1:17" ht="15.75" thickBot="1" x14ac:dyDescent="0.3">
      <c r="A90" s="14"/>
      <c r="B90" s="14"/>
      <c r="C90" s="14"/>
      <c r="D90" s="14"/>
      <c r="E90" s="14" t="s">
        <v>23</v>
      </c>
      <c r="F90" s="14"/>
      <c r="G90" s="15">
        <v>42675</v>
      </c>
      <c r="H90" s="14"/>
      <c r="I90" s="14"/>
      <c r="J90" s="14"/>
      <c r="K90" s="14" t="s">
        <v>107</v>
      </c>
      <c r="L90" s="14"/>
      <c r="M90" s="18" t="s">
        <v>16</v>
      </c>
      <c r="N90" s="14"/>
      <c r="O90" s="3">
        <v>0</v>
      </c>
      <c r="P90" s="14"/>
      <c r="Q90" s="3">
        <f t="shared" si="2"/>
        <v>27949.97</v>
      </c>
    </row>
    <row r="91" spans="1:17" ht="15.75" thickBot="1" x14ac:dyDescent="0.3">
      <c r="A91" s="14"/>
      <c r="B91" s="14"/>
      <c r="C91" s="14"/>
      <c r="D91" s="14" t="s">
        <v>18</v>
      </c>
      <c r="E91" s="14"/>
      <c r="F91" s="14"/>
      <c r="G91" s="15"/>
      <c r="H91" s="14"/>
      <c r="I91" s="14"/>
      <c r="J91" s="14"/>
      <c r="K91" s="14"/>
      <c r="L91" s="14"/>
      <c r="M91" s="19"/>
      <c r="N91" s="14"/>
      <c r="O91" s="4">
        <f>ROUND(SUM(O73:O90),5)</f>
        <v>27949.97</v>
      </c>
      <c r="P91" s="14"/>
      <c r="Q91" s="4">
        <f>Q90</f>
        <v>27949.97</v>
      </c>
    </row>
    <row r="92" spans="1:17" ht="30" customHeight="1" thickBot="1" x14ac:dyDescent="0.3">
      <c r="A92" s="14"/>
      <c r="B92" s="14"/>
      <c r="C92" s="14" t="s">
        <v>5</v>
      </c>
      <c r="D92" s="14"/>
      <c r="E92" s="14"/>
      <c r="F92" s="14"/>
      <c r="G92" s="15"/>
      <c r="H92" s="14"/>
      <c r="I92" s="14"/>
      <c r="J92" s="14"/>
      <c r="K92" s="14"/>
      <c r="L92" s="14"/>
      <c r="M92" s="19"/>
      <c r="N92" s="14"/>
      <c r="O92" s="4">
        <f>ROUND(O72+O91,5)</f>
        <v>-82470.09</v>
      </c>
      <c r="P92" s="14"/>
      <c r="Q92" s="4">
        <f>ROUND(Q72+Q91,5)</f>
        <v>-82470.09</v>
      </c>
    </row>
    <row r="93" spans="1:17" ht="30" customHeight="1" thickBot="1" x14ac:dyDescent="0.3">
      <c r="A93" s="14" t="s">
        <v>6</v>
      </c>
      <c r="B93" s="14"/>
      <c r="C93" s="14"/>
      <c r="D93" s="14"/>
      <c r="E93" s="14"/>
      <c r="F93" s="14"/>
      <c r="G93" s="15"/>
      <c r="H93" s="14"/>
      <c r="I93" s="14"/>
      <c r="J93" s="14"/>
      <c r="K93" s="14"/>
      <c r="L93" s="14"/>
      <c r="M93" s="19"/>
      <c r="N93" s="14"/>
      <c r="O93" s="4">
        <v>-82470.09</v>
      </c>
      <c r="P93" s="14"/>
      <c r="Q93" s="4">
        <v>31957.13</v>
      </c>
    </row>
    <row r="94" spans="1:17" ht="30" customHeight="1" thickBot="1" x14ac:dyDescent="0.3">
      <c r="A94" s="14" t="s">
        <v>7</v>
      </c>
      <c r="B94" s="14"/>
      <c r="C94" s="14"/>
      <c r="D94" s="14"/>
      <c r="E94" s="14"/>
      <c r="F94" s="14"/>
      <c r="G94" s="15"/>
      <c r="H94" s="14"/>
      <c r="I94" s="14"/>
      <c r="J94" s="14"/>
      <c r="K94" s="14"/>
      <c r="L94" s="14"/>
      <c r="M94" s="19"/>
      <c r="N94" s="14"/>
      <c r="O94" s="4">
        <f>O93</f>
        <v>-82470.09</v>
      </c>
      <c r="P94" s="14"/>
      <c r="Q94" s="4">
        <f>Q93</f>
        <v>31957.13</v>
      </c>
    </row>
    <row r="95" spans="1:17" s="6" customFormat="1" ht="30" customHeight="1" thickBot="1" x14ac:dyDescent="0.25">
      <c r="A95" s="1" t="s">
        <v>8</v>
      </c>
      <c r="B95" s="1"/>
      <c r="C95" s="1"/>
      <c r="D95" s="1"/>
      <c r="E95" s="1"/>
      <c r="F95" s="1"/>
      <c r="G95" s="13"/>
      <c r="H95" s="1"/>
      <c r="I95" s="1"/>
      <c r="J95" s="1"/>
      <c r="K95" s="1"/>
      <c r="L95" s="1"/>
      <c r="M95" s="17"/>
      <c r="N95" s="1"/>
      <c r="O95" s="5">
        <f>O94</f>
        <v>-82470.09</v>
      </c>
      <c r="P95" s="1"/>
      <c r="Q95" s="5">
        <f>Q94</f>
        <v>31957.13</v>
      </c>
    </row>
    <row r="96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11:40 PM
&amp;"Arial,Bold"&amp;8 11/05/16
&amp;"Arial,Bold"&amp;8 &amp;C&amp;"Arial,Bold"&amp;12 NACOLE
&amp;"Arial,Bold"&amp;14 Reconciliation Detail
&amp;"Arial,Bold"&amp;10 Chase-IN, Period Ending 10/31/2016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Balance Sheet</vt:lpstr>
      <vt:lpstr>Income Statement</vt:lpstr>
      <vt:lpstr>Webinars</vt:lpstr>
      <vt:lpstr>JohnJay</vt:lpstr>
      <vt:lpstr>Annual Conference</vt:lpstr>
      <vt:lpstr>Budget to Date</vt:lpstr>
      <vt:lpstr>Scholarship Summary</vt:lpstr>
      <vt:lpstr>Savings Summary</vt:lpstr>
      <vt:lpstr>Checking Detail</vt:lpstr>
      <vt:lpstr>Checking Summary</vt:lpstr>
      <vt:lpstr>'Balance Sheet'!Print_Titles</vt:lpstr>
      <vt:lpstr>'Checking Detail'!Print_Titles</vt:lpstr>
      <vt:lpstr>'Checking Summary'!Print_Titles</vt:lpstr>
      <vt:lpstr>'Savings Summary'!Print_Titles</vt:lpstr>
      <vt:lpstr>'Scholarship Summary'!Print_Titles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2016-11-06T06:38:44Z</dcterms:created>
  <dcterms:modified xsi:type="dcterms:W3CDTF">2016-11-28T01:43:21Z</dcterms:modified>
</cp:coreProperties>
</file>