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6705" firstSheet="1" activeTab="3"/>
  </bookViews>
  <sheets>
    <sheet name="Income Statement" sheetId="5" r:id="rId1"/>
    <sheet name="Webinars" sheetId="6" r:id="rId2"/>
    <sheet name="JohnJay" sheetId="7" r:id="rId3"/>
    <sheet name="Annual Conference" sheetId="8" r:id="rId4"/>
    <sheet name="Budget to Date" sheetId="9" r:id="rId5"/>
    <sheet name="Balance Sheet" sheetId="10" r:id="rId6"/>
    <sheet name="Scholarship Detail" sheetId="4" r:id="rId7"/>
    <sheet name="Savings Summary" sheetId="3" r:id="rId8"/>
    <sheet name="Checing Detail" sheetId="2" r:id="rId9"/>
    <sheet name="Checking Summary" sheetId="1" r:id="rId10"/>
  </sheets>
  <definedNames>
    <definedName name="_xlnm.Print_Titles" localSheetId="8">'Checing Detail'!$A:$D,'Checing Detail'!$1:$1</definedName>
    <definedName name="_xlnm.Print_Titles" localSheetId="9">'Checking Summary'!$A:$D,'Checking Summary'!$1:$1</definedName>
    <definedName name="_xlnm.Print_Titles" localSheetId="0">'Income Statement'!$A:$F,'Income Statement'!$1:$1</definedName>
    <definedName name="_xlnm.Print_Titles" localSheetId="7">'Savings Summary'!$A:$D,'Savings Summary'!$1:$1</definedName>
    <definedName name="_xlnm.Print_Titles" localSheetId="6">'Scholarship Detail'!$A:$D,'Scholarship Detail'!$1:$1</definedName>
    <definedName name="QB_COLUMN_29" localSheetId="0" hidden="1">'Income Statement'!$G$1</definedName>
    <definedName name="QB_DATA_0" localSheetId="0" hidden="1">'Income Statement'!$4:$4,'Income Statement'!$6:$6,'Income Statement'!$7:$7,'Income Statement'!$8:$8,'Income Statement'!$11:$11,'Income Statement'!$13:$13,'Income Statement'!$15:$15,'Income Statement'!$16:$16,'Income Statement'!$21:$21,'Income Statement'!$23:$23,'Income Statement'!$24:$24,'Income Statement'!$25:$25,'Income Statement'!$26:$26,'Income Statement'!$27:$27,'Income Statement'!$28:$28,'Income Statement'!$29:$29</definedName>
    <definedName name="QB_DATA_1" localSheetId="0" hidden="1">'Income Statement'!$30:$30,'Income Statement'!$31:$31,'Income Statement'!$32:$32,'Income Statement'!$33:$33,'Income Statement'!$36:$36,'Income Statement'!$39:$39,'Income Statement'!$40:$40,'Income Statement'!$43:$43,'Income Statement'!$44:$44,'Income Statement'!$46:$46,'Income Statement'!$47:$47,'Income Statement'!$48:$48,'Income Statement'!$50:$50,'Income Statement'!$51:$51,'Income Statement'!$53:$53</definedName>
    <definedName name="QB_FORMULA_0" localSheetId="0" hidden="1">'Income Statement'!$G$9,'Income Statement'!$G$12,'Income Statement'!$G$17,'Income Statement'!$G$18,'Income Statement'!$G$19,'Income Statement'!$G$34,'Income Statement'!$G$37,'Income Statement'!$G$41,'Income Statement'!$G$45,'Income Statement'!$G$52,'Income Statement'!$G$54,'Income Statement'!$G$55,'Income Statement'!$G$56</definedName>
    <definedName name="QB_ROW_18301" localSheetId="0" hidden="1">'Income Statement'!$A$56</definedName>
    <definedName name="QB_ROW_19011" localSheetId="0" hidden="1">'Income Statement'!$B$2</definedName>
    <definedName name="QB_ROW_19311" localSheetId="0" hidden="1">'Income Statement'!$B$55</definedName>
    <definedName name="QB_ROW_20031" localSheetId="0" hidden="1">'Income Statement'!$D$3</definedName>
    <definedName name="QB_ROW_202040" localSheetId="0" hidden="1">'Income Statement'!$E$5</definedName>
    <definedName name="QB_ROW_202340" localSheetId="0" hidden="1">'Income Statement'!$E$9</definedName>
    <definedName name="QB_ROW_20331" localSheetId="0" hidden="1">'Income Statement'!$D$18</definedName>
    <definedName name="QB_ROW_205250" localSheetId="0" hidden="1">'Income Statement'!$F$7</definedName>
    <definedName name="QB_ROW_207040" localSheetId="0" hidden="1">'Income Statement'!$E$14</definedName>
    <definedName name="QB_ROW_207340" localSheetId="0" hidden="1">'Income Statement'!$E$17</definedName>
    <definedName name="QB_ROW_209250" localSheetId="0" hidden="1">'Income Statement'!$F$15</definedName>
    <definedName name="QB_ROW_210250" localSheetId="0" hidden="1">'Income Statement'!$F$16</definedName>
    <definedName name="QB_ROW_21031" localSheetId="0" hidden="1">'Income Statement'!$D$20</definedName>
    <definedName name="QB_ROW_211040" localSheetId="0" hidden="1">'Income Statement'!$E$10</definedName>
    <definedName name="QB_ROW_211340" localSheetId="0" hidden="1">'Income Statement'!$E$12</definedName>
    <definedName name="QB_ROW_213250" localSheetId="0" hidden="1">'Income Statement'!$F$11</definedName>
    <definedName name="QB_ROW_21331" localSheetId="0" hidden="1">'Income Statement'!$D$54</definedName>
    <definedName name="QB_ROW_220040" localSheetId="0" hidden="1">'Income Statement'!$E$35</definedName>
    <definedName name="QB_ROW_220340" localSheetId="0" hidden="1">'Income Statement'!$E$37</definedName>
    <definedName name="QB_ROW_242240" localSheetId="0" hidden="1">'Income Statement'!$E$53</definedName>
    <definedName name="QB_ROW_246240" localSheetId="0" hidden="1">'Income Statement'!$E$46</definedName>
    <definedName name="QB_ROW_248040" localSheetId="0" hidden="1">'Income Statement'!$E$22</definedName>
    <definedName name="QB_ROW_248340" localSheetId="0" hidden="1">'Income Statement'!$E$34</definedName>
    <definedName name="QB_ROW_252250" localSheetId="0" hidden="1">'Income Statement'!$F$28</definedName>
    <definedName name="QB_ROW_257250" localSheetId="0" hidden="1">'Income Statement'!$F$31</definedName>
    <definedName name="QB_ROW_258250" localSheetId="0" hidden="1">'Income Statement'!$F$30</definedName>
    <definedName name="QB_ROW_260250" localSheetId="0" hidden="1">'Income Statement'!$F$27</definedName>
    <definedName name="QB_ROW_261250" localSheetId="0" hidden="1">'Income Statement'!$F$32</definedName>
    <definedName name="QB_ROW_263250" localSheetId="0" hidden="1">'Income Statement'!$F$25</definedName>
    <definedName name="QB_ROW_264250" localSheetId="0" hidden="1">'Income Statement'!$F$26</definedName>
    <definedName name="QB_ROW_279240" localSheetId="0" hidden="1">'Income Statement'!$E$4</definedName>
    <definedName name="QB_ROW_284250" localSheetId="0" hidden="1">'Income Statement'!$F$29</definedName>
    <definedName name="QB_ROW_285240" localSheetId="0" hidden="1">'Income Statement'!$E$21</definedName>
    <definedName name="QB_ROW_289040" localSheetId="0" hidden="1">'Income Statement'!$E$49</definedName>
    <definedName name="QB_ROW_289340" localSheetId="0" hidden="1">'Income Statement'!$E$52</definedName>
    <definedName name="QB_ROW_291250" localSheetId="0" hidden="1">'Income Statement'!$F$50</definedName>
    <definedName name="QB_ROW_292250" localSheetId="0" hidden="1">'Income Statement'!$F$23</definedName>
    <definedName name="QB_ROW_293040" localSheetId="0" hidden="1">'Income Statement'!$E$42</definedName>
    <definedName name="QB_ROW_293250" localSheetId="0" hidden="1">'Income Statement'!$F$44</definedName>
    <definedName name="QB_ROW_293340" localSheetId="0" hidden="1">'Income Statement'!$E$45</definedName>
    <definedName name="QB_ROW_295250" localSheetId="0" hidden="1">'Income Statement'!$F$24</definedName>
    <definedName name="QB_ROW_297040" localSheetId="0" hidden="1">'Income Statement'!$E$38</definedName>
    <definedName name="QB_ROW_297340" localSheetId="0" hidden="1">'Income Statement'!$E$41</definedName>
    <definedName name="QB_ROW_301240" localSheetId="0" hidden="1">'Income Statement'!$E$13</definedName>
    <definedName name="QB_ROW_303250" localSheetId="0" hidden="1">'Income Statement'!$F$8</definedName>
    <definedName name="QB_ROW_313250" localSheetId="0" hidden="1">'Income Statement'!$F$6</definedName>
    <definedName name="QB_ROW_318250" localSheetId="0" hidden="1">'Income Statement'!$F$36</definedName>
    <definedName name="QB_ROW_340250" localSheetId="0" hidden="1">'Income Statement'!$F$39</definedName>
    <definedName name="QB_ROW_341250" localSheetId="0" hidden="1">'Income Statement'!$F$40</definedName>
    <definedName name="QB_ROW_344240" localSheetId="0" hidden="1">'Income Statement'!$E$47</definedName>
    <definedName name="QB_ROW_357250" localSheetId="0" hidden="1">'Income Statement'!$F$51</definedName>
    <definedName name="QB_ROW_358240" localSheetId="0" hidden="1">'Income Statement'!$E$48</definedName>
    <definedName name="QB_ROW_371250" localSheetId="0" hidden="1">'Income Statement'!$F$33</definedName>
    <definedName name="QB_ROW_372250" localSheetId="0" hidden="1">'Income Statement'!$F$43</definedName>
    <definedName name="QB_ROW_86321" localSheetId="0" hidden="1">'Income Statement'!$C$19</definedName>
    <definedName name="QBCANSUPPORTUPDATE" localSheetId="8">FALSE</definedName>
    <definedName name="QBCANSUPPORTUPDATE" localSheetId="9">FALSE</definedName>
    <definedName name="QBCANSUPPORTUPDATE" localSheetId="0">TRUE</definedName>
    <definedName name="QBCANSUPPORTUPDATE" localSheetId="7">FALSE</definedName>
    <definedName name="QBCANSUPPORTUPDATE" localSheetId="6">FALSE</definedName>
    <definedName name="QBCOMPANYFILENAME" localSheetId="8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0">"C:\Users\Public\Documents\Intuit\QuickBooks\Company Files\Nacole.qbw"</definedName>
    <definedName name="QBCOMPANYFILENAME" localSheetId="7">"C:\Users\Public\Documents\Intuit\QuickBooks\Company Files\Nacole.qbw"</definedName>
    <definedName name="QBCOMPANYFILENAME" localSheetId="6">"C:\Users\Public\Documents\Intuit\QuickBooks\Company Files\Nacole.qbw"</definedName>
    <definedName name="QBENDDATE" localSheetId="0">20161130</definedName>
    <definedName name="QBHEADERSONSCREEN" localSheetId="8">FALSE</definedName>
    <definedName name="QBHEADERSONSCREEN" localSheetId="9">FALSE</definedName>
    <definedName name="QBHEADERSONSCREEN" localSheetId="0">FALSE</definedName>
    <definedName name="QBHEADERSONSCREEN" localSheetId="7">FALSE</definedName>
    <definedName name="QBHEADERSONSCREEN" localSheetId="6">FALSE</definedName>
    <definedName name="QBMETADATASIZE" localSheetId="8">0</definedName>
    <definedName name="QBMETADATASIZE" localSheetId="9">0</definedName>
    <definedName name="QBMETADATASIZE" localSheetId="0">6357</definedName>
    <definedName name="QBMETADATASIZE" localSheetId="7">0</definedName>
    <definedName name="QBMETADATASIZE" localSheetId="6">0</definedName>
    <definedName name="QBPRESERVECOLOR" localSheetId="8">TRUE</definedName>
    <definedName name="QBPRESERVECOLOR" localSheetId="9">TRUE</definedName>
    <definedName name="QBPRESERVECOLOR" localSheetId="0">TRUE</definedName>
    <definedName name="QBPRESERVECOLOR" localSheetId="7">TRUE</definedName>
    <definedName name="QBPRESERVECOLOR" localSheetId="6">TRUE</definedName>
    <definedName name="QBPRESERVEFONT" localSheetId="8">TRUE</definedName>
    <definedName name="QBPRESERVEFONT" localSheetId="9">TRUE</definedName>
    <definedName name="QBPRESERVEFONT" localSheetId="0">TRUE</definedName>
    <definedName name="QBPRESERVEFONT" localSheetId="7">TRUE</definedName>
    <definedName name="QBPRESERVEFONT" localSheetId="6">TRUE</definedName>
    <definedName name="QBPRESERVEROWHEIGHT" localSheetId="8">TRUE</definedName>
    <definedName name="QBPRESERVEROWHEIGHT" localSheetId="9">TRUE</definedName>
    <definedName name="QBPRESERVEROWHEIGHT" localSheetId="0">TRUE</definedName>
    <definedName name="QBPRESERVEROWHEIGHT" localSheetId="7">TRUE</definedName>
    <definedName name="QBPRESERVEROWHEIGHT" localSheetId="6">TRUE</definedName>
    <definedName name="QBPRESERVESPACE" localSheetId="8">TRUE</definedName>
    <definedName name="QBPRESERVESPACE" localSheetId="9">TRUE</definedName>
    <definedName name="QBPRESERVESPACE" localSheetId="0">TRUE</definedName>
    <definedName name="QBPRESERVESPACE" localSheetId="7">TRUE</definedName>
    <definedName name="QBPRESERVESPACE" localSheetId="6">TRUE</definedName>
    <definedName name="QBREPORTCOLAXIS" localSheetId="8">0</definedName>
    <definedName name="QBREPORTCOLAXIS" localSheetId="9">0</definedName>
    <definedName name="QBREPORTCOLAXIS" localSheetId="0">0</definedName>
    <definedName name="QBREPORTCOLAXIS" localSheetId="7">0</definedName>
    <definedName name="QBREPORTCOLAXIS" localSheetId="6">0</definedName>
    <definedName name="QBREPORTCOMPANYID" localSheetId="8">"75eccf05c15f48468c167fdf287c6b08"</definedName>
    <definedName name="QBREPORTCOMPANYID" localSheetId="9">"75eccf05c15f48468c167fdf287c6b08"</definedName>
    <definedName name="QBREPORTCOMPANYID" localSheetId="0">"75eccf05c15f48468c167fdf287c6b08"</definedName>
    <definedName name="QBREPORTCOMPANYID" localSheetId="7">"75eccf05c15f48468c167fdf287c6b08"</definedName>
    <definedName name="QBREPORTCOMPANYID" localSheetId="6">"75eccf05c15f48468c167fdf287c6b08"</definedName>
    <definedName name="QBREPORTCOMPARECOL_ANNUALBUDGET" localSheetId="8">FALSE</definedName>
    <definedName name="QBREPORTCOMPARECOL_ANNUALBUDGET" localSheetId="9">FALSE</definedName>
    <definedName name="QBREPORTCOMPARECOL_ANNUALBUDGET" localSheetId="0">FALSE</definedName>
    <definedName name="QBREPORTCOMPARECOL_ANNUALBUDGET" localSheetId="7">FALSE</definedName>
    <definedName name="QBREPORTCOMPARECOL_ANNUALBUDGET" localSheetId="6">FALSE</definedName>
    <definedName name="QBREPORTCOMPARECOL_AVGCOGS" localSheetId="8">FALSE</definedName>
    <definedName name="QBREPORTCOMPARECOL_AVGCOGS" localSheetId="9">FALSE</definedName>
    <definedName name="QBREPORTCOMPARECOL_AVGCOGS" localSheetId="0">FALSE</definedName>
    <definedName name="QBREPORTCOMPARECOL_AVGCOGS" localSheetId="7">FALSE</definedName>
    <definedName name="QBREPORTCOMPARECOL_AVGCOGS" localSheetId="6">FALSE</definedName>
    <definedName name="QBREPORTCOMPARECOL_AVGPRICE" localSheetId="8">FALSE</definedName>
    <definedName name="QBREPORTCOMPARECOL_AVGPRICE" localSheetId="9">FALSE</definedName>
    <definedName name="QBREPORTCOMPARECOL_AVGPRICE" localSheetId="0">FALSE</definedName>
    <definedName name="QBREPORTCOMPARECOL_AVGPRICE" localSheetId="7">FALSE</definedName>
    <definedName name="QBREPORTCOMPARECOL_AVGPRICE" localSheetId="6">FALSE</definedName>
    <definedName name="QBREPORTCOMPARECOL_BUDDIFF" localSheetId="8">FALSE</definedName>
    <definedName name="QBREPORTCOMPARECOL_BUDDIFF" localSheetId="9">FALSE</definedName>
    <definedName name="QBREPORTCOMPARECOL_BUDDIFF" localSheetId="0">FALSE</definedName>
    <definedName name="QBREPORTCOMPARECOL_BUDDIFF" localSheetId="7">FALSE</definedName>
    <definedName name="QBREPORTCOMPARECOL_BUDDIFF" localSheetId="6">FALSE</definedName>
    <definedName name="QBREPORTCOMPARECOL_BUDGET" localSheetId="8">FALSE</definedName>
    <definedName name="QBREPORTCOMPARECOL_BUDGET" localSheetId="9">FALSE</definedName>
    <definedName name="QBREPORTCOMPARECOL_BUDGET" localSheetId="0">FALSE</definedName>
    <definedName name="QBREPORTCOMPARECOL_BUDGET" localSheetId="7">FALSE</definedName>
    <definedName name="QBREPORTCOMPARECOL_BUDGET" localSheetId="6">FALSE</definedName>
    <definedName name="QBREPORTCOMPARECOL_BUDPCT" localSheetId="8">FALSE</definedName>
    <definedName name="QBREPORTCOMPARECOL_BUDPCT" localSheetId="9">FALSE</definedName>
    <definedName name="QBREPORTCOMPARECOL_BUDPCT" localSheetId="0">FALSE</definedName>
    <definedName name="QBREPORTCOMPARECOL_BUDPCT" localSheetId="7">FALSE</definedName>
    <definedName name="QBREPORTCOMPARECOL_BUDPCT" localSheetId="6">FALSE</definedName>
    <definedName name="QBREPORTCOMPARECOL_COGS" localSheetId="8">FALSE</definedName>
    <definedName name="QBREPORTCOMPARECOL_COGS" localSheetId="9">FALSE</definedName>
    <definedName name="QBREPORTCOMPARECOL_COGS" localSheetId="0">FALSE</definedName>
    <definedName name="QBREPORTCOMPARECOL_COGS" localSheetId="7">FALSE</definedName>
    <definedName name="QBREPORTCOMPARECOL_COGS" localSheetId="6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0">FALSE</definedName>
    <definedName name="QBREPORTCOMPARECOL_EXCLUDEAMOUNT" localSheetId="7">FALSE</definedName>
    <definedName name="QBREPORTCOMPARECOL_EXCLUDEAMOUNT" localSheetId="6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0">FALSE</definedName>
    <definedName name="QBREPORTCOMPARECOL_EXCLUDECURPERIOD" localSheetId="7">FALSE</definedName>
    <definedName name="QBREPORTCOMPARECOL_EXCLUDECURPERIOD" localSheetId="6">FALSE</definedName>
    <definedName name="QBREPORTCOMPARECOL_FORECAST" localSheetId="8">FALSE</definedName>
    <definedName name="QBREPORTCOMPARECOL_FORECAST" localSheetId="9">FALSE</definedName>
    <definedName name="QBREPORTCOMPARECOL_FORECAST" localSheetId="0">FALSE</definedName>
    <definedName name="QBREPORTCOMPARECOL_FORECAST" localSheetId="7">FALSE</definedName>
    <definedName name="QBREPORTCOMPARECOL_FORECAST" localSheetId="6">FALSE</definedName>
    <definedName name="QBREPORTCOMPARECOL_GROSSMARGIN" localSheetId="8">FALSE</definedName>
    <definedName name="QBREPORTCOMPARECOL_GROSSMARGIN" localSheetId="9">FALSE</definedName>
    <definedName name="QBREPORTCOMPARECOL_GROSSMARGIN" localSheetId="0">FALSE</definedName>
    <definedName name="QBREPORTCOMPARECOL_GROSSMARGIN" localSheetId="7">FALSE</definedName>
    <definedName name="QBREPORTCOMPARECOL_GROSSMARGIN" localSheetId="6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0">FALSE</definedName>
    <definedName name="QBREPORTCOMPARECOL_GROSSMARGINPCT" localSheetId="7">FALSE</definedName>
    <definedName name="QBREPORTCOMPARECOL_GROSSMARGINPCT" localSheetId="6">FALSE</definedName>
    <definedName name="QBREPORTCOMPARECOL_HOURS" localSheetId="8">FALSE</definedName>
    <definedName name="QBREPORTCOMPARECOL_HOURS" localSheetId="9">FALSE</definedName>
    <definedName name="QBREPORTCOMPARECOL_HOURS" localSheetId="0">FALSE</definedName>
    <definedName name="QBREPORTCOMPARECOL_HOURS" localSheetId="7">FALSE</definedName>
    <definedName name="QBREPORTCOMPARECOL_HOURS" localSheetId="6">FALSE</definedName>
    <definedName name="QBREPORTCOMPARECOL_PCTCOL" localSheetId="8">FALSE</definedName>
    <definedName name="QBREPORTCOMPARECOL_PCTCOL" localSheetId="9">FALSE</definedName>
    <definedName name="QBREPORTCOMPARECOL_PCTCOL" localSheetId="0">FALSE</definedName>
    <definedName name="QBREPORTCOMPARECOL_PCTCOL" localSheetId="7">FALSE</definedName>
    <definedName name="QBREPORTCOMPARECOL_PCTCOL" localSheetId="6">FALSE</definedName>
    <definedName name="QBREPORTCOMPARECOL_PCTEXPENSE" localSheetId="8">FALSE</definedName>
    <definedName name="QBREPORTCOMPARECOL_PCTEXPENSE" localSheetId="9">FALSE</definedName>
    <definedName name="QBREPORTCOMPARECOL_PCTEXPENSE" localSheetId="0">FALSE</definedName>
    <definedName name="QBREPORTCOMPARECOL_PCTEXPENSE" localSheetId="7">FALSE</definedName>
    <definedName name="QBREPORTCOMPARECOL_PCTEXPENSE" localSheetId="6">FALSE</definedName>
    <definedName name="QBREPORTCOMPARECOL_PCTINCOME" localSheetId="8">FALSE</definedName>
    <definedName name="QBREPORTCOMPARECOL_PCTINCOME" localSheetId="9">FALSE</definedName>
    <definedName name="QBREPORTCOMPARECOL_PCTINCOME" localSheetId="0">FALSE</definedName>
    <definedName name="QBREPORTCOMPARECOL_PCTINCOME" localSheetId="7">FALSE</definedName>
    <definedName name="QBREPORTCOMPARECOL_PCTINCOME" localSheetId="6">FALSE</definedName>
    <definedName name="QBREPORTCOMPARECOL_PCTOFSALES" localSheetId="8">FALSE</definedName>
    <definedName name="QBREPORTCOMPARECOL_PCTOFSALES" localSheetId="9">FALSE</definedName>
    <definedName name="QBREPORTCOMPARECOL_PCTOFSALES" localSheetId="0">FALSE</definedName>
    <definedName name="QBREPORTCOMPARECOL_PCTOFSALES" localSheetId="7">FALSE</definedName>
    <definedName name="QBREPORTCOMPARECOL_PCTOFSALES" localSheetId="6">FALSE</definedName>
    <definedName name="QBREPORTCOMPARECOL_PCTROW" localSheetId="8">FALSE</definedName>
    <definedName name="QBREPORTCOMPARECOL_PCTROW" localSheetId="9">FALSE</definedName>
    <definedName name="QBREPORTCOMPARECOL_PCTROW" localSheetId="0">FALSE</definedName>
    <definedName name="QBREPORTCOMPARECOL_PCTROW" localSheetId="7">FALSE</definedName>
    <definedName name="QBREPORTCOMPARECOL_PCTROW" localSheetId="6">FALSE</definedName>
    <definedName name="QBREPORTCOMPARECOL_PPDIFF" localSheetId="8">FALSE</definedName>
    <definedName name="QBREPORTCOMPARECOL_PPDIFF" localSheetId="9">FALSE</definedName>
    <definedName name="QBREPORTCOMPARECOL_PPDIFF" localSheetId="0">FALSE</definedName>
    <definedName name="QBREPORTCOMPARECOL_PPDIFF" localSheetId="7">FALSE</definedName>
    <definedName name="QBREPORTCOMPARECOL_PPDIFF" localSheetId="6">FALSE</definedName>
    <definedName name="QBREPORTCOMPARECOL_PPPCT" localSheetId="8">FALSE</definedName>
    <definedName name="QBREPORTCOMPARECOL_PPPCT" localSheetId="9">FALSE</definedName>
    <definedName name="QBREPORTCOMPARECOL_PPPCT" localSheetId="0">FALSE</definedName>
    <definedName name="QBREPORTCOMPARECOL_PPPCT" localSheetId="7">FALSE</definedName>
    <definedName name="QBREPORTCOMPARECOL_PPPCT" localSheetId="6">FALSE</definedName>
    <definedName name="QBREPORTCOMPARECOL_PREVPERIOD" localSheetId="8">FALSE</definedName>
    <definedName name="QBREPORTCOMPARECOL_PREVPERIOD" localSheetId="9">FALSE</definedName>
    <definedName name="QBREPORTCOMPARECOL_PREVPERIOD" localSheetId="0">FALSE</definedName>
    <definedName name="QBREPORTCOMPARECOL_PREVPERIOD" localSheetId="7">FALSE</definedName>
    <definedName name="QBREPORTCOMPARECOL_PREVPERIOD" localSheetId="6">FALSE</definedName>
    <definedName name="QBREPORTCOMPARECOL_PREVYEAR" localSheetId="8">FALSE</definedName>
    <definedName name="QBREPORTCOMPARECOL_PREVYEAR" localSheetId="9">FALSE</definedName>
    <definedName name="QBREPORTCOMPARECOL_PREVYEAR" localSheetId="0">FALSE</definedName>
    <definedName name="QBREPORTCOMPARECOL_PREVYEAR" localSheetId="7">FALSE</definedName>
    <definedName name="QBREPORTCOMPARECOL_PREVYEAR" localSheetId="6">FALSE</definedName>
    <definedName name="QBREPORTCOMPARECOL_PYDIFF" localSheetId="8">FALSE</definedName>
    <definedName name="QBREPORTCOMPARECOL_PYDIFF" localSheetId="9">FALSE</definedName>
    <definedName name="QBREPORTCOMPARECOL_PYDIFF" localSheetId="0">FALSE</definedName>
    <definedName name="QBREPORTCOMPARECOL_PYDIFF" localSheetId="7">FALSE</definedName>
    <definedName name="QBREPORTCOMPARECOL_PYDIFF" localSheetId="6">FALSE</definedName>
    <definedName name="QBREPORTCOMPARECOL_PYPCT" localSheetId="8">FALSE</definedName>
    <definedName name="QBREPORTCOMPARECOL_PYPCT" localSheetId="9">FALSE</definedName>
    <definedName name="QBREPORTCOMPARECOL_PYPCT" localSheetId="0">FALSE</definedName>
    <definedName name="QBREPORTCOMPARECOL_PYPCT" localSheetId="7">FALSE</definedName>
    <definedName name="QBREPORTCOMPARECOL_PYPCT" localSheetId="6">FALSE</definedName>
    <definedName name="QBREPORTCOMPARECOL_QTY" localSheetId="8">FALSE</definedName>
    <definedName name="QBREPORTCOMPARECOL_QTY" localSheetId="9">FALSE</definedName>
    <definedName name="QBREPORTCOMPARECOL_QTY" localSheetId="0">FALSE</definedName>
    <definedName name="QBREPORTCOMPARECOL_QTY" localSheetId="7">FALSE</definedName>
    <definedName name="QBREPORTCOMPARECOL_QTY" localSheetId="6">FALSE</definedName>
    <definedName name="QBREPORTCOMPARECOL_RATE" localSheetId="8">FALSE</definedName>
    <definedName name="QBREPORTCOMPARECOL_RATE" localSheetId="9">FALSE</definedName>
    <definedName name="QBREPORTCOMPARECOL_RATE" localSheetId="0">FALSE</definedName>
    <definedName name="QBREPORTCOMPARECOL_RATE" localSheetId="7">FALSE</definedName>
    <definedName name="QBREPORTCOMPARECOL_RATE" localSheetId="6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0">FALSE</definedName>
    <definedName name="QBREPORTCOMPARECOL_TRIPBILLEDMILES" localSheetId="7">FALSE</definedName>
    <definedName name="QBREPORTCOMPARECOL_TRIPBILLEDMILES" localSheetId="6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0">FALSE</definedName>
    <definedName name="QBREPORTCOMPARECOL_TRIPBILLINGAMOUNT" localSheetId="7">FALSE</definedName>
    <definedName name="QBREPORTCOMPARECOL_TRIPBILLINGAMOUNT" localSheetId="6">FALSE</definedName>
    <definedName name="QBREPORTCOMPARECOL_TRIPMILES" localSheetId="8">FALSE</definedName>
    <definedName name="QBREPORTCOMPARECOL_TRIPMILES" localSheetId="9">FALSE</definedName>
    <definedName name="QBREPORTCOMPARECOL_TRIPMILES" localSheetId="0">FALSE</definedName>
    <definedName name="QBREPORTCOMPARECOL_TRIPMILES" localSheetId="7">FALSE</definedName>
    <definedName name="QBREPORTCOMPARECOL_TRIPMILES" localSheetId="6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0">FALSE</definedName>
    <definedName name="QBREPORTCOMPARECOL_TRIPNOTBILLABLEMILES" localSheetId="7">FALSE</definedName>
    <definedName name="QBREPORTCOMPARECOL_TRIPNOTBILLABLEMILES" localSheetId="6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0">FALSE</definedName>
    <definedName name="QBREPORTCOMPARECOL_TRIPTAXDEDUCTIBLEAMOUNT" localSheetId="7">FALSE</definedName>
    <definedName name="QBREPORTCOMPARECOL_TRIPTAXDEDUCTIBLEAMOUNT" localSheetId="6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0">FALSE</definedName>
    <definedName name="QBREPORTCOMPARECOL_TRIPUNBILLEDMILES" localSheetId="7">FALSE</definedName>
    <definedName name="QBREPORTCOMPARECOL_TRIPUNBILLEDMILES" localSheetId="6">FALSE</definedName>
    <definedName name="QBREPORTCOMPARECOL_YTD" localSheetId="8">FALSE</definedName>
    <definedName name="QBREPORTCOMPARECOL_YTD" localSheetId="9">FALSE</definedName>
    <definedName name="QBREPORTCOMPARECOL_YTD" localSheetId="0">FALSE</definedName>
    <definedName name="QBREPORTCOMPARECOL_YTD" localSheetId="7">FALSE</definedName>
    <definedName name="QBREPORTCOMPARECOL_YTD" localSheetId="6">FALSE</definedName>
    <definedName name="QBREPORTCOMPARECOL_YTDBUDGET" localSheetId="8">FALSE</definedName>
    <definedName name="QBREPORTCOMPARECOL_YTDBUDGET" localSheetId="9">FALSE</definedName>
    <definedName name="QBREPORTCOMPARECOL_YTDBUDGET" localSheetId="0">FALSE</definedName>
    <definedName name="QBREPORTCOMPARECOL_YTDBUDGET" localSheetId="7">FALSE</definedName>
    <definedName name="QBREPORTCOMPARECOL_YTDBUDGET" localSheetId="6">FALSE</definedName>
    <definedName name="QBREPORTCOMPARECOL_YTDPCT" localSheetId="8">FALSE</definedName>
    <definedName name="QBREPORTCOMPARECOL_YTDPCT" localSheetId="9">FALSE</definedName>
    <definedName name="QBREPORTCOMPARECOL_YTDPCT" localSheetId="0">FALSE</definedName>
    <definedName name="QBREPORTCOMPARECOL_YTDPCT" localSheetId="7">FALSE</definedName>
    <definedName name="QBREPORTCOMPARECOL_YTDPCT" localSheetId="6">FALSE</definedName>
    <definedName name="QBREPORTROWAXIS" localSheetId="8">79</definedName>
    <definedName name="QBREPORTROWAXIS" localSheetId="9">79</definedName>
    <definedName name="QBREPORTROWAXIS" localSheetId="0">11</definedName>
    <definedName name="QBREPORTROWAXIS" localSheetId="7">79</definedName>
    <definedName name="QBREPORTROWAXIS" localSheetId="6">79</definedName>
    <definedName name="QBREPORTSUBCOLAXIS" localSheetId="8">0</definedName>
    <definedName name="QBREPORTSUBCOLAXIS" localSheetId="9">0</definedName>
    <definedName name="QBREPORTSUBCOLAXIS" localSheetId="0">0</definedName>
    <definedName name="QBREPORTSUBCOLAXIS" localSheetId="7">0</definedName>
    <definedName name="QBREPORTSUBCOLAXIS" localSheetId="6">0</definedName>
    <definedName name="QBREPORTTYPE" localSheetId="8">256</definedName>
    <definedName name="QBREPORTTYPE" localSheetId="9">257</definedName>
    <definedName name="QBREPORTTYPE" localSheetId="0">0</definedName>
    <definedName name="QBREPORTTYPE" localSheetId="7">257</definedName>
    <definedName name="QBREPORTTYPE" localSheetId="6">256</definedName>
    <definedName name="QBROWHEADERS" localSheetId="8">4</definedName>
    <definedName name="QBROWHEADERS" localSheetId="9">4</definedName>
    <definedName name="QBROWHEADERS" localSheetId="0">6</definedName>
    <definedName name="QBROWHEADERS" localSheetId="7">4</definedName>
    <definedName name="QBROWHEADERS" localSheetId="6">4</definedName>
    <definedName name="QBSTARTDATE" localSheetId="0">20161101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0" l="1"/>
  <c r="G29" i="10"/>
  <c r="G32" i="10" s="1"/>
  <c r="G33" i="10" s="1"/>
  <c r="G34" i="10" s="1"/>
  <c r="G40" i="10" s="1"/>
  <c r="G19" i="10"/>
  <c r="G11" i="10"/>
  <c r="G8" i="10"/>
  <c r="G20" i="10" s="1"/>
  <c r="G21" i="10" s="1"/>
  <c r="C47" i="9" l="1"/>
  <c r="B47" i="9"/>
  <c r="C43" i="9"/>
  <c r="B43" i="9"/>
  <c r="C33" i="9"/>
  <c r="B33" i="9"/>
  <c r="C25" i="9"/>
  <c r="B25" i="9"/>
  <c r="B64" i="9" s="1"/>
  <c r="B20" i="9"/>
  <c r="C15" i="9"/>
  <c r="B15" i="9"/>
  <c r="C9" i="9"/>
  <c r="C20" i="9" s="1"/>
  <c r="B48" i="8"/>
  <c r="C43" i="8"/>
  <c r="B43" i="8"/>
  <c r="C39" i="8"/>
  <c r="C48" i="8" s="1"/>
  <c r="B39" i="8"/>
  <c r="C9" i="8"/>
  <c r="B9" i="8"/>
  <c r="B50" i="8" s="1"/>
  <c r="C26" i="7"/>
  <c r="B26" i="7"/>
  <c r="C5" i="7"/>
  <c r="C28" i="7" s="1"/>
  <c r="B5" i="7"/>
  <c r="B28" i="7" s="1"/>
  <c r="C64" i="9" l="1"/>
  <c r="C66" i="9" s="1"/>
  <c r="B66" i="9"/>
  <c r="C50" i="8"/>
  <c r="G56" i="5"/>
  <c r="G55" i="5"/>
  <c r="G54" i="5"/>
  <c r="G52" i="5"/>
  <c r="G45" i="5"/>
  <c r="G41" i="5"/>
  <c r="G37" i="5"/>
  <c r="G34" i="5"/>
  <c r="G19" i="5"/>
  <c r="G18" i="5"/>
  <c r="G17" i="5"/>
  <c r="G12" i="5"/>
  <c r="G9" i="5"/>
  <c r="Q14" i="4" l="1"/>
  <c r="O14" i="4"/>
  <c r="Q13" i="4"/>
  <c r="O13" i="4"/>
  <c r="Q11" i="4"/>
  <c r="O11" i="4"/>
  <c r="Q10" i="4"/>
  <c r="O10" i="4"/>
  <c r="Q9" i="4"/>
  <c r="Q8" i="4"/>
  <c r="Q6" i="4"/>
  <c r="O6" i="4"/>
  <c r="Q5" i="4"/>
  <c r="E9" i="3" l="1"/>
  <c r="E8" i="3"/>
  <c r="E7" i="3"/>
  <c r="E6" i="3"/>
  <c r="Q61" i="2" l="1"/>
  <c r="O61" i="2"/>
  <c r="Q60" i="2"/>
  <c r="O60" i="2"/>
  <c r="Q58" i="2"/>
  <c r="O58" i="2"/>
  <c r="Q57" i="2"/>
  <c r="O57" i="2"/>
  <c r="Q56" i="2"/>
  <c r="Q55" i="2"/>
  <c r="Q54" i="2"/>
  <c r="Q53" i="2"/>
  <c r="Q52" i="2"/>
  <c r="Q51" i="2"/>
  <c r="Q50" i="2"/>
  <c r="Q49" i="2"/>
  <c r="Q48" i="2"/>
  <c r="Q47" i="2"/>
  <c r="Q45" i="2"/>
  <c r="O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9" i="1" l="1"/>
  <c r="E8" i="1"/>
  <c r="E7" i="1"/>
  <c r="E6" i="1"/>
</calcChain>
</file>

<file path=xl/sharedStrings.xml><?xml version="1.0" encoding="utf-8"?>
<sst xmlns="http://schemas.openxmlformats.org/spreadsheetml/2006/main" count="478" uniqueCount="288">
  <si>
    <t>Nov 30, 16</t>
  </si>
  <si>
    <t>Beginning Balance</t>
  </si>
  <si>
    <t>Cleared Transactions</t>
  </si>
  <si>
    <t>Checks and Payments - 40 items</t>
  </si>
  <si>
    <t>Deposits and Credits - 10 items</t>
  </si>
  <si>
    <t>Total Cleared Transactions</t>
  </si>
  <si>
    <t>Cleared Balance</t>
  </si>
  <si>
    <t>Register Balance as of 11/30/2016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</si>
  <si>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</si>
  <si>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</si>
  <si>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</si>
  <si>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</si>
  <si>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</si>
  <si>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</si>
  <si>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</si>
  <si>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</si>
  <si>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</si>
  <si>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</si>
  <si>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</si>
  <si>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Check</t>
  </si>
  <si>
    <t>Transfer</t>
  </si>
  <si>
    <t>Liability Check</t>
  </si>
  <si>
    <t>Bill Pmt -Check</t>
  </si>
  <si>
    <t>Deposit</t>
  </si>
  <si>
    <t>Paycheck</t>
  </si>
  <si>
    <t>2755</t>
  </si>
  <si>
    <t>2754</t>
  </si>
  <si>
    <t>2753</t>
  </si>
  <si>
    <t>2763</t>
  </si>
  <si>
    <t>2761</t>
  </si>
  <si>
    <t>2758</t>
  </si>
  <si>
    <t>2760</t>
  </si>
  <si>
    <t>2759</t>
  </si>
  <si>
    <t>2767</t>
  </si>
  <si>
    <t>2756</t>
  </si>
  <si>
    <t>2765</t>
  </si>
  <si>
    <t>2764</t>
  </si>
  <si>
    <t>2766</t>
  </si>
  <si>
    <t>2768</t>
  </si>
  <si>
    <t>2757</t>
  </si>
  <si>
    <t>2771</t>
  </si>
  <si>
    <t>2762</t>
  </si>
  <si>
    <t>2769</t>
  </si>
  <si>
    <t>2770</t>
  </si>
  <si>
    <t>E-pay</t>
  </si>
  <si>
    <t>2774</t>
  </si>
  <si>
    <t>2773</t>
  </si>
  <si>
    <t>2772</t>
  </si>
  <si>
    <t>2775</t>
  </si>
  <si>
    <t>2778</t>
  </si>
  <si>
    <t>2776</t>
  </si>
  <si>
    <t>2777</t>
  </si>
  <si>
    <t>2781</t>
  </si>
  <si>
    <t>2779</t>
  </si>
  <si>
    <t>2780</t>
  </si>
  <si>
    <t>2783</t>
  </si>
  <si>
    <t>2782</t>
  </si>
  <si>
    <t>PayPal</t>
  </si>
  <si>
    <t>Intuit GoPayment</t>
  </si>
  <si>
    <t>DoubleTree by Hilton</t>
  </si>
  <si>
    <t>Distinct Images</t>
  </si>
  <si>
    <t>A-1 Awards</t>
  </si>
  <si>
    <t>Pierce Murphy</t>
  </si>
  <si>
    <t>Baltimore Office of Civil Rights</t>
  </si>
  <si>
    <t>Brian Corr</t>
  </si>
  <si>
    <t>Karen Willaims</t>
  </si>
  <si>
    <t>Anthony Finnell</t>
  </si>
  <si>
    <t>Kisha Brown</t>
  </si>
  <si>
    <t>Jayson Wechter</t>
  </si>
  <si>
    <t>Calgary Police Commission</t>
  </si>
  <si>
    <t>United States Treasury</t>
  </si>
  <si>
    <t>QuickBooks Payroll Service</t>
  </si>
  <si>
    <t>Cameron L McEllhiney</t>
  </si>
  <si>
    <t>Liana Perez</t>
  </si>
  <si>
    <t>Kelvyn Anderson</t>
  </si>
  <si>
    <t>Intuit Payroll</t>
  </si>
  <si>
    <t>Indiana Dept. of Revenue</t>
  </si>
  <si>
    <t>Susan Hutson</t>
  </si>
  <si>
    <t>LaDoris Washington</t>
  </si>
  <si>
    <t>Nation Builder</t>
  </si>
  <si>
    <t>Cameron L McEllhiney {employee}</t>
  </si>
  <si>
    <t>Checks and Payments - 1 item</t>
  </si>
  <si>
    <t>Deposits and Credits - 1 item</t>
  </si>
  <si>
    <t>Deposits and Credits - 2 items</t>
  </si>
  <si>
    <t>Nov 16</t>
  </si>
  <si>
    <t>Ordinary Income/Expense</t>
  </si>
  <si>
    <t>Income</t>
  </si>
  <si>
    <t>Advertisement Income</t>
  </si>
  <si>
    <t>Conference Registration Fees</t>
  </si>
  <si>
    <t>MCLE</t>
  </si>
  <si>
    <t>Member EARLY</t>
  </si>
  <si>
    <t>Processing Fees</t>
  </si>
  <si>
    <t>Total Conference Registration Fees</t>
  </si>
  <si>
    <t>Contributions</t>
  </si>
  <si>
    <t>Unrestricted Contributions</t>
  </si>
  <si>
    <t>Total Contributions</t>
  </si>
  <si>
    <t>Interest</t>
  </si>
  <si>
    <t>Membership Dues</t>
  </si>
  <si>
    <t>Organizational Member</t>
  </si>
  <si>
    <t>Regular Member</t>
  </si>
  <si>
    <t>Total Membership Dues</t>
  </si>
  <si>
    <t>Total Income</t>
  </si>
  <si>
    <t>Gross Profit</t>
  </si>
  <si>
    <t>Expense</t>
  </si>
  <si>
    <t>Board Meeting Exepnse</t>
  </si>
  <si>
    <t>Conference Expense</t>
  </si>
  <si>
    <t>Awards</t>
  </si>
  <si>
    <t>Badges</t>
  </si>
  <si>
    <t>Board Travel-HOTEL</t>
  </si>
  <si>
    <t>Board Travel-PER DIEM</t>
  </si>
  <si>
    <t>Conference Bags</t>
  </si>
  <si>
    <t>Meals/Events-OPENING RECEPTION</t>
  </si>
  <si>
    <t>Meals/Events - INTERNATIONAL</t>
  </si>
  <si>
    <t>Operating Expense-MISCELLANEOUS</t>
  </si>
  <si>
    <t>Operating Expense-POSTAGE &amp; DEL</t>
  </si>
  <si>
    <t>Printing &amp; Reproduction</t>
  </si>
  <si>
    <t>Sankofa</t>
  </si>
  <si>
    <t>Total Conference Expense</t>
  </si>
  <si>
    <t>Contracted Labor</t>
  </si>
  <si>
    <t>Director of Operations</t>
  </si>
  <si>
    <t>Total Contracted Labor</t>
  </si>
  <si>
    <t>Credit Card Fees</t>
  </si>
  <si>
    <t>Intuit Service Fees</t>
  </si>
  <si>
    <t>PayPal Service Charges</t>
  </si>
  <si>
    <t>Total Credit Card Fees</t>
  </si>
  <si>
    <t>Meeting Expenses</t>
  </si>
  <si>
    <t>Baltimore</t>
  </si>
  <si>
    <t>Meeting Expenses - Other</t>
  </si>
  <si>
    <t>Total Meeting Expenses</t>
  </si>
  <si>
    <t>Office Supplies</t>
  </si>
  <si>
    <t>Payroll Expenses</t>
  </si>
  <si>
    <t>Regional Training Expenses</t>
  </si>
  <si>
    <t>Staff  Contractor Travel Expen</t>
  </si>
  <si>
    <t>Conference</t>
  </si>
  <si>
    <t>Regional Training</t>
  </si>
  <si>
    <t>Total Staff  Contractor Travel Expen</t>
  </si>
  <si>
    <t>Website Expense</t>
  </si>
  <si>
    <t>Total Expense</t>
  </si>
  <si>
    <t>Net Ordinary Income</t>
  </si>
  <si>
    <t>Net Income</t>
  </si>
  <si>
    <t>REVENUES</t>
  </si>
  <si>
    <t>Registration Fees</t>
  </si>
  <si>
    <t>John Jay</t>
  </si>
  <si>
    <t>2016 Adopted Budget</t>
  </si>
  <si>
    <t>2016 Budget to Date</t>
  </si>
  <si>
    <t>Event Revenues</t>
  </si>
  <si>
    <t>Total Revenues</t>
  </si>
  <si>
    <t>Event Expenses</t>
  </si>
  <si>
    <t>Audio/Visual Expense</t>
  </si>
  <si>
    <t>Breakfast</t>
  </si>
  <si>
    <t>Insurance Expense</t>
  </si>
  <si>
    <t>Luncheon</t>
  </si>
  <si>
    <t>Marketing</t>
  </si>
  <si>
    <t>Publishing</t>
  </si>
  <si>
    <t>Pens-Marketing</t>
  </si>
  <si>
    <t>Name Badges</t>
  </si>
  <si>
    <t>Postage &amp; Delivery</t>
  </si>
  <si>
    <t>Folders</t>
  </si>
  <si>
    <t>Printing Folder Contents</t>
  </si>
  <si>
    <t>Reception</t>
  </si>
  <si>
    <t>Staff Costs</t>
  </si>
  <si>
    <t>Staff Travel/Hotel/Per Diem</t>
  </si>
  <si>
    <t>Includes 983.34 co-chair Fraiser</t>
  </si>
  <si>
    <t>Travel Speakers</t>
  </si>
  <si>
    <t>CLE Reporting Fee</t>
  </si>
  <si>
    <t>Miscellaneous</t>
  </si>
  <si>
    <t>Total Expenses</t>
  </si>
  <si>
    <t>NACOLE Annual Conference</t>
  </si>
  <si>
    <t>Hotel Rebate/Commission</t>
  </si>
  <si>
    <t>CLE Income</t>
  </si>
  <si>
    <t>Vendor Table</t>
  </si>
  <si>
    <t>Other Fundraising</t>
  </si>
  <si>
    <t>Fundraising Income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</si>
  <si>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</si>
  <si>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</si>
  <si>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</si>
  <si>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</si>
  <si>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</si>
  <si>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</si>
  <si>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</si>
  <si>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Tuesday Luncheon</t>
  </si>
  <si>
    <t>AM Breaks/PM Breaks</t>
  </si>
  <si>
    <t>Speaker Expense</t>
  </si>
  <si>
    <t>includes IPADs</t>
  </si>
  <si>
    <t>Conference Gifts</t>
  </si>
  <si>
    <t>Other Gifts</t>
  </si>
  <si>
    <t>Gratuity - Hotel</t>
  </si>
  <si>
    <t>CLE Fees</t>
  </si>
  <si>
    <t>Conference Marketing</t>
  </si>
  <si>
    <t>Bags</t>
  </si>
  <si>
    <t>Includes Binders</t>
  </si>
  <si>
    <t xml:space="preserve">Includes Lapel Pins </t>
  </si>
  <si>
    <t>Thumb Drives</t>
  </si>
  <si>
    <t>Conference App</t>
  </si>
  <si>
    <t>Photographer</t>
  </si>
  <si>
    <t>Other Expenses</t>
  </si>
  <si>
    <t>Name Badge Holders/supplies</t>
  </si>
  <si>
    <t>Board Conference Travel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</si>
  <si>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</si>
  <si>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</si>
  <si>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</si>
  <si>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</si>
  <si>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</si>
  <si>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</si>
  <si>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</si>
  <si>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Revenues</t>
  </si>
  <si>
    <t>Annual Conference Income</t>
  </si>
  <si>
    <t>Conference Reg Fees(Other Event)</t>
  </si>
  <si>
    <t xml:space="preserve">Account Recievable </t>
  </si>
  <si>
    <t>John Jay Symposium</t>
  </si>
  <si>
    <t>Webinars</t>
  </si>
  <si>
    <t>Associate</t>
  </si>
  <si>
    <t>Organizational</t>
  </si>
  <si>
    <t>Regular</t>
  </si>
  <si>
    <t>Student</t>
  </si>
  <si>
    <t>Other Income</t>
  </si>
  <si>
    <t>Causa en Comun Contract</t>
  </si>
  <si>
    <t>Office of Justice Programs Contract</t>
  </si>
  <si>
    <t>Grant Income</t>
  </si>
  <si>
    <t>Open Society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</si>
  <si>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</si>
  <si>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</si>
  <si>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</si>
  <si>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</si>
  <si>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</si>
  <si>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</si>
  <si>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</si>
  <si>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</si>
  <si>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</si>
  <si>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</si>
  <si>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</si>
  <si>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</si>
  <si>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</si>
  <si>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</si>
  <si>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</si>
  <si>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</si>
  <si>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</si>
  <si>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</si>
  <si>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</si>
  <si>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</si>
  <si>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</si>
  <si>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</si>
  <si>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</si>
  <si>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</si>
  <si>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Other Meeting Travel Expenses</t>
  </si>
  <si>
    <t>Newsletter Expense</t>
  </si>
  <si>
    <t>Incorporation Fees State of MD</t>
  </si>
  <si>
    <t>Office Supplies &amp; Technology</t>
  </si>
  <si>
    <t>Survey Tool</t>
  </si>
  <si>
    <t>Telephone &amp; Communications Exp.</t>
  </si>
  <si>
    <t>Regional Outreach Event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</si>
  <si>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</si>
  <si>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</si>
  <si>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</si>
  <si>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</si>
  <si>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</si>
  <si>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</si>
  <si>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</si>
  <si>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Accounts Receivable</t>
  </si>
  <si>
    <t>Accounts receivable</t>
  </si>
  <si>
    <t>Total Accounts Receivable</t>
  </si>
  <si>
    <t>Other Current Assets</t>
  </si>
  <si>
    <t>Other Receivables</t>
  </si>
  <si>
    <t>Pre-Paid Insurance</t>
  </si>
  <si>
    <t>Pre-Paid Meeting Expense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</si>
  <si>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</si>
  <si>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</si>
  <si>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</si>
  <si>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</si>
  <si>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</si>
  <si>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</si>
  <si>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</si>
  <si>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</si>
  <si>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</si>
  <si>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</si>
  <si>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Accrued Misc Expenses</t>
  </si>
  <si>
    <t>Deferred Revenue</t>
  </si>
  <si>
    <t>Total Deferred Revenue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</si>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</sst>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mm/dd/yyyy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3"/>
      <name val="Calibri"/>
      <family val="2"/>
    </font>
    <font>
      <sz val="11"/>
      <color rgb="FFB7B7B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2" fillId="0" borderId="5" xfId="0" applyNumberFormat="1" applyFont="1" applyBorder="1"/>
    <xf numFmtId="0" fontId="5" fillId="0" borderId="0" xfId="0" applyFont="1" applyAlignment="1"/>
    <xf numFmtId="166" fontId="5" fillId="0" borderId="8" xfId="0" applyNumberFormat="1" applyFont="1" applyBorder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3" borderId="0" xfId="0" applyFont="1" applyFill="1" applyAlignment="1"/>
    <xf numFmtId="166" fontId="5" fillId="3" borderId="0" xfId="0" applyNumberFormat="1" applyFont="1" applyFill="1" applyAlignment="1"/>
    <xf numFmtId="0" fontId="7" fillId="0" borderId="8" xfId="0" applyFont="1" applyBorder="1" applyAlignment="1"/>
    <xf numFmtId="166" fontId="7" fillId="0" borderId="8" xfId="0" applyNumberFormat="1" applyFont="1" applyBorder="1" applyAlignment="1"/>
    <xf numFmtId="166" fontId="5" fillId="0" borderId="9" xfId="0" applyNumberFormat="1" applyFont="1" applyBorder="1" applyAlignment="1"/>
    <xf numFmtId="0" fontId="7" fillId="0" borderId="0" xfId="0" applyFont="1" applyAlignment="1"/>
    <xf numFmtId="166" fontId="7" fillId="0" borderId="0" xfId="0" applyNumberFormat="1" applyFont="1" applyAlignment="1"/>
    <xf numFmtId="166" fontId="5" fillId="4" borderId="10" xfId="0" applyNumberFormat="1" applyFont="1" applyFill="1" applyBorder="1" applyAlignment="1"/>
    <xf numFmtId="0" fontId="5" fillId="0" borderId="11" xfId="0" applyFont="1" applyBorder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5" fillId="0" borderId="8" xfId="0" applyFont="1" applyBorder="1" applyAlignment="1"/>
    <xf numFmtId="166" fontId="7" fillId="4" borderId="8" xfId="0" applyNumberFormat="1" applyFont="1" applyFill="1" applyBorder="1" applyAlignment="1"/>
    <xf numFmtId="166" fontId="7" fillId="0" borderId="9" xfId="0" applyNumberFormat="1" applyFont="1" applyBorder="1" applyAlignment="1"/>
    <xf numFmtId="0" fontId="5" fillId="0" borderId="9" xfId="0" applyFont="1" applyBorder="1" applyAlignment="1"/>
    <xf numFmtId="166" fontId="7" fillId="0" borderId="10" xfId="0" applyNumberFormat="1" applyFont="1" applyBorder="1" applyAlignment="1"/>
    <xf numFmtId="166" fontId="5" fillId="0" borderId="10" xfId="0" applyNumberFormat="1" applyFont="1" applyBorder="1" applyAlignment="1"/>
    <xf numFmtId="0" fontId="5" fillId="0" borderId="10" xfId="0" applyFont="1" applyBorder="1" applyAlignment="1"/>
    <xf numFmtId="0" fontId="7" fillId="5" borderId="0" xfId="0" applyFont="1" applyFill="1" applyAlignment="1"/>
    <xf numFmtId="0" fontId="5" fillId="0" borderId="12" xfId="0" applyFont="1" applyBorder="1" applyAlignment="1"/>
    <xf numFmtId="166" fontId="5" fillId="0" borderId="13" xfId="0" applyNumberFormat="1" applyFont="1" applyBorder="1" applyAlignment="1"/>
    <xf numFmtId="166" fontId="5" fillId="6" borderId="8" xfId="0" applyNumberFormat="1" applyFont="1" applyFill="1" applyBorder="1" applyAlignment="1"/>
    <xf numFmtId="166" fontId="7" fillId="0" borderId="14" xfId="0" applyNumberFormat="1" applyFont="1" applyBorder="1" applyAlignment="1"/>
    <xf numFmtId="0" fontId="8" fillId="0" borderId="15" xfId="0" applyFont="1" applyBorder="1" applyAlignment="1">
      <alignment horizontal="right"/>
    </xf>
    <xf numFmtId="166" fontId="8" fillId="0" borderId="12" xfId="0" applyNumberFormat="1" applyFont="1" applyBorder="1" applyAlignment="1"/>
    <xf numFmtId="166" fontId="8" fillId="0" borderId="10" xfId="0" applyNumberFormat="1" applyFont="1" applyBorder="1" applyAlignment="1"/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66" fontId="8" fillId="0" borderId="16" xfId="0" applyNumberFormat="1" applyFont="1" applyBorder="1" applyAlignment="1"/>
    <xf numFmtId="166" fontId="8" fillId="6" borderId="10" xfId="0" applyNumberFormat="1" applyFont="1" applyFill="1" applyBorder="1" applyAlignment="1"/>
    <xf numFmtId="0" fontId="7" fillId="0" borderId="11" xfId="0" applyFont="1" applyBorder="1" applyAlignment="1"/>
    <xf numFmtId="166" fontId="7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8" fillId="0" borderId="15" xfId="0" applyNumberFormat="1" applyFont="1" applyBorder="1" applyAlignment="1"/>
    <xf numFmtId="166" fontId="5" fillId="0" borderId="17" xfId="0" applyNumberFormat="1" applyFont="1" applyBorder="1" applyAlignment="1"/>
    <xf numFmtId="166" fontId="7" fillId="4" borderId="9" xfId="0" applyNumberFormat="1" applyFont="1" applyFill="1" applyBorder="1" applyAlignment="1"/>
    <xf numFmtId="166" fontId="9" fillId="0" borderId="0" xfId="0" applyNumberFormat="1" applyFont="1" applyAlignment="1"/>
    <xf numFmtId="166" fontId="9" fillId="4" borderId="10" xfId="0" applyNumberFormat="1" applyFont="1" applyFill="1" applyBorder="1" applyAlignment="1"/>
    <xf numFmtId="0" fontId="7" fillId="7" borderId="0" xfId="0" applyFont="1" applyFill="1" applyAlignment="1">
      <alignment horizontal="center"/>
    </xf>
    <xf numFmtId="166" fontId="7" fillId="7" borderId="0" xfId="0" applyNumberFormat="1" applyFont="1" applyFill="1" applyAlignment="1">
      <alignment horizontal="center"/>
    </xf>
    <xf numFmtId="0" fontId="5" fillId="8" borderId="16" xfId="0" applyFont="1" applyFill="1" applyBorder="1" applyAlignment="1"/>
    <xf numFmtId="166" fontId="5" fillId="8" borderId="0" xfId="0" applyNumberFormat="1" applyFont="1" applyFill="1" applyAlignment="1"/>
    <xf numFmtId="0" fontId="5" fillId="8" borderId="0" xfId="0" applyFont="1" applyFill="1" applyAlignment="1"/>
    <xf numFmtId="0" fontId="10" fillId="4" borderId="9" xfId="0" applyFont="1" applyFill="1" applyBorder="1" applyAlignment="1">
      <alignment horizontal="right"/>
    </xf>
    <xf numFmtId="166" fontId="10" fillId="0" borderId="9" xfId="0" applyNumberFormat="1" applyFont="1" applyBorder="1" applyAlignment="1"/>
    <xf numFmtId="0" fontId="10" fillId="4" borderId="11" xfId="0" applyFont="1" applyFill="1" applyBorder="1" applyAlignment="1">
      <alignment horizontal="right"/>
    </xf>
    <xf numFmtId="166" fontId="10" fillId="0" borderId="11" xfId="0" applyNumberFormat="1" applyFont="1" applyBorder="1" applyAlignment="1"/>
    <xf numFmtId="0" fontId="10" fillId="4" borderId="17" xfId="0" applyFont="1" applyFill="1" applyBorder="1" applyAlignment="1">
      <alignment horizontal="right"/>
    </xf>
    <xf numFmtId="166" fontId="10" fillId="0" borderId="17" xfId="0" applyNumberFormat="1" applyFont="1" applyBorder="1" applyAlignment="1"/>
    <xf numFmtId="0" fontId="11" fillId="4" borderId="9" xfId="0" applyFont="1" applyFill="1" applyBorder="1" applyAlignment="1">
      <alignment horizontal="right"/>
    </xf>
    <xf numFmtId="4" fontId="5" fillId="0" borderId="9" xfId="0" applyNumberFormat="1" applyFont="1" applyBorder="1" applyAlignment="1"/>
    <xf numFmtId="0" fontId="11" fillId="4" borderId="17" xfId="0" applyFont="1" applyFill="1" applyBorder="1" applyAlignment="1">
      <alignment horizontal="right"/>
    </xf>
    <xf numFmtId="4" fontId="12" fillId="0" borderId="17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9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7" fillId="0" borderId="9" xfId="0" applyFont="1" applyBorder="1" applyAlignment="1"/>
    <xf numFmtId="0" fontId="10" fillId="0" borderId="9" xfId="0" applyFont="1" applyBorder="1" applyAlignment="1">
      <alignment horizontal="right"/>
    </xf>
    <xf numFmtId="166" fontId="15" fillId="0" borderId="9" xfId="0" applyNumberFormat="1" applyFont="1" applyBorder="1" applyAlignment="1"/>
    <xf numFmtId="0" fontId="10" fillId="0" borderId="11" xfId="0" applyFont="1" applyBorder="1" applyAlignment="1">
      <alignment horizontal="right"/>
    </xf>
    <xf numFmtId="166" fontId="16" fillId="0" borderId="11" xfId="0" applyNumberFormat="1" applyFont="1" applyBorder="1" applyAlignment="1"/>
    <xf numFmtId="0" fontId="16" fillId="0" borderId="11" xfId="0" applyFont="1" applyBorder="1" applyAlignment="1"/>
    <xf numFmtId="4" fontId="10" fillId="0" borderId="11" xfId="0" applyNumberFormat="1" applyFont="1" applyBorder="1" applyAlignment="1"/>
    <xf numFmtId="0" fontId="10" fillId="0" borderId="17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1" xfId="0" applyNumberFormat="1" applyFont="1" applyBorder="1" applyAlignment="1">
      <alignment horizontal="right"/>
    </xf>
    <xf numFmtId="166" fontId="14" fillId="0" borderId="0" xfId="0" applyNumberFormat="1" applyFont="1" applyAlignment="1"/>
    <xf numFmtId="0" fontId="5" fillId="2" borderId="6" xfId="0" applyFont="1" applyFill="1" applyBorder="1" applyAlignment="1"/>
    <xf numFmtId="0" fontId="6" fillId="0" borderId="7" xfId="0" applyFont="1" applyBorder="1"/>
    <xf numFmtId="0" fontId="5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6150" ySplit="615" topLeftCell="G2" activePane="bottomRight"/>
      <selection pane="topRight" activeCell="G1" sqref="G1"/>
      <selection pane="bottomLeft" activeCell="A2" sqref="A2"/>
      <selection pane="bottomRight" activeCell="K8" sqref="K8"/>
    </sheetView>
  </sheetViews>
  <sheetFormatPr defaultRowHeight="15" x14ac:dyDescent="0.25"/>
  <cols>
    <col min="1" max="5" width="3" style="1" customWidth="1"/>
    <col min="6" max="6" width="30.140625" style="1" customWidth="1"/>
    <col min="7" max="7" width="8.42578125" style="2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84</v>
      </c>
    </row>
    <row r="2" spans="1:7" ht="15.75" thickTop="1" x14ac:dyDescent="0.25">
      <c r="B2" s="1" t="s">
        <v>85</v>
      </c>
      <c r="G2" s="2"/>
    </row>
    <row r="3" spans="1:7" x14ac:dyDescent="0.25">
      <c r="D3" s="1" t="s">
        <v>86</v>
      </c>
      <c r="G3" s="2"/>
    </row>
    <row r="4" spans="1:7" x14ac:dyDescent="0.25">
      <c r="E4" s="1" t="s">
        <v>87</v>
      </c>
      <c r="G4" s="2">
        <v>700</v>
      </c>
    </row>
    <row r="5" spans="1:7" x14ac:dyDescent="0.25">
      <c r="E5" s="1" t="s">
        <v>88</v>
      </c>
      <c r="G5" s="2"/>
    </row>
    <row r="6" spans="1:7" x14ac:dyDescent="0.25">
      <c r="F6" s="1" t="s">
        <v>89</v>
      </c>
      <c r="G6" s="2">
        <v>150</v>
      </c>
    </row>
    <row r="7" spans="1:7" x14ac:dyDescent="0.25">
      <c r="F7" s="1" t="s">
        <v>90</v>
      </c>
      <c r="G7" s="2">
        <v>5850</v>
      </c>
    </row>
    <row r="8" spans="1:7" ht="15.75" thickBot="1" x14ac:dyDescent="0.3">
      <c r="F8" s="1" t="s">
        <v>91</v>
      </c>
      <c r="G8" s="16">
        <v>30</v>
      </c>
    </row>
    <row r="9" spans="1:7" x14ac:dyDescent="0.25">
      <c r="E9" s="1" t="s">
        <v>92</v>
      </c>
      <c r="G9" s="2">
        <f>ROUND(SUM(G5:G8),5)</f>
        <v>6030</v>
      </c>
    </row>
    <row r="10" spans="1:7" ht="30" customHeight="1" x14ac:dyDescent="0.25">
      <c r="E10" s="1" t="s">
        <v>93</v>
      </c>
      <c r="G10" s="2"/>
    </row>
    <row r="11" spans="1:7" ht="15.75" thickBot="1" x14ac:dyDescent="0.3">
      <c r="F11" s="1" t="s">
        <v>94</v>
      </c>
      <c r="G11" s="16">
        <v>200</v>
      </c>
    </row>
    <row r="12" spans="1:7" x14ac:dyDescent="0.25">
      <c r="E12" s="1" t="s">
        <v>95</v>
      </c>
      <c r="G12" s="2">
        <f>ROUND(SUM(G10:G11),5)</f>
        <v>200</v>
      </c>
    </row>
    <row r="13" spans="1:7" ht="30" customHeight="1" x14ac:dyDescent="0.25">
      <c r="E13" s="1" t="s">
        <v>96</v>
      </c>
      <c r="G13" s="2">
        <v>11.41</v>
      </c>
    </row>
    <row r="14" spans="1:7" x14ac:dyDescent="0.25">
      <c r="E14" s="1" t="s">
        <v>97</v>
      </c>
      <c r="G14" s="2"/>
    </row>
    <row r="15" spans="1:7" x14ac:dyDescent="0.25">
      <c r="F15" s="1" t="s">
        <v>98</v>
      </c>
      <c r="G15" s="2">
        <v>400</v>
      </c>
    </row>
    <row r="16" spans="1:7" ht="15.75" thickBot="1" x14ac:dyDescent="0.3">
      <c r="F16" s="1" t="s">
        <v>99</v>
      </c>
      <c r="G16" s="3">
        <v>150</v>
      </c>
    </row>
    <row r="17" spans="3:7" ht="15.75" thickBot="1" x14ac:dyDescent="0.3">
      <c r="E17" s="1" t="s">
        <v>100</v>
      </c>
      <c r="G17" s="4">
        <f>ROUND(SUM(G14:G16),5)</f>
        <v>550</v>
      </c>
    </row>
    <row r="18" spans="3:7" ht="30" customHeight="1" thickBot="1" x14ac:dyDescent="0.3">
      <c r="D18" s="1" t="s">
        <v>101</v>
      </c>
      <c r="G18" s="22">
        <f>ROUND(SUM(G3:G4)+G9+SUM(G12:G13)+G17,5)</f>
        <v>7491.41</v>
      </c>
    </row>
    <row r="19" spans="3:7" ht="30" customHeight="1" x14ac:dyDescent="0.25">
      <c r="C19" s="1" t="s">
        <v>102</v>
      </c>
      <c r="G19" s="2">
        <f>G18</f>
        <v>7491.41</v>
      </c>
    </row>
    <row r="20" spans="3:7" ht="30" customHeight="1" x14ac:dyDescent="0.25">
      <c r="D20" s="1" t="s">
        <v>103</v>
      </c>
      <c r="G20" s="2"/>
    </row>
    <row r="21" spans="3:7" x14ac:dyDescent="0.25">
      <c r="E21" s="1" t="s">
        <v>104</v>
      </c>
      <c r="G21" s="2">
        <v>150.28</v>
      </c>
    </row>
    <row r="22" spans="3:7" x14ac:dyDescent="0.25">
      <c r="E22" s="1" t="s">
        <v>105</v>
      </c>
      <c r="G22" s="2"/>
    </row>
    <row r="23" spans="3:7" x14ac:dyDescent="0.25">
      <c r="F23" s="1" t="s">
        <v>106</v>
      </c>
      <c r="G23" s="2">
        <v>771.75</v>
      </c>
    </row>
    <row r="24" spans="3:7" x14ac:dyDescent="0.25">
      <c r="F24" s="1" t="s">
        <v>107</v>
      </c>
      <c r="G24" s="2">
        <v>11.33</v>
      </c>
    </row>
    <row r="25" spans="3:7" x14ac:dyDescent="0.25">
      <c r="F25" s="1" t="s">
        <v>108</v>
      </c>
      <c r="G25" s="2">
        <v>5018.53</v>
      </c>
    </row>
    <row r="26" spans="3:7" x14ac:dyDescent="0.25">
      <c r="F26" s="1" t="s">
        <v>109</v>
      </c>
      <c r="G26" s="2">
        <v>227.25</v>
      </c>
    </row>
    <row r="27" spans="3:7" x14ac:dyDescent="0.25">
      <c r="F27" s="1" t="s">
        <v>110</v>
      </c>
      <c r="G27" s="2">
        <v>1266</v>
      </c>
    </row>
    <row r="28" spans="3:7" x14ac:dyDescent="0.25">
      <c r="F28" s="1" t="s">
        <v>111</v>
      </c>
      <c r="G28" s="2">
        <v>4152.7299999999996</v>
      </c>
    </row>
    <row r="29" spans="3:7" x14ac:dyDescent="0.25">
      <c r="F29" s="1" t="s">
        <v>112</v>
      </c>
      <c r="G29" s="2">
        <v>1782.46</v>
      </c>
    </row>
    <row r="30" spans="3:7" x14ac:dyDescent="0.25">
      <c r="F30" s="1" t="s">
        <v>113</v>
      </c>
      <c r="G30" s="2">
        <v>58.5</v>
      </c>
    </row>
    <row r="31" spans="3:7" x14ac:dyDescent="0.25">
      <c r="F31" s="1" t="s">
        <v>114</v>
      </c>
      <c r="G31" s="2">
        <v>43.81</v>
      </c>
    </row>
    <row r="32" spans="3:7" x14ac:dyDescent="0.25">
      <c r="F32" s="1" t="s">
        <v>115</v>
      </c>
      <c r="G32" s="2">
        <v>13.26</v>
      </c>
    </row>
    <row r="33" spans="5:7" ht="15.75" thickBot="1" x14ac:dyDescent="0.3">
      <c r="F33" s="1" t="s">
        <v>116</v>
      </c>
      <c r="G33" s="16">
        <v>1963.77</v>
      </c>
    </row>
    <row r="34" spans="5:7" x14ac:dyDescent="0.25">
      <c r="E34" s="1" t="s">
        <v>117</v>
      </c>
      <c r="G34" s="2">
        <f>ROUND(SUM(G22:G33),5)</f>
        <v>15309.39</v>
      </c>
    </row>
    <row r="35" spans="5:7" ht="30" customHeight="1" x14ac:dyDescent="0.25">
      <c r="E35" s="1" t="s">
        <v>118</v>
      </c>
      <c r="G35" s="2"/>
    </row>
    <row r="36" spans="5:7" ht="15.75" thickBot="1" x14ac:dyDescent="0.3">
      <c r="F36" s="1" t="s">
        <v>119</v>
      </c>
      <c r="G36" s="16">
        <v>2333.3200000000002</v>
      </c>
    </row>
    <row r="37" spans="5:7" x14ac:dyDescent="0.25">
      <c r="E37" s="1" t="s">
        <v>120</v>
      </c>
      <c r="G37" s="2">
        <f>ROUND(SUM(G35:G36),5)</f>
        <v>2333.3200000000002</v>
      </c>
    </row>
    <row r="38" spans="5:7" ht="30" customHeight="1" x14ac:dyDescent="0.25">
      <c r="E38" s="1" t="s">
        <v>121</v>
      </c>
      <c r="G38" s="2"/>
    </row>
    <row r="39" spans="5:7" x14ac:dyDescent="0.25">
      <c r="F39" s="1" t="s">
        <v>122</v>
      </c>
      <c r="G39" s="2">
        <v>21.8</v>
      </c>
    </row>
    <row r="40" spans="5:7" ht="15.75" thickBot="1" x14ac:dyDescent="0.3">
      <c r="F40" s="1" t="s">
        <v>123</v>
      </c>
      <c r="G40" s="16">
        <v>52.95</v>
      </c>
    </row>
    <row r="41" spans="5:7" x14ac:dyDescent="0.25">
      <c r="E41" s="1" t="s">
        <v>124</v>
      </c>
      <c r="G41" s="2">
        <f>ROUND(SUM(G38:G40),5)</f>
        <v>74.75</v>
      </c>
    </row>
    <row r="42" spans="5:7" ht="30" customHeight="1" x14ac:dyDescent="0.25">
      <c r="E42" s="1" t="s">
        <v>125</v>
      </c>
      <c r="G42" s="2"/>
    </row>
    <row r="43" spans="5:7" x14ac:dyDescent="0.25">
      <c r="F43" s="1" t="s">
        <v>126</v>
      </c>
      <c r="G43" s="2">
        <v>2106.71</v>
      </c>
    </row>
    <row r="44" spans="5:7" ht="15.75" thickBot="1" x14ac:dyDescent="0.3">
      <c r="F44" s="1" t="s">
        <v>127</v>
      </c>
      <c r="G44" s="16">
        <v>60</v>
      </c>
    </row>
    <row r="45" spans="5:7" x14ac:dyDescent="0.25">
      <c r="E45" s="1" t="s">
        <v>128</v>
      </c>
      <c r="G45" s="2">
        <f>ROUND(SUM(G42:G44),5)</f>
        <v>2166.71</v>
      </c>
    </row>
    <row r="46" spans="5:7" ht="30" customHeight="1" x14ac:dyDescent="0.25">
      <c r="E46" s="1" t="s">
        <v>129</v>
      </c>
      <c r="G46" s="2">
        <v>844.35</v>
      </c>
    </row>
    <row r="47" spans="5:7" x14ac:dyDescent="0.25">
      <c r="E47" s="1" t="s">
        <v>130</v>
      </c>
      <c r="G47" s="2">
        <v>4491.07</v>
      </c>
    </row>
    <row r="48" spans="5:7" x14ac:dyDescent="0.25">
      <c r="E48" s="1" t="s">
        <v>131</v>
      </c>
      <c r="G48" s="2">
        <v>1363.52</v>
      </c>
    </row>
    <row r="49" spans="1:7" x14ac:dyDescent="0.25">
      <c r="E49" s="1" t="s">
        <v>132</v>
      </c>
      <c r="G49" s="2"/>
    </row>
    <row r="50" spans="1:7" x14ac:dyDescent="0.25">
      <c r="F50" s="1" t="s">
        <v>133</v>
      </c>
      <c r="G50" s="2">
        <v>334.54</v>
      </c>
    </row>
    <row r="51" spans="1:7" ht="15.75" thickBot="1" x14ac:dyDescent="0.3">
      <c r="F51" s="1" t="s">
        <v>134</v>
      </c>
      <c r="G51" s="16">
        <v>351.7</v>
      </c>
    </row>
    <row r="52" spans="1:7" x14ac:dyDescent="0.25">
      <c r="E52" s="1" t="s">
        <v>135</v>
      </c>
      <c r="G52" s="2">
        <f>ROUND(SUM(G49:G51),5)</f>
        <v>686.24</v>
      </c>
    </row>
    <row r="53" spans="1:7" ht="30" customHeight="1" thickBot="1" x14ac:dyDescent="0.3">
      <c r="E53" s="1" t="s">
        <v>136</v>
      </c>
      <c r="G53" s="3">
        <v>199</v>
      </c>
    </row>
    <row r="54" spans="1:7" ht="15.75" thickBot="1" x14ac:dyDescent="0.3">
      <c r="D54" s="1" t="s">
        <v>137</v>
      </c>
      <c r="G54" s="4">
        <f>ROUND(SUM(G20:G21)+G34+G37+G41+SUM(G45:G48)+SUM(G52:G53),5)</f>
        <v>27618.63</v>
      </c>
    </row>
    <row r="55" spans="1:7" ht="30" customHeight="1" thickBot="1" x14ac:dyDescent="0.3">
      <c r="B55" s="1" t="s">
        <v>138</v>
      </c>
      <c r="G55" s="4">
        <f>ROUND(G2+G19-G54,5)</f>
        <v>-20127.22</v>
      </c>
    </row>
    <row r="56" spans="1:7" s="6" customFormat="1" ht="30" customHeight="1" thickBot="1" x14ac:dyDescent="0.25">
      <c r="A56" s="1" t="s">
        <v>139</v>
      </c>
      <c r="B56" s="1"/>
      <c r="C56" s="1"/>
      <c r="D56" s="1"/>
      <c r="E56" s="1"/>
      <c r="F56" s="1"/>
      <c r="G56" s="5">
        <f>G55</f>
        <v>-20127.22</v>
      </c>
    </row>
    <row r="57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5:06 PM
&amp;"Arial,Bold"&amp;8 12/04/16
&amp;"Arial,Bold"&amp;8 Accrual Basis&amp;C&amp;"Arial,Bold"&amp;12 NACOLE
&amp;"Arial,Bold"&amp;14 Income Statement
&amp;"Arial,Bold"&amp;10 November 2016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G7" sqref="G7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8.57031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31957.13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-40056.97</v>
      </c>
    </row>
    <row r="5" spans="1:5" ht="15.75" thickBot="1" x14ac:dyDescent="0.3">
      <c r="A5" s="1"/>
      <c r="B5" s="1"/>
      <c r="C5" s="1"/>
      <c r="D5" s="1" t="s">
        <v>4</v>
      </c>
      <c r="E5" s="3">
        <v>67921.75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27864.78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59821.91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59821.91</v>
      </c>
    </row>
    <row r="9" spans="1:5" x14ac:dyDescent="0.25">
      <c r="A9" s="1" t="s">
        <v>8</v>
      </c>
      <c r="B9" s="1"/>
      <c r="C9" s="1"/>
      <c r="D9" s="1"/>
      <c r="E9" s="2">
        <f>E8</f>
        <v>59821.91</v>
      </c>
    </row>
  </sheetData>
  <pageMargins left="0.7" right="0.7" top="0.75" bottom="0.75" header="0.1" footer="0.3"/>
  <pageSetup orientation="portrait" r:id="rId1"/>
  <headerFooter>
    <oddHeader>&amp;L&amp;"Arial,Bold"&amp;8 4:55 PM
&amp;"Arial,Bold"&amp;8 12/04/16
&amp;"Arial,Bold"&amp;8 &amp;C&amp;"Arial,Bold"&amp;12 NACOLE
&amp;"Arial,Bold"&amp;14 Reconciliation Summary
&amp;"Arial,Bold"&amp;10 Chase-IN, Period Ending 11/30/2016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9" sqref="D9"/>
    </sheetView>
  </sheetViews>
  <sheetFormatPr defaultRowHeight="15" x14ac:dyDescent="0.25"/>
  <cols>
    <col min="1" max="1" width="20.7109375" customWidth="1"/>
  </cols>
  <sheetData>
    <row r="1" spans="1:2" x14ac:dyDescent="0.25">
      <c r="A1" s="98" t="s">
        <v>140</v>
      </c>
      <c r="B1" s="99"/>
    </row>
    <row r="2" spans="1:2" x14ac:dyDescent="0.25">
      <c r="A2" s="23" t="s">
        <v>141</v>
      </c>
      <c r="B2" s="24">
        <v>610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7" sqref="D7"/>
    </sheetView>
  </sheetViews>
  <sheetFormatPr defaultRowHeight="15" x14ac:dyDescent="0.25"/>
  <cols>
    <col min="1" max="1" width="28.85546875" customWidth="1"/>
    <col min="2" max="2" width="21.5703125" customWidth="1"/>
    <col min="3" max="3" width="20.28515625" customWidth="1"/>
    <col min="4" max="4" width="29" customWidth="1"/>
  </cols>
  <sheetData>
    <row r="1" spans="1:3" x14ac:dyDescent="0.25">
      <c r="A1" s="25" t="s">
        <v>142</v>
      </c>
      <c r="B1" s="26" t="s">
        <v>143</v>
      </c>
      <c r="C1" s="25" t="s">
        <v>144</v>
      </c>
    </row>
    <row r="2" spans="1:3" x14ac:dyDescent="0.25">
      <c r="A2" s="23"/>
      <c r="B2" s="27"/>
      <c r="C2" s="23"/>
    </row>
    <row r="3" spans="1:3" x14ac:dyDescent="0.25">
      <c r="A3" s="28" t="s">
        <v>145</v>
      </c>
      <c r="B3" s="29"/>
      <c r="C3" s="29"/>
    </row>
    <row r="4" spans="1:3" x14ac:dyDescent="0.25">
      <c r="A4" s="30" t="s">
        <v>88</v>
      </c>
      <c r="B4" s="31">
        <v>17500</v>
      </c>
      <c r="C4" s="32">
        <v>14834.5</v>
      </c>
    </row>
    <row r="5" spans="1:3" x14ac:dyDescent="0.25">
      <c r="A5" s="33" t="s">
        <v>146</v>
      </c>
      <c r="B5" s="34">
        <f>SUM(B4)</f>
        <v>17500</v>
      </c>
      <c r="C5" s="35">
        <f>SUM(C4)</f>
        <v>14834.5</v>
      </c>
    </row>
    <row r="6" spans="1:3" x14ac:dyDescent="0.25">
      <c r="A6" s="36"/>
      <c r="B6" s="27"/>
      <c r="C6" s="37"/>
    </row>
    <row r="7" spans="1:3" x14ac:dyDescent="0.25">
      <c r="A7" s="28" t="s">
        <v>147</v>
      </c>
      <c r="B7" s="29"/>
      <c r="C7" s="38"/>
    </row>
    <row r="8" spans="1:3" x14ac:dyDescent="0.25">
      <c r="A8" s="30" t="s">
        <v>148</v>
      </c>
      <c r="B8" s="31">
        <v>400</v>
      </c>
      <c r="C8" s="39"/>
    </row>
    <row r="9" spans="1:3" x14ac:dyDescent="0.25">
      <c r="A9" s="30" t="s">
        <v>149</v>
      </c>
      <c r="B9" s="40">
        <v>1225</v>
      </c>
      <c r="C9" s="24">
        <v>2656</v>
      </c>
    </row>
    <row r="10" spans="1:3" x14ac:dyDescent="0.25">
      <c r="A10" s="30" t="s">
        <v>121</v>
      </c>
      <c r="B10" s="31">
        <v>875</v>
      </c>
      <c r="C10" s="24">
        <v>365.72</v>
      </c>
    </row>
    <row r="11" spans="1:3" x14ac:dyDescent="0.25">
      <c r="A11" s="30" t="s">
        <v>150</v>
      </c>
      <c r="B11" s="31">
        <v>600</v>
      </c>
      <c r="C11" s="24">
        <v>250</v>
      </c>
    </row>
    <row r="12" spans="1:3" x14ac:dyDescent="0.25">
      <c r="A12" s="30" t="s">
        <v>151</v>
      </c>
      <c r="B12" s="40">
        <v>0</v>
      </c>
      <c r="C12" s="24">
        <v>3230</v>
      </c>
    </row>
    <row r="13" spans="1:3" x14ac:dyDescent="0.25">
      <c r="A13" s="30" t="s">
        <v>152</v>
      </c>
      <c r="B13" s="31">
        <v>0</v>
      </c>
      <c r="C13" s="24"/>
    </row>
    <row r="14" spans="1:3" x14ac:dyDescent="0.25">
      <c r="A14" s="30" t="s">
        <v>153</v>
      </c>
      <c r="B14" s="31">
        <v>1000</v>
      </c>
      <c r="C14" s="24"/>
    </row>
    <row r="15" spans="1:3" x14ac:dyDescent="0.25">
      <c r="A15" s="30" t="s">
        <v>154</v>
      </c>
      <c r="B15" s="31">
        <v>0</v>
      </c>
      <c r="C15" s="24"/>
    </row>
    <row r="16" spans="1:3" x14ac:dyDescent="0.25">
      <c r="A16" s="30" t="s">
        <v>155</v>
      </c>
      <c r="B16" s="31">
        <v>525</v>
      </c>
      <c r="C16" s="24"/>
    </row>
    <row r="17" spans="1:4" x14ac:dyDescent="0.25">
      <c r="A17" s="30" t="s">
        <v>156</v>
      </c>
      <c r="B17" s="31">
        <v>0</v>
      </c>
      <c r="C17" s="39">
        <v>109.2</v>
      </c>
    </row>
    <row r="18" spans="1:4" x14ac:dyDescent="0.25">
      <c r="A18" s="30" t="s">
        <v>115</v>
      </c>
      <c r="B18" s="31">
        <v>200</v>
      </c>
      <c r="C18" s="24">
        <v>729.4</v>
      </c>
      <c r="D18" t="s">
        <v>157</v>
      </c>
    </row>
    <row r="19" spans="1:4" x14ac:dyDescent="0.25">
      <c r="A19" s="30" t="s">
        <v>158</v>
      </c>
      <c r="B19" s="31">
        <v>0</v>
      </c>
      <c r="C19" s="24"/>
    </row>
    <row r="20" spans="1:4" x14ac:dyDescent="0.25">
      <c r="A20" s="30" t="s">
        <v>159</v>
      </c>
      <c r="B20" s="31">
        <v>1200</v>
      </c>
      <c r="C20" s="24"/>
    </row>
    <row r="21" spans="1:4" x14ac:dyDescent="0.25">
      <c r="A21" s="30" t="s">
        <v>160</v>
      </c>
      <c r="B21" s="31">
        <v>2650</v>
      </c>
      <c r="C21" s="24"/>
    </row>
    <row r="22" spans="1:4" x14ac:dyDescent="0.25">
      <c r="A22" s="30" t="s">
        <v>161</v>
      </c>
      <c r="B22" s="31">
        <v>3680</v>
      </c>
      <c r="C22" s="24">
        <v>3025.24</v>
      </c>
      <c r="D22" t="s">
        <v>162</v>
      </c>
    </row>
    <row r="23" spans="1:4" x14ac:dyDescent="0.25">
      <c r="A23" s="30" t="s">
        <v>163</v>
      </c>
      <c r="B23" s="31">
        <v>5145</v>
      </c>
      <c r="C23" s="24">
        <v>2591.3000000000002</v>
      </c>
    </row>
    <row r="24" spans="1:4" x14ac:dyDescent="0.25">
      <c r="A24" s="30" t="s">
        <v>164</v>
      </c>
      <c r="B24" s="31">
        <v>0</v>
      </c>
      <c r="C24" s="24"/>
    </row>
    <row r="25" spans="1:4" x14ac:dyDescent="0.25">
      <c r="A25" s="30" t="s">
        <v>165</v>
      </c>
      <c r="B25" s="41">
        <v>0</v>
      </c>
      <c r="C25" s="42"/>
    </row>
    <row r="26" spans="1:4" x14ac:dyDescent="0.25">
      <c r="A26" s="33" t="s">
        <v>166</v>
      </c>
      <c r="B26" s="43">
        <f>SUM(B8:B25)</f>
        <v>17500</v>
      </c>
      <c r="C26" s="35">
        <f>SUM(C8:C25)</f>
        <v>12956.86</v>
      </c>
    </row>
    <row r="27" spans="1:4" x14ac:dyDescent="0.25">
      <c r="A27" s="23"/>
      <c r="B27" s="44"/>
      <c r="C27" s="45"/>
    </row>
    <row r="28" spans="1:4" x14ac:dyDescent="0.25">
      <c r="A28" s="33" t="s">
        <v>139</v>
      </c>
      <c r="B28" s="43">
        <f>B5-B26</f>
        <v>0</v>
      </c>
      <c r="C28" s="43">
        <f>C5-C26</f>
        <v>1877.6399999999994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31" workbookViewId="0">
      <selection activeCell="D46" sqref="D46"/>
    </sheetView>
  </sheetViews>
  <sheetFormatPr defaultRowHeight="15" x14ac:dyDescent="0.25"/>
  <cols>
    <col min="1" max="1" width="36.7109375" customWidth="1"/>
    <col min="2" max="2" width="22.85546875" customWidth="1"/>
    <col min="3" max="3" width="20" customWidth="1"/>
    <col min="4" max="4" width="32.42578125" customWidth="1"/>
  </cols>
  <sheetData>
    <row r="1" spans="1:3" x14ac:dyDescent="0.25">
      <c r="A1" s="46" t="s">
        <v>167</v>
      </c>
      <c r="B1" s="46" t="s">
        <v>143</v>
      </c>
      <c r="C1" s="46" t="s">
        <v>144</v>
      </c>
    </row>
    <row r="2" spans="1:3" x14ac:dyDescent="0.25">
      <c r="A2" s="98" t="s">
        <v>140</v>
      </c>
      <c r="B2" s="100"/>
      <c r="C2" s="99"/>
    </row>
    <row r="3" spans="1:3" x14ac:dyDescent="0.25">
      <c r="A3" s="23" t="s">
        <v>88</v>
      </c>
      <c r="B3" s="31">
        <v>146250</v>
      </c>
      <c r="C3" s="31">
        <v>182391.22</v>
      </c>
    </row>
    <row r="4" spans="1:3" x14ac:dyDescent="0.25">
      <c r="A4" s="23" t="s">
        <v>168</v>
      </c>
      <c r="B4" s="31">
        <v>15000</v>
      </c>
      <c r="C4" s="24"/>
    </row>
    <row r="5" spans="1:3" x14ac:dyDescent="0.25">
      <c r="A5" s="23" t="s">
        <v>169</v>
      </c>
      <c r="B5" s="31">
        <v>1500</v>
      </c>
      <c r="C5" s="24">
        <v>2180</v>
      </c>
    </row>
    <row r="6" spans="1:3" x14ac:dyDescent="0.25">
      <c r="A6" s="23" t="s">
        <v>170</v>
      </c>
      <c r="B6" s="31">
        <v>0</v>
      </c>
      <c r="C6" s="24">
        <v>1500</v>
      </c>
    </row>
    <row r="7" spans="1:3" x14ac:dyDescent="0.25">
      <c r="A7" s="23" t="s">
        <v>171</v>
      </c>
      <c r="B7" s="31">
        <v>0</v>
      </c>
      <c r="C7" s="24">
        <v>450</v>
      </c>
    </row>
    <row r="8" spans="1:3" x14ac:dyDescent="0.25">
      <c r="A8" s="23" t="s">
        <v>172</v>
      </c>
      <c r="B8" s="31">
        <v>10000</v>
      </c>
      <c r="C8" s="24">
        <v>15000</v>
      </c>
    </row>
    <row r="9" spans="1:3" x14ac:dyDescent="0.25">
      <c r="A9" s="23" t="s">
        <v>146</v>
      </c>
      <c r="B9" s="40">
        <f>SUM(B3:B8)</f>
        <v>172750</v>
      </c>
      <c r="C9" s="40">
        <f>+SUM(C3:C8)</f>
        <v>201521.22</v>
      </c>
    </row>
    <row r="10" spans="1:3" x14ac:dyDescent="0.25">
      <c r="A10" s="47"/>
      <c r="B10" s="48"/>
      <c r="C10" s="48"/>
    </row>
    <row r="11" spans="1:3" x14ac:dyDescent="0.25">
      <c r="A11" s="98" t="s">
        <v>173</v>
      </c>
      <c r="B11" s="100"/>
      <c r="C11" s="99"/>
    </row>
    <row r="12" spans="1:3" x14ac:dyDescent="0.25">
      <c r="A12" s="36" t="s">
        <v>174</v>
      </c>
      <c r="B12" s="31">
        <v>0</v>
      </c>
      <c r="C12" s="24"/>
    </row>
    <row r="13" spans="1:3" x14ac:dyDescent="0.25">
      <c r="A13" s="36" t="s">
        <v>121</v>
      </c>
      <c r="B13" s="31">
        <v>3000</v>
      </c>
      <c r="C13" s="49">
        <v>4481.26</v>
      </c>
    </row>
    <row r="14" spans="1:3" x14ac:dyDescent="0.25">
      <c r="A14" s="36" t="s">
        <v>175</v>
      </c>
      <c r="B14" s="31">
        <v>2750</v>
      </c>
      <c r="C14" s="24">
        <v>4152.7299999999996</v>
      </c>
    </row>
    <row r="15" spans="1:3" x14ac:dyDescent="0.25">
      <c r="A15" s="36" t="s">
        <v>176</v>
      </c>
      <c r="B15" s="31">
        <v>0</v>
      </c>
      <c r="C15" s="24"/>
    </row>
    <row r="16" spans="1:3" x14ac:dyDescent="0.25">
      <c r="A16" s="36" t="s">
        <v>177</v>
      </c>
      <c r="B16" s="31">
        <v>15000</v>
      </c>
      <c r="C16" s="24">
        <v>13810.94</v>
      </c>
    </row>
    <row r="17" spans="1:4" x14ac:dyDescent="0.25">
      <c r="A17" s="36" t="s">
        <v>178</v>
      </c>
      <c r="B17" s="31">
        <v>1500</v>
      </c>
      <c r="C17" s="24">
        <v>1782.46</v>
      </c>
    </row>
    <row r="18" spans="1:4" x14ac:dyDescent="0.25">
      <c r="A18" s="36" t="s">
        <v>179</v>
      </c>
      <c r="B18" s="31">
        <v>0</v>
      </c>
      <c r="C18" s="24"/>
    </row>
    <row r="19" spans="1:4" x14ac:dyDescent="0.25">
      <c r="A19" s="36" t="s">
        <v>150</v>
      </c>
      <c r="B19" s="31">
        <v>800</v>
      </c>
      <c r="C19" s="24">
        <v>925</v>
      </c>
    </row>
    <row r="20" spans="1:4" x14ac:dyDescent="0.25">
      <c r="A20" s="36" t="s">
        <v>180</v>
      </c>
      <c r="B20" s="31">
        <v>9300</v>
      </c>
      <c r="C20" s="24">
        <v>13240.59</v>
      </c>
    </row>
    <row r="21" spans="1:4" x14ac:dyDescent="0.25">
      <c r="A21" s="36" t="s">
        <v>149</v>
      </c>
      <c r="B21" s="31">
        <v>23575</v>
      </c>
      <c r="C21" s="24">
        <v>29077.37</v>
      </c>
    </row>
    <row r="22" spans="1:4" x14ac:dyDescent="0.25">
      <c r="A22" s="36" t="s">
        <v>181</v>
      </c>
      <c r="B22" s="31">
        <v>10000</v>
      </c>
      <c r="C22" s="24">
        <v>8101.82</v>
      </c>
    </row>
    <row r="23" spans="1:4" x14ac:dyDescent="0.25">
      <c r="A23" s="36" t="s">
        <v>182</v>
      </c>
      <c r="B23" s="31">
        <v>5500</v>
      </c>
      <c r="C23" s="24">
        <v>3874.74</v>
      </c>
    </row>
    <row r="24" spans="1:4" x14ac:dyDescent="0.25">
      <c r="A24" s="36" t="s">
        <v>148</v>
      </c>
      <c r="B24" s="31">
        <v>15000</v>
      </c>
      <c r="C24" s="24">
        <v>15275.1</v>
      </c>
      <c r="D24" t="s">
        <v>183</v>
      </c>
    </row>
    <row r="25" spans="1:4" x14ac:dyDescent="0.25">
      <c r="A25" s="36" t="s">
        <v>184</v>
      </c>
      <c r="B25" s="31">
        <v>600</v>
      </c>
      <c r="C25" s="24">
        <v>537.83000000000004</v>
      </c>
    </row>
    <row r="26" spans="1:4" x14ac:dyDescent="0.25">
      <c r="A26" s="36" t="s">
        <v>185</v>
      </c>
      <c r="B26" s="31">
        <v>500</v>
      </c>
      <c r="C26" s="24"/>
    </row>
    <row r="27" spans="1:4" x14ac:dyDescent="0.25">
      <c r="A27" s="36" t="s">
        <v>106</v>
      </c>
      <c r="B27" s="31">
        <v>900</v>
      </c>
      <c r="C27" s="24">
        <v>896.45</v>
      </c>
    </row>
    <row r="28" spans="1:4" x14ac:dyDescent="0.25">
      <c r="A28" s="36" t="s">
        <v>186</v>
      </c>
      <c r="B28" s="31">
        <v>250</v>
      </c>
      <c r="C28" s="24"/>
    </row>
    <row r="29" spans="1:4" x14ac:dyDescent="0.25">
      <c r="A29" s="36" t="s">
        <v>187</v>
      </c>
      <c r="B29" s="31">
        <v>325</v>
      </c>
      <c r="C29" s="24">
        <v>162.9</v>
      </c>
    </row>
    <row r="30" spans="1:4" x14ac:dyDescent="0.25">
      <c r="A30" s="36" t="s">
        <v>156</v>
      </c>
      <c r="B30" s="31">
        <v>150</v>
      </c>
      <c r="C30" s="24">
        <v>191.36</v>
      </c>
    </row>
    <row r="31" spans="1:4" x14ac:dyDescent="0.25">
      <c r="A31" s="36" t="s">
        <v>188</v>
      </c>
      <c r="B31" s="31">
        <v>0</v>
      </c>
      <c r="C31" s="39"/>
    </row>
    <row r="32" spans="1:4" x14ac:dyDescent="0.25">
      <c r="A32" s="36" t="s">
        <v>189</v>
      </c>
      <c r="B32" s="31">
        <v>1500</v>
      </c>
      <c r="C32" s="24">
        <v>2991.52</v>
      </c>
    </row>
    <row r="33" spans="1:4" x14ac:dyDescent="0.25">
      <c r="A33" s="36" t="s">
        <v>115</v>
      </c>
      <c r="B33" s="31">
        <v>3000</v>
      </c>
      <c r="C33" s="24">
        <v>3331.98</v>
      </c>
      <c r="D33" t="s">
        <v>190</v>
      </c>
    </row>
    <row r="34" spans="1:4" x14ac:dyDescent="0.25">
      <c r="A34" s="36" t="s">
        <v>107</v>
      </c>
      <c r="B34" s="31">
        <v>1050</v>
      </c>
      <c r="C34" s="24">
        <v>529.62</v>
      </c>
      <c r="D34" t="s">
        <v>191</v>
      </c>
    </row>
    <row r="35" spans="1:4" x14ac:dyDescent="0.25">
      <c r="A35" s="36" t="s">
        <v>192</v>
      </c>
      <c r="B35" s="31">
        <v>300</v>
      </c>
      <c r="C35" s="24"/>
    </row>
    <row r="36" spans="1:4" x14ac:dyDescent="0.25">
      <c r="A36" s="36" t="s">
        <v>193</v>
      </c>
      <c r="B36" s="31">
        <v>3500</v>
      </c>
      <c r="C36" s="24">
        <v>3500</v>
      </c>
    </row>
    <row r="37" spans="1:4" x14ac:dyDescent="0.25">
      <c r="A37" s="36" t="s">
        <v>194</v>
      </c>
      <c r="B37" s="31">
        <v>2500</v>
      </c>
      <c r="C37" s="32">
        <v>1395</v>
      </c>
    </row>
    <row r="38" spans="1:4" x14ac:dyDescent="0.25">
      <c r="A38" s="47" t="s">
        <v>195</v>
      </c>
      <c r="B38" s="43"/>
      <c r="C38" s="44">
        <v>1021.6</v>
      </c>
      <c r="D38" t="s">
        <v>196</v>
      </c>
    </row>
    <row r="39" spans="1:4" x14ac:dyDescent="0.25">
      <c r="A39" s="36" t="s">
        <v>197</v>
      </c>
      <c r="B39" s="50">
        <f>SUM(B40:B42)</f>
        <v>13083</v>
      </c>
      <c r="C39" s="44">
        <f>SUM(C40:C42)</f>
        <v>11340.890000000001</v>
      </c>
    </row>
    <row r="40" spans="1:4" x14ac:dyDescent="0.25">
      <c r="A40" s="51" t="s">
        <v>198</v>
      </c>
      <c r="B40" s="52">
        <v>4150</v>
      </c>
      <c r="C40" s="53">
        <v>4053.76</v>
      </c>
    </row>
    <row r="41" spans="1:4" x14ac:dyDescent="0.25">
      <c r="A41" s="54" t="s">
        <v>199</v>
      </c>
      <c r="B41" s="52">
        <v>5850</v>
      </c>
      <c r="C41" s="53">
        <v>5018.53</v>
      </c>
    </row>
    <row r="42" spans="1:4" x14ac:dyDescent="0.25">
      <c r="A42" s="55" t="s">
        <v>200</v>
      </c>
      <c r="B42" s="56">
        <v>3083</v>
      </c>
      <c r="C42" s="57">
        <v>2268.6</v>
      </c>
    </row>
    <row r="43" spans="1:4" x14ac:dyDescent="0.25">
      <c r="A43" s="58" t="s">
        <v>201</v>
      </c>
      <c r="B43" s="59">
        <f>SUM(B44:B46)</f>
        <v>2199</v>
      </c>
      <c r="C43" s="60">
        <f>+SUM(C44:C46)</f>
        <v>1160.71</v>
      </c>
    </row>
    <row r="44" spans="1:4" x14ac:dyDescent="0.25">
      <c r="A44" s="51" t="s">
        <v>202</v>
      </c>
      <c r="B44" s="61">
        <v>852</v>
      </c>
      <c r="C44" s="44">
        <v>826.17</v>
      </c>
    </row>
    <row r="45" spans="1:4" x14ac:dyDescent="0.25">
      <c r="A45" s="54" t="s">
        <v>203</v>
      </c>
      <c r="B45" s="52">
        <v>684</v>
      </c>
      <c r="C45" s="44"/>
    </row>
    <row r="46" spans="1:4" x14ac:dyDescent="0.25">
      <c r="A46" s="55" t="s">
        <v>204</v>
      </c>
      <c r="B46" s="56">
        <v>663</v>
      </c>
      <c r="C46" s="44">
        <v>334.54</v>
      </c>
    </row>
    <row r="47" spans="1:4" x14ac:dyDescent="0.25">
      <c r="A47" s="39" t="s">
        <v>165</v>
      </c>
      <c r="B47" s="31">
        <v>0</v>
      </c>
      <c r="C47" s="62"/>
    </row>
    <row r="48" spans="1:4" x14ac:dyDescent="0.25">
      <c r="A48" s="42" t="s">
        <v>166</v>
      </c>
      <c r="B48" s="63">
        <f>SUM(B12:B47)</f>
        <v>131564</v>
      </c>
      <c r="C48" s="32">
        <f>SUM(C12:C39,C43)</f>
        <v>121781.87</v>
      </c>
    </row>
    <row r="49" spans="1:3" x14ac:dyDescent="0.25">
      <c r="A49" s="23"/>
      <c r="B49" s="23"/>
      <c r="C49" s="32"/>
    </row>
    <row r="50" spans="1:3" x14ac:dyDescent="0.25">
      <c r="A50" s="23" t="s">
        <v>139</v>
      </c>
      <c r="B50" s="64">
        <f>B9-B48</f>
        <v>41186</v>
      </c>
      <c r="C50" s="65">
        <f>(C9-C48)</f>
        <v>79739.350000000006</v>
      </c>
    </row>
    <row r="51" spans="1:3" x14ac:dyDescent="0.25">
      <c r="C51" s="23"/>
    </row>
    <row r="52" spans="1:3" x14ac:dyDescent="0.25">
      <c r="C52" s="34"/>
    </row>
  </sheetData>
  <mergeCells count="2">
    <mergeCell ref="A2:C2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9" workbookViewId="0">
      <selection activeCell="D64" sqref="D64"/>
    </sheetView>
  </sheetViews>
  <sheetFormatPr defaultRowHeight="15" x14ac:dyDescent="0.25"/>
  <cols>
    <col min="1" max="1" width="33.5703125" customWidth="1"/>
    <col min="2" max="2" width="27.5703125" customWidth="1"/>
    <col min="3" max="3" width="18.42578125" customWidth="1"/>
    <col min="4" max="4" width="14.42578125" customWidth="1"/>
  </cols>
  <sheetData>
    <row r="1" spans="1:3" x14ac:dyDescent="0.25">
      <c r="A1" s="66"/>
      <c r="B1" s="67" t="s">
        <v>143</v>
      </c>
      <c r="C1" s="66" t="s">
        <v>144</v>
      </c>
    </row>
    <row r="2" spans="1:3" x14ac:dyDescent="0.25">
      <c r="A2" s="68" t="s">
        <v>205</v>
      </c>
      <c r="B2" s="69"/>
      <c r="C2" s="70"/>
    </row>
    <row r="3" spans="1:3" x14ac:dyDescent="0.25">
      <c r="A3" s="30" t="s">
        <v>87</v>
      </c>
      <c r="B3" s="31">
        <v>4500</v>
      </c>
      <c r="C3" s="31">
        <v>8800</v>
      </c>
    </row>
    <row r="4" spans="1:3" x14ac:dyDescent="0.25">
      <c r="A4" s="30" t="s">
        <v>206</v>
      </c>
      <c r="B4" s="31">
        <v>172750</v>
      </c>
      <c r="C4" s="31">
        <v>201521.22</v>
      </c>
    </row>
    <row r="5" spans="1:3" x14ac:dyDescent="0.25">
      <c r="A5" s="30" t="s">
        <v>207</v>
      </c>
      <c r="B5" s="40">
        <v>7500</v>
      </c>
      <c r="C5" s="24"/>
    </row>
    <row r="6" spans="1:3" x14ac:dyDescent="0.25">
      <c r="A6" s="30" t="s">
        <v>208</v>
      </c>
      <c r="B6" s="31">
        <v>5215</v>
      </c>
      <c r="C6" s="31">
        <v>5215</v>
      </c>
    </row>
    <row r="7" spans="1:3" x14ac:dyDescent="0.25">
      <c r="A7" s="30" t="s">
        <v>209</v>
      </c>
      <c r="B7" s="31">
        <v>17500</v>
      </c>
      <c r="C7" s="31">
        <v>14834.5</v>
      </c>
    </row>
    <row r="8" spans="1:3" x14ac:dyDescent="0.25">
      <c r="A8" s="30" t="s">
        <v>210</v>
      </c>
      <c r="B8" s="31"/>
      <c r="C8" s="31">
        <v>610</v>
      </c>
    </row>
    <row r="9" spans="1:3" x14ac:dyDescent="0.25">
      <c r="A9" s="30" t="s">
        <v>97</v>
      </c>
      <c r="B9" s="31">
        <v>49800</v>
      </c>
      <c r="C9" s="31">
        <f>+SUM(C10:C13)</f>
        <v>72177.899999999994</v>
      </c>
    </row>
    <row r="10" spans="1:3" x14ac:dyDescent="0.25">
      <c r="A10" s="71" t="s">
        <v>211</v>
      </c>
      <c r="B10" s="72">
        <v>5300</v>
      </c>
      <c r="C10" s="72">
        <v>8152.9</v>
      </c>
    </row>
    <row r="11" spans="1:3" x14ac:dyDescent="0.25">
      <c r="A11" s="73" t="s">
        <v>212</v>
      </c>
      <c r="B11" s="74">
        <v>28000</v>
      </c>
      <c r="C11" s="74">
        <v>49612.5</v>
      </c>
    </row>
    <row r="12" spans="1:3" x14ac:dyDescent="0.25">
      <c r="A12" s="73" t="s">
        <v>213</v>
      </c>
      <c r="B12" s="74">
        <v>7650</v>
      </c>
      <c r="C12" s="74">
        <v>13925</v>
      </c>
    </row>
    <row r="13" spans="1:3" x14ac:dyDescent="0.25">
      <c r="A13" s="75" t="s">
        <v>214</v>
      </c>
      <c r="B13" s="76">
        <v>400</v>
      </c>
      <c r="C13" s="76">
        <v>487.5</v>
      </c>
    </row>
    <row r="14" spans="1:3" x14ac:dyDescent="0.25">
      <c r="A14" s="30" t="s">
        <v>93</v>
      </c>
      <c r="B14" s="31">
        <v>1100</v>
      </c>
      <c r="C14" s="31">
        <v>800</v>
      </c>
    </row>
    <row r="15" spans="1:3" x14ac:dyDescent="0.25">
      <c r="A15" s="30" t="s">
        <v>215</v>
      </c>
      <c r="B15" s="31">
        <f>SUM(B16:B17)</f>
        <v>49200</v>
      </c>
      <c r="C15" s="31">
        <f>SUM(C16:C17)</f>
        <v>49199.96</v>
      </c>
    </row>
    <row r="16" spans="1:3" x14ac:dyDescent="0.25">
      <c r="A16" s="77" t="s">
        <v>216</v>
      </c>
      <c r="B16" s="72">
        <v>25700</v>
      </c>
      <c r="C16" s="78">
        <v>25700</v>
      </c>
    </row>
    <row r="17" spans="1:4" x14ac:dyDescent="0.25">
      <c r="A17" s="79" t="s">
        <v>217</v>
      </c>
      <c r="B17" s="76">
        <v>23500</v>
      </c>
      <c r="C17" s="80">
        <v>23499.96</v>
      </c>
    </row>
    <row r="18" spans="1:4" x14ac:dyDescent="0.25">
      <c r="A18" s="30" t="s">
        <v>218</v>
      </c>
      <c r="B18" s="31">
        <v>0</v>
      </c>
      <c r="C18" s="31">
        <v>20000</v>
      </c>
      <c r="D18" t="s">
        <v>219</v>
      </c>
    </row>
    <row r="19" spans="1:4" x14ac:dyDescent="0.25">
      <c r="A19" s="30" t="s">
        <v>96</v>
      </c>
      <c r="B19" s="31">
        <v>80</v>
      </c>
      <c r="C19" s="31">
        <v>113.8</v>
      </c>
    </row>
    <row r="20" spans="1:4" ht="18.75" x14ac:dyDescent="0.3">
      <c r="A20" s="33" t="s">
        <v>146</v>
      </c>
      <c r="B20" s="81">
        <f>SUM(B3:B4,B5:B7:B9,B14:B15,B19)</f>
        <v>307645</v>
      </c>
      <c r="C20" s="82">
        <f>SUM(C3:C4,C5:C9,C14:C15,C18:C19)</f>
        <v>373272.38</v>
      </c>
    </row>
    <row r="21" spans="1:4" x14ac:dyDescent="0.25">
      <c r="A21" s="47"/>
      <c r="B21" s="27"/>
      <c r="C21" s="23"/>
    </row>
    <row r="22" spans="1:4" x14ac:dyDescent="0.25">
      <c r="A22" s="83"/>
      <c r="B22" s="83"/>
      <c r="C22" s="83"/>
    </row>
    <row r="23" spans="1:4" x14ac:dyDescent="0.25">
      <c r="A23" s="25" t="s">
        <v>220</v>
      </c>
      <c r="B23" s="26"/>
      <c r="C23" s="25"/>
    </row>
    <row r="24" spans="1:4" x14ac:dyDescent="0.25">
      <c r="A24" s="33" t="s">
        <v>221</v>
      </c>
      <c r="B24" s="34">
        <v>50</v>
      </c>
      <c r="C24" s="34"/>
    </row>
    <row r="25" spans="1:4" x14ac:dyDescent="0.25">
      <c r="A25" s="30" t="s">
        <v>216</v>
      </c>
      <c r="B25" s="31">
        <f>SUM(B26:B27)</f>
        <v>5000</v>
      </c>
      <c r="C25" s="31">
        <f>SUM(C26:C27)</f>
        <v>4260.96</v>
      </c>
    </row>
    <row r="26" spans="1:4" x14ac:dyDescent="0.25">
      <c r="A26" s="84" t="s">
        <v>222</v>
      </c>
      <c r="B26" s="72">
        <v>3500</v>
      </c>
      <c r="C26" s="72">
        <v>3505</v>
      </c>
    </row>
    <row r="27" spans="1:4" x14ac:dyDescent="0.25">
      <c r="A27" s="85" t="s">
        <v>223</v>
      </c>
      <c r="B27" s="76">
        <v>1500</v>
      </c>
      <c r="C27" s="76">
        <v>755.96</v>
      </c>
    </row>
    <row r="28" spans="1:4" x14ac:dyDescent="0.25">
      <c r="A28" s="30" t="s">
        <v>224</v>
      </c>
      <c r="B28" s="31">
        <v>12000</v>
      </c>
      <c r="C28" s="31">
        <v>10319.299999999999</v>
      </c>
    </row>
    <row r="29" spans="1:4" x14ac:dyDescent="0.25">
      <c r="A29" s="30" t="s">
        <v>225</v>
      </c>
      <c r="B29" s="31">
        <v>131564</v>
      </c>
      <c r="C29" s="31">
        <v>121781.87</v>
      </c>
    </row>
    <row r="30" spans="1:4" x14ac:dyDescent="0.25">
      <c r="A30" s="30" t="s">
        <v>126</v>
      </c>
      <c r="B30" s="31"/>
      <c r="C30" s="31">
        <v>8948.33</v>
      </c>
    </row>
    <row r="31" spans="1:4" x14ac:dyDescent="0.25">
      <c r="A31" s="30" t="s">
        <v>226</v>
      </c>
      <c r="B31" s="40">
        <v>7500</v>
      </c>
      <c r="C31" s="31">
        <v>454.46</v>
      </c>
    </row>
    <row r="32" spans="1:4" x14ac:dyDescent="0.25">
      <c r="A32" s="30" t="s">
        <v>209</v>
      </c>
      <c r="B32" s="31">
        <v>17500</v>
      </c>
      <c r="C32" s="31">
        <v>12956.86</v>
      </c>
    </row>
    <row r="33" spans="1:3" x14ac:dyDescent="0.25">
      <c r="A33" s="86" t="s">
        <v>227</v>
      </c>
      <c r="B33" s="41">
        <f>SUM(B34:B42)</f>
        <v>118868.5</v>
      </c>
      <c r="C33" s="41">
        <f>SUM(C34:C42)</f>
        <v>105123.37999999999</v>
      </c>
    </row>
    <row r="34" spans="1:3" x14ac:dyDescent="0.25">
      <c r="A34" s="87" t="s">
        <v>228</v>
      </c>
      <c r="B34" s="72">
        <v>8400</v>
      </c>
      <c r="C34" s="88">
        <v>6400</v>
      </c>
    </row>
    <row r="35" spans="1:3" x14ac:dyDescent="0.25">
      <c r="A35" s="89" t="s">
        <v>229</v>
      </c>
      <c r="B35" s="74">
        <v>50000</v>
      </c>
      <c r="C35" s="74">
        <v>43749.93</v>
      </c>
    </row>
    <row r="36" spans="1:3" x14ac:dyDescent="0.25">
      <c r="A36" s="89" t="s">
        <v>230</v>
      </c>
      <c r="B36" s="74">
        <v>4000</v>
      </c>
      <c r="C36" s="74">
        <v>4144.08</v>
      </c>
    </row>
    <row r="37" spans="1:3" x14ac:dyDescent="0.25">
      <c r="A37" s="89" t="s">
        <v>119</v>
      </c>
      <c r="B37" s="74">
        <v>28000</v>
      </c>
      <c r="C37" s="74">
        <v>25083.19</v>
      </c>
    </row>
    <row r="38" spans="1:3" x14ac:dyDescent="0.25">
      <c r="A38" s="89" t="s">
        <v>231</v>
      </c>
      <c r="B38" s="74">
        <v>2500</v>
      </c>
      <c r="C38" s="90"/>
    </row>
    <row r="39" spans="1:3" x14ac:dyDescent="0.25">
      <c r="A39" s="89" t="s">
        <v>232</v>
      </c>
      <c r="B39" s="74">
        <v>1000</v>
      </c>
      <c r="C39" s="91"/>
    </row>
    <row r="40" spans="1:3" x14ac:dyDescent="0.25">
      <c r="A40" s="89" t="s">
        <v>233</v>
      </c>
      <c r="B40" s="74">
        <v>2900</v>
      </c>
      <c r="C40" s="74">
        <v>3217.68</v>
      </c>
    </row>
    <row r="41" spans="1:3" x14ac:dyDescent="0.25">
      <c r="A41" s="89" t="s">
        <v>234</v>
      </c>
      <c r="B41" s="74">
        <v>3500</v>
      </c>
      <c r="C41" s="92">
        <v>3960</v>
      </c>
    </row>
    <row r="42" spans="1:3" x14ac:dyDescent="0.25">
      <c r="A42" s="93" t="s">
        <v>235</v>
      </c>
      <c r="B42" s="76">
        <v>18568.5</v>
      </c>
      <c r="C42" s="76">
        <v>18568.5</v>
      </c>
    </row>
    <row r="43" spans="1:3" x14ac:dyDescent="0.25">
      <c r="A43" s="30" t="s">
        <v>236</v>
      </c>
      <c r="B43" s="31">
        <f>SUM(B44:B45)</f>
        <v>2269</v>
      </c>
      <c r="C43" s="31">
        <f>SUM(C44:C45)</f>
        <v>463.07</v>
      </c>
    </row>
    <row r="44" spans="1:3" x14ac:dyDescent="0.25">
      <c r="A44" s="89" t="s">
        <v>237</v>
      </c>
      <c r="B44" s="94">
        <v>2269</v>
      </c>
      <c r="C44" s="94">
        <v>463.07</v>
      </c>
    </row>
    <row r="45" spans="1:3" x14ac:dyDescent="0.25">
      <c r="A45" s="89" t="s">
        <v>238</v>
      </c>
      <c r="B45" s="94">
        <v>0</v>
      </c>
      <c r="C45" s="95"/>
    </row>
    <row r="46" spans="1:3" x14ac:dyDescent="0.25">
      <c r="A46" s="30" t="s">
        <v>121</v>
      </c>
      <c r="B46" s="31">
        <v>2000</v>
      </c>
      <c r="C46" s="31">
        <v>1482.77</v>
      </c>
    </row>
    <row r="47" spans="1:3" x14ac:dyDescent="0.25">
      <c r="A47" s="30" t="s">
        <v>239</v>
      </c>
      <c r="B47" s="31">
        <f>SUM(B48:B52)</f>
        <v>18936</v>
      </c>
      <c r="C47" s="31">
        <f>SUM(C48:C52)</f>
        <v>18277.59</v>
      </c>
    </row>
    <row r="48" spans="1:3" x14ac:dyDescent="0.25">
      <c r="A48" s="87" t="s">
        <v>240</v>
      </c>
      <c r="B48" s="72">
        <v>4150</v>
      </c>
      <c r="C48" s="72">
        <v>946.12</v>
      </c>
    </row>
    <row r="49" spans="1:3" x14ac:dyDescent="0.25">
      <c r="A49" s="89" t="s">
        <v>241</v>
      </c>
      <c r="B49" s="74">
        <v>4136</v>
      </c>
      <c r="C49" s="74">
        <v>6676.04</v>
      </c>
    </row>
    <row r="50" spans="1:3" x14ac:dyDescent="0.25">
      <c r="A50" s="89" t="s">
        <v>242</v>
      </c>
      <c r="B50" s="74">
        <v>2350</v>
      </c>
      <c r="C50" s="74">
        <v>2137.59</v>
      </c>
    </row>
    <row r="51" spans="1:3" x14ac:dyDescent="0.25">
      <c r="A51" s="89" t="s">
        <v>243</v>
      </c>
      <c r="B51" s="96">
        <v>300</v>
      </c>
      <c r="C51" s="74"/>
    </row>
    <row r="52" spans="1:3" x14ac:dyDescent="0.25">
      <c r="A52" s="93" t="s">
        <v>244</v>
      </c>
      <c r="B52" s="76">
        <v>8000</v>
      </c>
      <c r="C52" s="76">
        <v>8517.84</v>
      </c>
    </row>
    <row r="53" spans="1:3" x14ac:dyDescent="0.25">
      <c r="A53" s="30" t="s">
        <v>245</v>
      </c>
      <c r="B53" s="31">
        <v>4000</v>
      </c>
      <c r="C53" s="31">
        <v>2500</v>
      </c>
    </row>
    <row r="54" spans="1:3" x14ac:dyDescent="0.25">
      <c r="A54" s="30" t="s">
        <v>150</v>
      </c>
      <c r="B54" s="31">
        <v>1600</v>
      </c>
      <c r="C54" s="31">
        <v>1606</v>
      </c>
    </row>
    <row r="55" spans="1:3" x14ac:dyDescent="0.25">
      <c r="A55" s="30" t="s">
        <v>156</v>
      </c>
      <c r="B55" s="31">
        <v>700</v>
      </c>
      <c r="C55" s="31">
        <v>552.74</v>
      </c>
    </row>
    <row r="56" spans="1:3" x14ac:dyDescent="0.25">
      <c r="A56" s="30" t="s">
        <v>115</v>
      </c>
      <c r="B56" s="31">
        <v>600</v>
      </c>
      <c r="C56" s="31">
        <v>64.849999999999994</v>
      </c>
    </row>
    <row r="57" spans="1:3" x14ac:dyDescent="0.25">
      <c r="A57" s="30" t="s">
        <v>246</v>
      </c>
      <c r="B57" s="31">
        <v>104</v>
      </c>
      <c r="C57" s="31"/>
    </row>
    <row r="58" spans="1:3" x14ac:dyDescent="0.25">
      <c r="A58" s="30" t="s">
        <v>247</v>
      </c>
      <c r="B58" s="31">
        <v>2400</v>
      </c>
      <c r="C58" s="31">
        <v>3653.51</v>
      </c>
    </row>
    <row r="59" spans="1:3" x14ac:dyDescent="0.25">
      <c r="A59" s="30" t="s">
        <v>248</v>
      </c>
      <c r="B59" s="31">
        <v>204</v>
      </c>
      <c r="C59" s="31">
        <v>204</v>
      </c>
    </row>
    <row r="60" spans="1:3" x14ac:dyDescent="0.25">
      <c r="A60" s="30" t="s">
        <v>152</v>
      </c>
      <c r="B60" s="31">
        <v>1500</v>
      </c>
      <c r="C60" s="30"/>
    </row>
    <row r="61" spans="1:3" x14ac:dyDescent="0.25">
      <c r="A61" s="30" t="s">
        <v>249</v>
      </c>
      <c r="B61" s="31">
        <v>3800</v>
      </c>
      <c r="C61" s="31">
        <v>3438.24</v>
      </c>
    </row>
    <row r="62" spans="1:3" x14ac:dyDescent="0.25">
      <c r="A62" s="30" t="s">
        <v>250</v>
      </c>
      <c r="B62" s="40">
        <v>5500</v>
      </c>
      <c r="C62" s="31">
        <v>4724.95</v>
      </c>
    </row>
    <row r="63" spans="1:3" x14ac:dyDescent="0.25">
      <c r="A63" s="30" t="s">
        <v>165</v>
      </c>
      <c r="B63" s="31">
        <v>150</v>
      </c>
      <c r="C63" s="31">
        <v>7.76</v>
      </c>
    </row>
    <row r="64" spans="1:3" ht="18.75" x14ac:dyDescent="0.3">
      <c r="A64" s="33" t="s">
        <v>166</v>
      </c>
      <c r="B64" s="81">
        <f>SUM(B25,B28:B33,B43,B46:B47,B53:B63)</f>
        <v>336195.5</v>
      </c>
      <c r="C64" s="82">
        <f>SUM(C24:C25,C28,C29:C33,C43,C46:C47,C53:C63)</f>
        <v>300820.64</v>
      </c>
    </row>
    <row r="65" spans="1:3" x14ac:dyDescent="0.25">
      <c r="A65" s="23"/>
      <c r="B65" s="27"/>
      <c r="C65" s="37"/>
    </row>
    <row r="66" spans="1:3" ht="18.75" x14ac:dyDescent="0.3">
      <c r="A66" s="33" t="s">
        <v>139</v>
      </c>
      <c r="B66" s="97">
        <f>SUM(B20-B64)</f>
        <v>-28550.5</v>
      </c>
      <c r="C66" s="97">
        <f>SUM(C20-C64)</f>
        <v>72451.739999999991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M12" sqref="M12"/>
    </sheetView>
  </sheetViews>
  <sheetFormatPr defaultRowHeight="15" x14ac:dyDescent="0.25"/>
  <cols>
    <col min="1" max="5" width="3" style="10" customWidth="1"/>
    <col min="6" max="6" width="20.28515625" style="10" customWidth="1"/>
    <col min="7" max="7" width="8.71093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0</v>
      </c>
    </row>
    <row r="2" spans="1:7" ht="15.75" thickTop="1" x14ac:dyDescent="0.25">
      <c r="A2" s="1" t="s">
        <v>251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252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253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254</v>
      </c>
      <c r="E5" s="1"/>
      <c r="F5" s="1"/>
      <c r="G5" s="2">
        <v>59821.91</v>
      </c>
    </row>
    <row r="6" spans="1:7" x14ac:dyDescent="0.25">
      <c r="A6" s="1"/>
      <c r="B6" s="1"/>
      <c r="C6" s="1"/>
      <c r="D6" s="1" t="s">
        <v>255</v>
      </c>
      <c r="E6" s="1"/>
      <c r="F6" s="1"/>
      <c r="G6" s="2">
        <v>163664.09</v>
      </c>
    </row>
    <row r="7" spans="1:7" ht="15.75" thickBot="1" x14ac:dyDescent="0.3">
      <c r="A7" s="1"/>
      <c r="B7" s="1"/>
      <c r="C7" s="1"/>
      <c r="D7" s="1" t="s">
        <v>256</v>
      </c>
      <c r="E7" s="1"/>
      <c r="F7" s="1"/>
      <c r="G7" s="16">
        <v>8862.34</v>
      </c>
    </row>
    <row r="8" spans="1:7" x14ac:dyDescent="0.25">
      <c r="A8" s="1"/>
      <c r="B8" s="1"/>
      <c r="C8" s="1" t="s">
        <v>257</v>
      </c>
      <c r="D8" s="1"/>
      <c r="E8" s="1"/>
      <c r="F8" s="1"/>
      <c r="G8" s="2">
        <f>ROUND(SUM(G4:G7),5)</f>
        <v>232348.34</v>
      </c>
    </row>
    <row r="9" spans="1:7" ht="30" customHeight="1" x14ac:dyDescent="0.25">
      <c r="A9" s="1"/>
      <c r="B9" s="1"/>
      <c r="C9" s="1" t="s">
        <v>258</v>
      </c>
      <c r="D9" s="1"/>
      <c r="E9" s="1"/>
      <c r="F9" s="1"/>
      <c r="G9" s="2"/>
    </row>
    <row r="10" spans="1:7" ht="15.75" thickBot="1" x14ac:dyDescent="0.3">
      <c r="A10" s="1"/>
      <c r="B10" s="1"/>
      <c r="C10" s="1"/>
      <c r="D10" s="1" t="s">
        <v>259</v>
      </c>
      <c r="E10" s="1"/>
      <c r="F10" s="1"/>
      <c r="G10" s="16">
        <v>-5797</v>
      </c>
    </row>
    <row r="11" spans="1:7" x14ac:dyDescent="0.25">
      <c r="A11" s="1"/>
      <c r="B11" s="1"/>
      <c r="C11" s="1" t="s">
        <v>260</v>
      </c>
      <c r="D11" s="1"/>
      <c r="E11" s="1"/>
      <c r="F11" s="1"/>
      <c r="G11" s="2">
        <f>ROUND(SUM(G9:G10),5)</f>
        <v>-5797</v>
      </c>
    </row>
    <row r="12" spans="1:7" ht="30" customHeight="1" x14ac:dyDescent="0.25">
      <c r="A12" s="1"/>
      <c r="B12" s="1"/>
      <c r="C12" s="1" t="s">
        <v>261</v>
      </c>
      <c r="D12" s="1"/>
      <c r="E12" s="1"/>
      <c r="F12" s="1"/>
      <c r="G12" s="2"/>
    </row>
    <row r="13" spans="1:7" x14ac:dyDescent="0.25">
      <c r="A13" s="1"/>
      <c r="B13" s="1"/>
      <c r="C13" s="1"/>
      <c r="D13" s="1" t="s">
        <v>262</v>
      </c>
      <c r="E13" s="1"/>
      <c r="F13" s="1"/>
      <c r="G13" s="2">
        <v>5797</v>
      </c>
    </row>
    <row r="14" spans="1:7" x14ac:dyDescent="0.25">
      <c r="A14" s="1"/>
      <c r="B14" s="1"/>
      <c r="C14" s="1"/>
      <c r="D14" s="1" t="s">
        <v>263</v>
      </c>
      <c r="E14" s="1"/>
      <c r="F14" s="1"/>
      <c r="G14" s="2">
        <v>525.26</v>
      </c>
    </row>
    <row r="15" spans="1:7" x14ac:dyDescent="0.25">
      <c r="A15" s="1"/>
      <c r="B15" s="1"/>
      <c r="C15" s="1"/>
      <c r="D15" s="1" t="s">
        <v>264</v>
      </c>
      <c r="E15" s="1"/>
      <c r="F15" s="1"/>
      <c r="G15" s="2">
        <v>1500</v>
      </c>
    </row>
    <row r="16" spans="1:7" x14ac:dyDescent="0.25">
      <c r="A16" s="1"/>
      <c r="B16" s="1"/>
      <c r="C16" s="1"/>
      <c r="D16" s="1" t="s">
        <v>265</v>
      </c>
      <c r="E16" s="1"/>
      <c r="F16" s="1"/>
      <c r="G16" s="2">
        <v>200</v>
      </c>
    </row>
    <row r="17" spans="1:7" x14ac:dyDescent="0.25">
      <c r="A17" s="1"/>
      <c r="B17" s="1"/>
      <c r="C17" s="1"/>
      <c r="D17" s="1" t="s">
        <v>266</v>
      </c>
      <c r="E17" s="1"/>
      <c r="F17" s="1"/>
      <c r="G17" s="2">
        <v>1472.4</v>
      </c>
    </row>
    <row r="18" spans="1:7" ht="15.75" thickBot="1" x14ac:dyDescent="0.3">
      <c r="A18" s="1"/>
      <c r="B18" s="1"/>
      <c r="C18" s="1"/>
      <c r="D18" s="1" t="s">
        <v>267</v>
      </c>
      <c r="E18" s="1"/>
      <c r="F18" s="1"/>
      <c r="G18" s="3">
        <v>10.039999999999999</v>
      </c>
    </row>
    <row r="19" spans="1:7" ht="15.75" thickBot="1" x14ac:dyDescent="0.3">
      <c r="A19" s="1"/>
      <c r="B19" s="1"/>
      <c r="C19" s="1" t="s">
        <v>268</v>
      </c>
      <c r="D19" s="1"/>
      <c r="E19" s="1"/>
      <c r="F19" s="1"/>
      <c r="G19" s="4">
        <f>ROUND(SUM(G12:G18),5)</f>
        <v>9504.7000000000007</v>
      </c>
    </row>
    <row r="20" spans="1:7" ht="30" customHeight="1" thickBot="1" x14ac:dyDescent="0.3">
      <c r="A20" s="1"/>
      <c r="B20" s="1" t="s">
        <v>269</v>
      </c>
      <c r="C20" s="1"/>
      <c r="D20" s="1"/>
      <c r="E20" s="1"/>
      <c r="F20" s="1"/>
      <c r="G20" s="4">
        <f>ROUND(G3+G8+G11+G19,5)</f>
        <v>236056.04</v>
      </c>
    </row>
    <row r="21" spans="1:7" s="6" customFormat="1" ht="30" customHeight="1" thickBot="1" x14ac:dyDescent="0.25">
      <c r="A21" s="1" t="s">
        <v>270</v>
      </c>
      <c r="B21" s="1"/>
      <c r="C21" s="1"/>
      <c r="D21" s="1"/>
      <c r="E21" s="1"/>
      <c r="F21" s="1"/>
      <c r="G21" s="5">
        <f>ROUND(G2+G20,5)</f>
        <v>236056.04</v>
      </c>
    </row>
    <row r="22" spans="1:7" ht="31.5" customHeight="1" thickTop="1" x14ac:dyDescent="0.25">
      <c r="A22" s="1" t="s">
        <v>271</v>
      </c>
      <c r="B22" s="1"/>
      <c r="C22" s="1"/>
      <c r="D22" s="1"/>
      <c r="E22" s="1"/>
      <c r="F22" s="1"/>
      <c r="G22" s="2"/>
    </row>
    <row r="23" spans="1:7" x14ac:dyDescent="0.25">
      <c r="A23" s="1"/>
      <c r="B23" s="1" t="s">
        <v>272</v>
      </c>
      <c r="C23" s="1"/>
      <c r="D23" s="1"/>
      <c r="E23" s="1"/>
      <c r="F23" s="1"/>
      <c r="G23" s="2"/>
    </row>
    <row r="24" spans="1:7" x14ac:dyDescent="0.25">
      <c r="A24" s="1"/>
      <c r="B24" s="1"/>
      <c r="C24" s="1" t="s">
        <v>273</v>
      </c>
      <c r="D24" s="1"/>
      <c r="E24" s="1"/>
      <c r="F24" s="1"/>
      <c r="G24" s="2"/>
    </row>
    <row r="25" spans="1:7" x14ac:dyDescent="0.25">
      <c r="A25" s="1"/>
      <c r="B25" s="1"/>
      <c r="C25" s="1"/>
      <c r="D25" s="1" t="s">
        <v>274</v>
      </c>
      <c r="E25" s="1"/>
      <c r="F25" s="1"/>
      <c r="G25" s="2"/>
    </row>
    <row r="26" spans="1:7" x14ac:dyDescent="0.25">
      <c r="A26" s="1"/>
      <c r="B26" s="1"/>
      <c r="C26" s="1"/>
      <c r="D26" s="1"/>
      <c r="E26" s="1" t="s">
        <v>275</v>
      </c>
      <c r="F26" s="1"/>
      <c r="G26" s="2">
        <v>-11</v>
      </c>
    </row>
    <row r="27" spans="1:7" x14ac:dyDescent="0.25">
      <c r="A27" s="1"/>
      <c r="B27" s="1"/>
      <c r="C27" s="1"/>
      <c r="D27" s="1"/>
      <c r="E27" s="1" t="s">
        <v>276</v>
      </c>
      <c r="F27" s="1"/>
      <c r="G27" s="2"/>
    </row>
    <row r="28" spans="1:7" ht="15.75" thickBot="1" x14ac:dyDescent="0.3">
      <c r="A28" s="1"/>
      <c r="B28" s="1"/>
      <c r="C28" s="1"/>
      <c r="D28" s="1"/>
      <c r="E28" s="1"/>
      <c r="F28" s="1" t="s">
        <v>97</v>
      </c>
      <c r="G28" s="16">
        <v>-8400</v>
      </c>
    </row>
    <row r="29" spans="1:7" x14ac:dyDescent="0.25">
      <c r="A29" s="1"/>
      <c r="B29" s="1"/>
      <c r="C29" s="1"/>
      <c r="D29" s="1"/>
      <c r="E29" s="1" t="s">
        <v>277</v>
      </c>
      <c r="F29" s="1"/>
      <c r="G29" s="2">
        <f>ROUND(SUM(G27:G28),5)</f>
        <v>-8400</v>
      </c>
    </row>
    <row r="30" spans="1:7" ht="30" customHeight="1" x14ac:dyDescent="0.25">
      <c r="A30" s="1"/>
      <c r="B30" s="1"/>
      <c r="C30" s="1"/>
      <c r="D30" s="1"/>
      <c r="E30" s="1" t="s">
        <v>278</v>
      </c>
      <c r="F30" s="1"/>
      <c r="G30" s="2">
        <v>-1628.05</v>
      </c>
    </row>
    <row r="31" spans="1:7" ht="15.75" thickBot="1" x14ac:dyDescent="0.3">
      <c r="A31" s="1"/>
      <c r="B31" s="1"/>
      <c r="C31" s="1"/>
      <c r="D31" s="1"/>
      <c r="E31" s="1" t="s">
        <v>279</v>
      </c>
      <c r="F31" s="1"/>
      <c r="G31" s="3">
        <v>1228.8</v>
      </c>
    </row>
    <row r="32" spans="1:7" ht="15.75" thickBot="1" x14ac:dyDescent="0.3">
      <c r="A32" s="1"/>
      <c r="B32" s="1"/>
      <c r="C32" s="1"/>
      <c r="D32" s="1" t="s">
        <v>280</v>
      </c>
      <c r="E32" s="1"/>
      <c r="F32" s="1"/>
      <c r="G32" s="4">
        <f>ROUND(SUM(G25:G26)+SUM(G29:G31),5)</f>
        <v>-8810.25</v>
      </c>
    </row>
    <row r="33" spans="1:7" ht="30" customHeight="1" thickBot="1" x14ac:dyDescent="0.3">
      <c r="A33" s="1"/>
      <c r="B33" s="1"/>
      <c r="C33" s="1" t="s">
        <v>281</v>
      </c>
      <c r="D33" s="1"/>
      <c r="E33" s="1"/>
      <c r="F33" s="1"/>
      <c r="G33" s="22">
        <f>ROUND(G24+G32,5)</f>
        <v>-8810.25</v>
      </c>
    </row>
    <row r="34" spans="1:7" ht="30" customHeight="1" x14ac:dyDescent="0.25">
      <c r="A34" s="1"/>
      <c r="B34" s="1" t="s">
        <v>282</v>
      </c>
      <c r="C34" s="1"/>
      <c r="D34" s="1"/>
      <c r="E34" s="1"/>
      <c r="F34" s="1"/>
      <c r="G34" s="2">
        <f>ROUND(G23+G33,5)</f>
        <v>-8810.25</v>
      </c>
    </row>
    <row r="35" spans="1:7" ht="30" customHeight="1" x14ac:dyDescent="0.25">
      <c r="A35" s="1"/>
      <c r="B35" s="1" t="s">
        <v>283</v>
      </c>
      <c r="C35" s="1"/>
      <c r="D35" s="1"/>
      <c r="E35" s="1"/>
      <c r="F35" s="1"/>
      <c r="G35" s="2"/>
    </row>
    <row r="36" spans="1:7" x14ac:dyDescent="0.25">
      <c r="A36" s="1"/>
      <c r="B36" s="1"/>
      <c r="C36" s="1" t="s">
        <v>284</v>
      </c>
      <c r="D36" s="1"/>
      <c r="E36" s="1"/>
      <c r="F36" s="1"/>
      <c r="G36" s="2">
        <v>69628.84</v>
      </c>
    </row>
    <row r="37" spans="1:7" x14ac:dyDescent="0.25">
      <c r="A37" s="1"/>
      <c r="B37" s="1"/>
      <c r="C37" s="1" t="s">
        <v>285</v>
      </c>
      <c r="D37" s="1"/>
      <c r="E37" s="1"/>
      <c r="F37" s="1"/>
      <c r="G37" s="2">
        <v>101071.1</v>
      </c>
    </row>
    <row r="38" spans="1:7" ht="15.75" thickBot="1" x14ac:dyDescent="0.3">
      <c r="A38" s="1"/>
      <c r="B38" s="1"/>
      <c r="C38" s="1" t="s">
        <v>139</v>
      </c>
      <c r="D38" s="1"/>
      <c r="E38" s="1"/>
      <c r="F38" s="1"/>
      <c r="G38" s="3">
        <v>74166.350000000006</v>
      </c>
    </row>
    <row r="39" spans="1:7" ht="15.75" thickBot="1" x14ac:dyDescent="0.3">
      <c r="A39" s="1"/>
      <c r="B39" s="1" t="s">
        <v>286</v>
      </c>
      <c r="C39" s="1"/>
      <c r="D39" s="1"/>
      <c r="E39" s="1"/>
      <c r="F39" s="1"/>
      <c r="G39" s="4">
        <f>ROUND(SUM(G35:G38),5)</f>
        <v>244866.29</v>
      </c>
    </row>
    <row r="40" spans="1:7" s="6" customFormat="1" ht="30" customHeight="1" thickBot="1" x14ac:dyDescent="0.25">
      <c r="A40" s="1" t="s">
        <v>287</v>
      </c>
      <c r="B40" s="1"/>
      <c r="C40" s="1"/>
      <c r="D40" s="1"/>
      <c r="E40" s="1"/>
      <c r="F40" s="1"/>
      <c r="G40" s="5">
        <f>ROUND(G22+G34+G39,5)</f>
        <v>236056.04</v>
      </c>
    </row>
    <row r="41" spans="1: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pane xSplit="4230" ySplit="615" topLeftCell="E2" activePane="bottomRight"/>
      <selection pane="topRight" activeCell="E1" sqref="E1"/>
      <selection pane="bottomLeft" activeCell="A2" sqref="A2"/>
      <selection pane="bottomRight" activeCell="J11" sqref="J11"/>
    </sheetView>
  </sheetViews>
  <sheetFormatPr defaultRowHeight="15" x14ac:dyDescent="0.25"/>
  <cols>
    <col min="1" max="3" width="3" style="11" customWidth="1"/>
    <col min="4" max="4" width="25.28515625" style="11" customWidth="1"/>
    <col min="5" max="5" width="7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5703125" style="11" bestFit="1" customWidth="1"/>
    <col min="16" max="16" width="2.28515625" style="11" customWidth="1"/>
    <col min="17" max="17" width="7.570312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9433.8700000000008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81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ht="15.75" thickBot="1" x14ac:dyDescent="0.3">
      <c r="A5" s="21"/>
      <c r="B5" s="21"/>
      <c r="C5" s="21"/>
      <c r="D5" s="21"/>
      <c r="E5" s="14" t="s">
        <v>20</v>
      </c>
      <c r="F5" s="14"/>
      <c r="G5" s="15">
        <v>42681</v>
      </c>
      <c r="H5" s="14"/>
      <c r="I5" s="14"/>
      <c r="J5" s="14"/>
      <c r="K5" s="14"/>
      <c r="L5" s="14"/>
      <c r="M5" s="18" t="s">
        <v>16</v>
      </c>
      <c r="N5" s="14"/>
      <c r="O5" s="16">
        <v>-9941.75</v>
      </c>
      <c r="P5" s="14"/>
      <c r="Q5" s="16">
        <f>ROUND(Q4+O5,5)</f>
        <v>-9941.75</v>
      </c>
    </row>
    <row r="6" spans="1:17" x14ac:dyDescent="0.25">
      <c r="A6" s="14"/>
      <c r="B6" s="14"/>
      <c r="C6" s="14"/>
      <c r="D6" s="14" t="s">
        <v>17</v>
      </c>
      <c r="E6" s="14"/>
      <c r="F6" s="14"/>
      <c r="G6" s="15"/>
      <c r="H6" s="14"/>
      <c r="I6" s="14"/>
      <c r="J6" s="14"/>
      <c r="K6" s="14"/>
      <c r="L6" s="14"/>
      <c r="M6" s="19"/>
      <c r="N6" s="14"/>
      <c r="O6" s="2">
        <f>ROUND(SUM(O4:O5),5)</f>
        <v>-9941.75</v>
      </c>
      <c r="P6" s="14"/>
      <c r="Q6" s="2">
        <f>Q5</f>
        <v>-9941.75</v>
      </c>
    </row>
    <row r="7" spans="1:17" ht="30" customHeight="1" x14ac:dyDescent="0.25">
      <c r="A7" s="1"/>
      <c r="B7" s="1"/>
      <c r="C7" s="1"/>
      <c r="D7" s="1" t="s">
        <v>83</v>
      </c>
      <c r="E7" s="1"/>
      <c r="F7" s="1"/>
      <c r="G7" s="13"/>
      <c r="H7" s="1"/>
      <c r="I7" s="1"/>
      <c r="J7" s="1"/>
      <c r="K7" s="1"/>
      <c r="L7" s="1"/>
      <c r="M7" s="17"/>
      <c r="N7" s="1"/>
      <c r="O7" s="12"/>
      <c r="P7" s="1"/>
      <c r="Q7" s="12"/>
    </row>
    <row r="8" spans="1:17" x14ac:dyDescent="0.25">
      <c r="A8" s="14"/>
      <c r="B8" s="14"/>
      <c r="C8" s="14"/>
      <c r="D8" s="14"/>
      <c r="E8" s="14" t="s">
        <v>20</v>
      </c>
      <c r="F8" s="14"/>
      <c r="G8" s="15">
        <v>42681</v>
      </c>
      <c r="H8" s="14"/>
      <c r="I8" s="14"/>
      <c r="J8" s="14"/>
      <c r="K8" s="14"/>
      <c r="L8" s="14"/>
      <c r="M8" s="18" t="s">
        <v>16</v>
      </c>
      <c r="N8" s="14"/>
      <c r="O8" s="2">
        <v>9370</v>
      </c>
      <c r="P8" s="14"/>
      <c r="Q8" s="2">
        <f>ROUND(Q7+O8,5)</f>
        <v>9370</v>
      </c>
    </row>
    <row r="9" spans="1:17" ht="15.75" thickBot="1" x14ac:dyDescent="0.3">
      <c r="A9" s="14"/>
      <c r="B9" s="14"/>
      <c r="C9" s="14"/>
      <c r="D9" s="14"/>
      <c r="E9" s="14" t="s">
        <v>23</v>
      </c>
      <c r="F9" s="14"/>
      <c r="G9" s="15">
        <v>42704</v>
      </c>
      <c r="H9" s="14"/>
      <c r="I9" s="14"/>
      <c r="J9" s="14"/>
      <c r="K9" s="14"/>
      <c r="L9" s="14"/>
      <c r="M9" s="18" t="s">
        <v>16</v>
      </c>
      <c r="N9" s="14"/>
      <c r="O9" s="3">
        <v>0.22</v>
      </c>
      <c r="P9" s="14"/>
      <c r="Q9" s="3">
        <f>ROUND(Q8+O9,5)</f>
        <v>9370.2199999999993</v>
      </c>
    </row>
    <row r="10" spans="1:17" ht="15.75" thickBot="1" x14ac:dyDescent="0.3">
      <c r="A10" s="14"/>
      <c r="B10" s="14"/>
      <c r="C10" s="14"/>
      <c r="D10" s="14" t="s">
        <v>18</v>
      </c>
      <c r="E10" s="14"/>
      <c r="F10" s="14"/>
      <c r="G10" s="15"/>
      <c r="H10" s="14"/>
      <c r="I10" s="14"/>
      <c r="J10" s="14"/>
      <c r="K10" s="14"/>
      <c r="L10" s="14"/>
      <c r="M10" s="19"/>
      <c r="N10" s="14"/>
      <c r="O10" s="4">
        <f>ROUND(SUM(O7:O9),5)</f>
        <v>9370.2199999999993</v>
      </c>
      <c r="P10" s="14"/>
      <c r="Q10" s="4">
        <f>Q9</f>
        <v>9370.2199999999993</v>
      </c>
    </row>
    <row r="11" spans="1:17" ht="30" customHeight="1" thickBot="1" x14ac:dyDescent="0.3">
      <c r="A11" s="14"/>
      <c r="B11" s="14"/>
      <c r="C11" s="14" t="s">
        <v>5</v>
      </c>
      <c r="D11" s="14"/>
      <c r="E11" s="14"/>
      <c r="F11" s="14"/>
      <c r="G11" s="15"/>
      <c r="H11" s="14"/>
      <c r="I11" s="14"/>
      <c r="J11" s="14"/>
      <c r="K11" s="14"/>
      <c r="L11" s="14"/>
      <c r="M11" s="19"/>
      <c r="N11" s="14"/>
      <c r="O11" s="4">
        <f>ROUND(O6+O10,5)</f>
        <v>-571.53</v>
      </c>
      <c r="P11" s="14"/>
      <c r="Q11" s="4">
        <f>ROUND(Q6+Q10,5)</f>
        <v>-571.53</v>
      </c>
    </row>
    <row r="12" spans="1:17" ht="30" customHeight="1" thickBot="1" x14ac:dyDescent="0.3">
      <c r="A12" s="14" t="s">
        <v>6</v>
      </c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9"/>
      <c r="N12" s="14"/>
      <c r="O12" s="4">
        <v>-571.53</v>
      </c>
      <c r="P12" s="14"/>
      <c r="Q12" s="4">
        <v>8862.34</v>
      </c>
    </row>
    <row r="13" spans="1:17" ht="30" customHeight="1" thickBot="1" x14ac:dyDescent="0.3">
      <c r="A13" s="14" t="s">
        <v>7</v>
      </c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9"/>
      <c r="N13" s="14"/>
      <c r="O13" s="4">
        <f>O12</f>
        <v>-571.53</v>
      </c>
      <c r="P13" s="14"/>
      <c r="Q13" s="4">
        <f>Q12</f>
        <v>8862.34</v>
      </c>
    </row>
    <row r="14" spans="1:17" s="6" customFormat="1" ht="30" customHeight="1" thickBot="1" x14ac:dyDescent="0.25">
      <c r="A14" s="1" t="s">
        <v>8</v>
      </c>
      <c r="B14" s="1"/>
      <c r="C14" s="1"/>
      <c r="D14" s="1"/>
      <c r="E14" s="1"/>
      <c r="F14" s="1"/>
      <c r="G14" s="13"/>
      <c r="H14" s="1"/>
      <c r="I14" s="1"/>
      <c r="J14" s="1"/>
      <c r="K14" s="1"/>
      <c r="L14" s="1"/>
      <c r="M14" s="17"/>
      <c r="N14" s="1"/>
      <c r="O14" s="5">
        <f>O13</f>
        <v>-571.53</v>
      </c>
      <c r="P14" s="1"/>
      <c r="Q14" s="5">
        <f>Q13</f>
        <v>8862.34</v>
      </c>
    </row>
    <row r="15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5:02 PM
&amp;"Arial,Bold"&amp;8 12/04/16
&amp;"Arial,Bold"&amp;8 &amp;C&amp;"Arial,Bold"&amp;12 NACOLE
&amp;"Arial,Bold"&amp;14 Reconciliation Detail
&amp;"Arial,Bold"&amp;10 NACOLE Scholarship Fund, Period Ending 11/30/2016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5.28515625" style="10" customWidth="1"/>
    <col min="5" max="5" width="8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213652.68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81</v>
      </c>
      <c r="E4" s="2">
        <v>-50000</v>
      </c>
    </row>
    <row r="5" spans="1:5" ht="15.75" thickBot="1" x14ac:dyDescent="0.3">
      <c r="A5" s="1"/>
      <c r="B5" s="1"/>
      <c r="C5" s="1"/>
      <c r="D5" s="1" t="s">
        <v>82</v>
      </c>
      <c r="E5" s="3">
        <v>11.41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-49988.59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163664.09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163664.09</v>
      </c>
    </row>
    <row r="9" spans="1:5" x14ac:dyDescent="0.25">
      <c r="A9" s="1" t="s">
        <v>8</v>
      </c>
      <c r="B9" s="1"/>
      <c r="C9" s="1"/>
      <c r="D9" s="1"/>
      <c r="E9" s="2">
        <f>E8</f>
        <v>163664.09</v>
      </c>
    </row>
  </sheetData>
  <pageMargins left="0.7" right="0.7" top="0.75" bottom="0.75" header="0.1" footer="0.3"/>
  <pageSetup orientation="portrait" r:id="rId1"/>
  <headerFooter>
    <oddHeader>&amp;L&amp;"Arial,Bold"&amp;8 5:00 PM
&amp;"Arial,Bold"&amp;8 12/04/16
&amp;"Arial,Bold"&amp;8 &amp;C&amp;"Arial,Bold"&amp;12 NACOLE
&amp;"Arial,Bold"&amp;14 Reconciliation Summary
&amp;"Arial,Bold"&amp;10 Chase Savings - IN, Period Ending 11/30/2016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8.42578125" style="11" bestFit="1" customWidth="1"/>
    <col min="16" max="16" width="2.28515625" style="11" customWidth="1"/>
    <col min="17" max="17" width="8.4257812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31957.13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3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x14ac:dyDescent="0.25">
      <c r="A5" s="14"/>
      <c r="B5" s="14"/>
      <c r="C5" s="14"/>
      <c r="D5" s="14"/>
      <c r="E5" s="14" t="s">
        <v>19</v>
      </c>
      <c r="F5" s="14"/>
      <c r="G5" s="15">
        <v>42676</v>
      </c>
      <c r="H5" s="14"/>
      <c r="I5" s="14" t="s">
        <v>25</v>
      </c>
      <c r="J5" s="14"/>
      <c r="K5" s="14" t="s">
        <v>57</v>
      </c>
      <c r="L5" s="14"/>
      <c r="M5" s="18" t="s">
        <v>16</v>
      </c>
      <c r="N5" s="14"/>
      <c r="O5" s="2">
        <v>-30</v>
      </c>
      <c r="P5" s="14"/>
      <c r="Q5" s="2">
        <f t="shared" ref="Q5:Q44" si="0">ROUND(Q4+O5,5)</f>
        <v>-30</v>
      </c>
    </row>
    <row r="6" spans="1:17" x14ac:dyDescent="0.25">
      <c r="A6" s="14"/>
      <c r="B6" s="14"/>
      <c r="C6" s="14"/>
      <c r="D6" s="14"/>
      <c r="E6" s="14" t="s">
        <v>19</v>
      </c>
      <c r="F6" s="14"/>
      <c r="G6" s="15">
        <v>42676</v>
      </c>
      <c r="H6" s="14"/>
      <c r="I6" s="14" t="s">
        <v>26</v>
      </c>
      <c r="J6" s="14"/>
      <c r="K6" s="14" t="s">
        <v>58</v>
      </c>
      <c r="L6" s="14"/>
      <c r="M6" s="18" t="s">
        <v>16</v>
      </c>
      <c r="N6" s="14"/>
      <c r="O6" s="2">
        <v>-19.95</v>
      </c>
      <c r="P6" s="14"/>
      <c r="Q6" s="2">
        <f t="shared" si="0"/>
        <v>-49.95</v>
      </c>
    </row>
    <row r="7" spans="1:17" x14ac:dyDescent="0.25">
      <c r="A7" s="14"/>
      <c r="B7" s="14"/>
      <c r="C7" s="14"/>
      <c r="D7" s="14"/>
      <c r="E7" s="14" t="s">
        <v>19</v>
      </c>
      <c r="F7" s="14"/>
      <c r="G7" s="15">
        <v>42676</v>
      </c>
      <c r="H7" s="14"/>
      <c r="I7" s="14" t="s">
        <v>27</v>
      </c>
      <c r="J7" s="14"/>
      <c r="K7" s="14" t="s">
        <v>57</v>
      </c>
      <c r="L7" s="14"/>
      <c r="M7" s="18" t="s">
        <v>16</v>
      </c>
      <c r="N7" s="14"/>
      <c r="O7" s="2">
        <v>-4.6500000000000004</v>
      </c>
      <c r="P7" s="14"/>
      <c r="Q7" s="2">
        <f t="shared" si="0"/>
        <v>-54.6</v>
      </c>
    </row>
    <row r="8" spans="1:17" x14ac:dyDescent="0.25">
      <c r="A8" s="14"/>
      <c r="B8" s="14"/>
      <c r="C8" s="14"/>
      <c r="D8" s="14"/>
      <c r="E8" s="14" t="s">
        <v>19</v>
      </c>
      <c r="F8" s="14"/>
      <c r="G8" s="15">
        <v>42681</v>
      </c>
      <c r="H8" s="14"/>
      <c r="I8" s="14" t="s">
        <v>28</v>
      </c>
      <c r="J8" s="14"/>
      <c r="K8" s="14" t="s">
        <v>59</v>
      </c>
      <c r="L8" s="14"/>
      <c r="M8" s="18" t="s">
        <v>16</v>
      </c>
      <c r="N8" s="14"/>
      <c r="O8" s="2">
        <v>-12917.49</v>
      </c>
      <c r="P8" s="14"/>
      <c r="Q8" s="2">
        <f t="shared" si="0"/>
        <v>-12972.09</v>
      </c>
    </row>
    <row r="9" spans="1:17" x14ac:dyDescent="0.25">
      <c r="A9" s="14"/>
      <c r="B9" s="14"/>
      <c r="C9" s="14"/>
      <c r="D9" s="14"/>
      <c r="E9" s="14" t="s">
        <v>20</v>
      </c>
      <c r="F9" s="14"/>
      <c r="G9" s="15">
        <v>42681</v>
      </c>
      <c r="H9" s="14"/>
      <c r="I9" s="14"/>
      <c r="J9" s="14"/>
      <c r="K9" s="14"/>
      <c r="L9" s="14"/>
      <c r="M9" s="18" t="s">
        <v>16</v>
      </c>
      <c r="N9" s="14"/>
      <c r="O9" s="2">
        <v>-9370</v>
      </c>
      <c r="P9" s="14"/>
      <c r="Q9" s="2">
        <f t="shared" si="0"/>
        <v>-22342.09</v>
      </c>
    </row>
    <row r="10" spans="1:17" x14ac:dyDescent="0.25">
      <c r="A10" s="14"/>
      <c r="B10" s="14"/>
      <c r="C10" s="14"/>
      <c r="D10" s="14"/>
      <c r="E10" s="14" t="s">
        <v>19</v>
      </c>
      <c r="F10" s="14"/>
      <c r="G10" s="15">
        <v>42681</v>
      </c>
      <c r="H10" s="14"/>
      <c r="I10" s="14" t="s">
        <v>29</v>
      </c>
      <c r="J10" s="14"/>
      <c r="K10" s="14" t="s">
        <v>60</v>
      </c>
      <c r="L10" s="14"/>
      <c r="M10" s="18" t="s">
        <v>16</v>
      </c>
      <c r="N10" s="14"/>
      <c r="O10" s="2">
        <v>-1266</v>
      </c>
      <c r="P10" s="14"/>
      <c r="Q10" s="2">
        <f t="shared" si="0"/>
        <v>-23608.09</v>
      </c>
    </row>
    <row r="11" spans="1:17" x14ac:dyDescent="0.25">
      <c r="A11" s="14"/>
      <c r="B11" s="14"/>
      <c r="C11" s="14"/>
      <c r="D11" s="14"/>
      <c r="E11" s="14" t="s">
        <v>19</v>
      </c>
      <c r="F11" s="14"/>
      <c r="G11" s="15">
        <v>42681</v>
      </c>
      <c r="H11" s="14"/>
      <c r="I11" s="14" t="s">
        <v>30</v>
      </c>
      <c r="J11" s="14"/>
      <c r="K11" s="14" t="s">
        <v>61</v>
      </c>
      <c r="L11" s="14"/>
      <c r="M11" s="18" t="s">
        <v>16</v>
      </c>
      <c r="N11" s="14"/>
      <c r="O11" s="2">
        <v>-638.5</v>
      </c>
      <c r="P11" s="14"/>
      <c r="Q11" s="2">
        <f t="shared" si="0"/>
        <v>-24246.59</v>
      </c>
    </row>
    <row r="12" spans="1:17" x14ac:dyDescent="0.25">
      <c r="A12" s="14"/>
      <c r="B12" s="14"/>
      <c r="C12" s="14"/>
      <c r="D12" s="14"/>
      <c r="E12" s="14" t="s">
        <v>19</v>
      </c>
      <c r="F12" s="14"/>
      <c r="G12" s="15">
        <v>42681</v>
      </c>
      <c r="H12" s="14"/>
      <c r="I12" s="14" t="s">
        <v>31</v>
      </c>
      <c r="J12" s="14"/>
      <c r="K12" s="14" t="s">
        <v>60</v>
      </c>
      <c r="L12" s="14"/>
      <c r="M12" s="18" t="s">
        <v>16</v>
      </c>
      <c r="N12" s="14"/>
      <c r="O12" s="2">
        <v>-592</v>
      </c>
      <c r="P12" s="14"/>
      <c r="Q12" s="2">
        <f t="shared" si="0"/>
        <v>-24838.59</v>
      </c>
    </row>
    <row r="13" spans="1:17" x14ac:dyDescent="0.25">
      <c r="A13" s="14"/>
      <c r="B13" s="14"/>
      <c r="C13" s="14"/>
      <c r="D13" s="14"/>
      <c r="E13" s="14" t="s">
        <v>19</v>
      </c>
      <c r="F13" s="14"/>
      <c r="G13" s="15">
        <v>42681</v>
      </c>
      <c r="H13" s="14"/>
      <c r="I13" s="14" t="s">
        <v>32</v>
      </c>
      <c r="J13" s="14"/>
      <c r="K13" s="14" t="s">
        <v>62</v>
      </c>
      <c r="L13" s="14"/>
      <c r="M13" s="18" t="s">
        <v>16</v>
      </c>
      <c r="N13" s="14"/>
      <c r="O13" s="2">
        <v>-561.70000000000005</v>
      </c>
      <c r="P13" s="14"/>
      <c r="Q13" s="2">
        <f t="shared" si="0"/>
        <v>-25400.29</v>
      </c>
    </row>
    <row r="14" spans="1:17" x14ac:dyDescent="0.25">
      <c r="A14" s="14"/>
      <c r="B14" s="14"/>
      <c r="C14" s="14"/>
      <c r="D14" s="14"/>
      <c r="E14" s="14" t="s">
        <v>19</v>
      </c>
      <c r="F14" s="14"/>
      <c r="G14" s="15">
        <v>42681</v>
      </c>
      <c r="H14" s="14"/>
      <c r="I14" s="14" t="s">
        <v>33</v>
      </c>
      <c r="J14" s="14"/>
      <c r="K14" s="14" t="s">
        <v>63</v>
      </c>
      <c r="L14" s="14"/>
      <c r="M14" s="18" t="s">
        <v>16</v>
      </c>
      <c r="N14" s="14"/>
      <c r="O14" s="2">
        <v>-500</v>
      </c>
      <c r="P14" s="14"/>
      <c r="Q14" s="2">
        <f t="shared" si="0"/>
        <v>-25900.29</v>
      </c>
    </row>
    <row r="15" spans="1:17" x14ac:dyDescent="0.25">
      <c r="A15" s="14"/>
      <c r="B15" s="14"/>
      <c r="C15" s="14"/>
      <c r="D15" s="14"/>
      <c r="E15" s="14" t="s">
        <v>19</v>
      </c>
      <c r="F15" s="14"/>
      <c r="G15" s="15">
        <v>42681</v>
      </c>
      <c r="H15" s="14"/>
      <c r="I15" s="14" t="s">
        <v>34</v>
      </c>
      <c r="J15" s="14"/>
      <c r="K15" s="14" t="s">
        <v>64</v>
      </c>
      <c r="L15" s="14"/>
      <c r="M15" s="18" t="s">
        <v>16</v>
      </c>
      <c r="N15" s="14"/>
      <c r="O15" s="2">
        <v>-421.67</v>
      </c>
      <c r="P15" s="14"/>
      <c r="Q15" s="2">
        <f t="shared" si="0"/>
        <v>-26321.96</v>
      </c>
    </row>
    <row r="16" spans="1:17" x14ac:dyDescent="0.25">
      <c r="A16" s="14"/>
      <c r="B16" s="14"/>
      <c r="C16" s="14"/>
      <c r="D16" s="14"/>
      <c r="E16" s="14" t="s">
        <v>19</v>
      </c>
      <c r="F16" s="14"/>
      <c r="G16" s="15">
        <v>42681</v>
      </c>
      <c r="H16" s="14"/>
      <c r="I16" s="14" t="s">
        <v>35</v>
      </c>
      <c r="J16" s="14"/>
      <c r="K16" s="14" t="s">
        <v>65</v>
      </c>
      <c r="L16" s="14"/>
      <c r="M16" s="18" t="s">
        <v>16</v>
      </c>
      <c r="N16" s="14"/>
      <c r="O16" s="2">
        <v>-367.96</v>
      </c>
      <c r="P16" s="14"/>
      <c r="Q16" s="2">
        <f t="shared" si="0"/>
        <v>-26689.919999999998</v>
      </c>
    </row>
    <row r="17" spans="1:17" x14ac:dyDescent="0.25">
      <c r="A17" s="14"/>
      <c r="B17" s="14"/>
      <c r="C17" s="14"/>
      <c r="D17" s="14"/>
      <c r="E17" s="14" t="s">
        <v>19</v>
      </c>
      <c r="F17" s="14"/>
      <c r="G17" s="15">
        <v>42681</v>
      </c>
      <c r="H17" s="14"/>
      <c r="I17" s="14" t="s">
        <v>36</v>
      </c>
      <c r="J17" s="14"/>
      <c r="K17" s="14" t="s">
        <v>64</v>
      </c>
      <c r="L17" s="14"/>
      <c r="M17" s="18" t="s">
        <v>16</v>
      </c>
      <c r="N17" s="14"/>
      <c r="O17" s="2">
        <v>-347.2</v>
      </c>
      <c r="P17" s="14"/>
      <c r="Q17" s="2">
        <f t="shared" si="0"/>
        <v>-27037.119999999999</v>
      </c>
    </row>
    <row r="18" spans="1:17" x14ac:dyDescent="0.25">
      <c r="A18" s="14"/>
      <c r="B18" s="14"/>
      <c r="C18" s="14"/>
      <c r="D18" s="14"/>
      <c r="E18" s="14" t="s">
        <v>19</v>
      </c>
      <c r="F18" s="14"/>
      <c r="G18" s="15">
        <v>42681</v>
      </c>
      <c r="H18" s="14"/>
      <c r="I18" s="14" t="s">
        <v>37</v>
      </c>
      <c r="J18" s="14"/>
      <c r="K18" s="14" t="s">
        <v>66</v>
      </c>
      <c r="L18" s="14"/>
      <c r="M18" s="18" t="s">
        <v>16</v>
      </c>
      <c r="N18" s="14"/>
      <c r="O18" s="2">
        <v>-331.97</v>
      </c>
      <c r="P18" s="14"/>
      <c r="Q18" s="2">
        <f t="shared" si="0"/>
        <v>-27369.09</v>
      </c>
    </row>
    <row r="19" spans="1:17" x14ac:dyDescent="0.25">
      <c r="A19" s="14"/>
      <c r="B19" s="14"/>
      <c r="C19" s="14"/>
      <c r="D19" s="14"/>
      <c r="E19" s="14" t="s">
        <v>19</v>
      </c>
      <c r="F19" s="14"/>
      <c r="G19" s="15">
        <v>42681</v>
      </c>
      <c r="H19" s="14"/>
      <c r="I19" s="14" t="s">
        <v>38</v>
      </c>
      <c r="J19" s="14"/>
      <c r="K19" s="14" t="s">
        <v>67</v>
      </c>
      <c r="L19" s="14"/>
      <c r="M19" s="18" t="s">
        <v>16</v>
      </c>
      <c r="N19" s="14"/>
      <c r="O19" s="2">
        <v>-317.10000000000002</v>
      </c>
      <c r="P19" s="14"/>
      <c r="Q19" s="2">
        <f t="shared" si="0"/>
        <v>-27686.19</v>
      </c>
    </row>
    <row r="20" spans="1:17" x14ac:dyDescent="0.25">
      <c r="A20" s="14"/>
      <c r="B20" s="14"/>
      <c r="C20" s="14"/>
      <c r="D20" s="14"/>
      <c r="E20" s="14" t="s">
        <v>19</v>
      </c>
      <c r="F20" s="14"/>
      <c r="G20" s="15">
        <v>42681</v>
      </c>
      <c r="H20" s="14"/>
      <c r="I20" s="14" t="s">
        <v>39</v>
      </c>
      <c r="J20" s="14"/>
      <c r="K20" s="14" t="s">
        <v>64</v>
      </c>
      <c r="L20" s="14"/>
      <c r="M20" s="18" t="s">
        <v>16</v>
      </c>
      <c r="N20" s="14"/>
      <c r="O20" s="2">
        <v>-150.28</v>
      </c>
      <c r="P20" s="14"/>
      <c r="Q20" s="2">
        <f t="shared" si="0"/>
        <v>-27836.47</v>
      </c>
    </row>
    <row r="21" spans="1:17" x14ac:dyDescent="0.25">
      <c r="A21" s="14"/>
      <c r="B21" s="14"/>
      <c r="C21" s="14"/>
      <c r="D21" s="14"/>
      <c r="E21" s="14" t="s">
        <v>19</v>
      </c>
      <c r="F21" s="14"/>
      <c r="G21" s="15">
        <v>42681</v>
      </c>
      <c r="H21" s="14"/>
      <c r="I21" s="14" t="s">
        <v>40</v>
      </c>
      <c r="J21" s="14"/>
      <c r="K21" s="14" t="s">
        <v>62</v>
      </c>
      <c r="L21" s="14"/>
      <c r="M21" s="18" t="s">
        <v>16</v>
      </c>
      <c r="N21" s="14"/>
      <c r="O21" s="2">
        <v>-57</v>
      </c>
      <c r="P21" s="14"/>
      <c r="Q21" s="2">
        <f t="shared" si="0"/>
        <v>-27893.47</v>
      </c>
    </row>
    <row r="22" spans="1:17" x14ac:dyDescent="0.25">
      <c r="A22" s="14"/>
      <c r="B22" s="14"/>
      <c r="C22" s="14"/>
      <c r="D22" s="14"/>
      <c r="E22" s="14" t="s">
        <v>19</v>
      </c>
      <c r="F22" s="14"/>
      <c r="G22" s="15">
        <v>42681</v>
      </c>
      <c r="H22" s="14"/>
      <c r="I22" s="14" t="s">
        <v>41</v>
      </c>
      <c r="J22" s="14"/>
      <c r="K22" s="14" t="s">
        <v>68</v>
      </c>
      <c r="L22" s="14"/>
      <c r="M22" s="18" t="s">
        <v>16</v>
      </c>
      <c r="N22" s="14"/>
      <c r="O22" s="2">
        <v>-13.26</v>
      </c>
      <c r="P22" s="14"/>
      <c r="Q22" s="2">
        <f t="shared" si="0"/>
        <v>-27906.73</v>
      </c>
    </row>
    <row r="23" spans="1:17" x14ac:dyDescent="0.25">
      <c r="A23" s="14"/>
      <c r="B23" s="14"/>
      <c r="C23" s="14"/>
      <c r="D23" s="14"/>
      <c r="E23" s="14" t="s">
        <v>19</v>
      </c>
      <c r="F23" s="14"/>
      <c r="G23" s="15">
        <v>42682</v>
      </c>
      <c r="H23" s="14"/>
      <c r="I23" s="14" t="s">
        <v>42</v>
      </c>
      <c r="J23" s="14"/>
      <c r="K23" s="14" t="s">
        <v>69</v>
      </c>
      <c r="L23" s="14"/>
      <c r="M23" s="18" t="s">
        <v>16</v>
      </c>
      <c r="N23" s="14"/>
      <c r="O23" s="2">
        <v>-420</v>
      </c>
      <c r="P23" s="14"/>
      <c r="Q23" s="2">
        <f t="shared" si="0"/>
        <v>-28326.73</v>
      </c>
    </row>
    <row r="24" spans="1:17" x14ac:dyDescent="0.25">
      <c r="A24" s="14"/>
      <c r="B24" s="14"/>
      <c r="C24" s="14"/>
      <c r="D24" s="14"/>
      <c r="E24" s="14" t="s">
        <v>19</v>
      </c>
      <c r="F24" s="14"/>
      <c r="G24" s="15">
        <v>42682</v>
      </c>
      <c r="H24" s="14"/>
      <c r="I24" s="14" t="s">
        <v>43</v>
      </c>
      <c r="J24" s="14"/>
      <c r="K24" s="14" t="s">
        <v>58</v>
      </c>
      <c r="L24" s="14"/>
      <c r="M24" s="18" t="s">
        <v>16</v>
      </c>
      <c r="N24" s="14"/>
      <c r="O24" s="2">
        <v>-1.85</v>
      </c>
      <c r="P24" s="14"/>
      <c r="Q24" s="2">
        <f t="shared" si="0"/>
        <v>-28328.58</v>
      </c>
    </row>
    <row r="25" spans="1:17" x14ac:dyDescent="0.25">
      <c r="A25" s="14"/>
      <c r="B25" s="14"/>
      <c r="C25" s="14"/>
      <c r="D25" s="14"/>
      <c r="E25" s="14" t="s">
        <v>21</v>
      </c>
      <c r="F25" s="14"/>
      <c r="G25" s="15">
        <v>42684</v>
      </c>
      <c r="H25" s="14"/>
      <c r="I25" s="14" t="s">
        <v>44</v>
      </c>
      <c r="J25" s="14"/>
      <c r="K25" s="14" t="s">
        <v>70</v>
      </c>
      <c r="L25" s="14"/>
      <c r="M25" s="18" t="s">
        <v>16</v>
      </c>
      <c r="N25" s="14"/>
      <c r="O25" s="2">
        <v>-1027.5</v>
      </c>
      <c r="P25" s="14"/>
      <c r="Q25" s="2">
        <f t="shared" si="0"/>
        <v>-29356.080000000002</v>
      </c>
    </row>
    <row r="26" spans="1:17" x14ac:dyDescent="0.25">
      <c r="A26" s="14"/>
      <c r="B26" s="14"/>
      <c r="C26" s="14"/>
      <c r="D26" s="14"/>
      <c r="E26" s="14" t="s">
        <v>21</v>
      </c>
      <c r="F26" s="14"/>
      <c r="G26" s="15">
        <v>42688</v>
      </c>
      <c r="H26" s="14"/>
      <c r="I26" s="14"/>
      <c r="J26" s="14"/>
      <c r="K26" s="14" t="s">
        <v>71</v>
      </c>
      <c r="L26" s="14"/>
      <c r="M26" s="18" t="s">
        <v>16</v>
      </c>
      <c r="N26" s="14"/>
      <c r="O26" s="2">
        <v>-1628.5</v>
      </c>
      <c r="P26" s="14"/>
      <c r="Q26" s="2">
        <f t="shared" si="0"/>
        <v>-30984.58</v>
      </c>
    </row>
    <row r="27" spans="1:17" x14ac:dyDescent="0.25">
      <c r="A27" s="14"/>
      <c r="B27" s="14"/>
      <c r="C27" s="14"/>
      <c r="D27" s="14"/>
      <c r="E27" s="14" t="s">
        <v>19</v>
      </c>
      <c r="F27" s="14"/>
      <c r="G27" s="15">
        <v>42688</v>
      </c>
      <c r="H27" s="14"/>
      <c r="I27" s="14"/>
      <c r="J27" s="14"/>
      <c r="K27" s="14" t="s">
        <v>71</v>
      </c>
      <c r="L27" s="14"/>
      <c r="M27" s="18" t="s">
        <v>16</v>
      </c>
      <c r="N27" s="14"/>
      <c r="O27" s="2">
        <v>-1.75</v>
      </c>
      <c r="P27" s="14"/>
      <c r="Q27" s="2">
        <f t="shared" si="0"/>
        <v>-30986.33</v>
      </c>
    </row>
    <row r="28" spans="1:17" x14ac:dyDescent="0.25">
      <c r="A28" s="14"/>
      <c r="B28" s="14"/>
      <c r="C28" s="14"/>
      <c r="D28" s="14"/>
      <c r="E28" s="14" t="s">
        <v>19</v>
      </c>
      <c r="F28" s="14"/>
      <c r="G28" s="15">
        <v>42689</v>
      </c>
      <c r="H28" s="14"/>
      <c r="I28" s="14" t="s">
        <v>45</v>
      </c>
      <c r="J28" s="14"/>
      <c r="K28" s="14" t="s">
        <v>72</v>
      </c>
      <c r="L28" s="14"/>
      <c r="M28" s="18" t="s">
        <v>16</v>
      </c>
      <c r="N28" s="14"/>
      <c r="O28" s="2">
        <v>-2458.4699999999998</v>
      </c>
      <c r="P28" s="14"/>
      <c r="Q28" s="2">
        <f t="shared" si="0"/>
        <v>-33444.800000000003</v>
      </c>
    </row>
    <row r="29" spans="1:17" x14ac:dyDescent="0.25">
      <c r="A29" s="14"/>
      <c r="B29" s="14"/>
      <c r="C29" s="14"/>
      <c r="D29" s="14"/>
      <c r="E29" s="14" t="s">
        <v>22</v>
      </c>
      <c r="F29" s="14"/>
      <c r="G29" s="15">
        <v>42689</v>
      </c>
      <c r="H29" s="14"/>
      <c r="I29" s="14"/>
      <c r="J29" s="14"/>
      <c r="K29" s="14" t="s">
        <v>73</v>
      </c>
      <c r="L29" s="14"/>
      <c r="M29" s="18" t="s">
        <v>16</v>
      </c>
      <c r="N29" s="14"/>
      <c r="O29" s="2">
        <v>-1166.6600000000001</v>
      </c>
      <c r="P29" s="14"/>
      <c r="Q29" s="2">
        <f t="shared" si="0"/>
        <v>-34611.46</v>
      </c>
    </row>
    <row r="30" spans="1:17" x14ac:dyDescent="0.25">
      <c r="A30" s="14"/>
      <c r="B30" s="14"/>
      <c r="C30" s="14"/>
      <c r="D30" s="14"/>
      <c r="E30" s="14" t="s">
        <v>19</v>
      </c>
      <c r="F30" s="14"/>
      <c r="G30" s="15">
        <v>42689</v>
      </c>
      <c r="H30" s="14"/>
      <c r="I30" s="14" t="s">
        <v>46</v>
      </c>
      <c r="J30" s="14"/>
      <c r="K30" s="14" t="s">
        <v>74</v>
      </c>
      <c r="L30" s="14"/>
      <c r="M30" s="18" t="s">
        <v>16</v>
      </c>
      <c r="N30" s="14"/>
      <c r="O30" s="2">
        <v>-429.2</v>
      </c>
      <c r="P30" s="14"/>
      <c r="Q30" s="2">
        <f t="shared" si="0"/>
        <v>-35040.660000000003</v>
      </c>
    </row>
    <row r="31" spans="1:17" x14ac:dyDescent="0.25">
      <c r="A31" s="14"/>
      <c r="B31" s="14"/>
      <c r="C31" s="14"/>
      <c r="D31" s="14"/>
      <c r="E31" s="14" t="s">
        <v>19</v>
      </c>
      <c r="F31" s="14"/>
      <c r="G31" s="15">
        <v>42689</v>
      </c>
      <c r="H31" s="14"/>
      <c r="I31" s="14" t="s">
        <v>47</v>
      </c>
      <c r="J31" s="14"/>
      <c r="K31" s="14" t="s">
        <v>74</v>
      </c>
      <c r="L31" s="14"/>
      <c r="M31" s="18" t="s">
        <v>16</v>
      </c>
      <c r="N31" s="14"/>
      <c r="O31" s="2">
        <v>-227.25</v>
      </c>
      <c r="P31" s="14"/>
      <c r="Q31" s="2">
        <f t="shared" si="0"/>
        <v>-35267.910000000003</v>
      </c>
    </row>
    <row r="32" spans="1:17" x14ac:dyDescent="0.25">
      <c r="A32" s="14"/>
      <c r="B32" s="14"/>
      <c r="C32" s="14"/>
      <c r="D32" s="14"/>
      <c r="E32" s="14" t="s">
        <v>19</v>
      </c>
      <c r="F32" s="14"/>
      <c r="G32" s="15">
        <v>42690</v>
      </c>
      <c r="H32" s="14"/>
      <c r="I32" s="14" t="s">
        <v>48</v>
      </c>
      <c r="J32" s="14"/>
      <c r="K32" s="14" t="s">
        <v>75</v>
      </c>
      <c r="L32" s="14"/>
      <c r="M32" s="18" t="s">
        <v>16</v>
      </c>
      <c r="N32" s="14"/>
      <c r="O32" s="2">
        <v>-2.16</v>
      </c>
      <c r="P32" s="14"/>
      <c r="Q32" s="2">
        <f t="shared" si="0"/>
        <v>-35270.07</v>
      </c>
    </row>
    <row r="33" spans="1:17" x14ac:dyDescent="0.25">
      <c r="A33" s="14"/>
      <c r="B33" s="14"/>
      <c r="C33" s="14"/>
      <c r="D33" s="14"/>
      <c r="E33" s="14" t="s">
        <v>19</v>
      </c>
      <c r="F33" s="14"/>
      <c r="G33" s="15">
        <v>42701</v>
      </c>
      <c r="H33" s="14"/>
      <c r="I33" s="14" t="s">
        <v>49</v>
      </c>
      <c r="J33" s="14"/>
      <c r="K33" s="14" t="s">
        <v>72</v>
      </c>
      <c r="L33" s="14"/>
      <c r="M33" s="18" t="s">
        <v>16</v>
      </c>
      <c r="N33" s="14"/>
      <c r="O33" s="2">
        <v>-847.56</v>
      </c>
      <c r="P33" s="14"/>
      <c r="Q33" s="2">
        <f t="shared" si="0"/>
        <v>-36117.629999999997</v>
      </c>
    </row>
    <row r="34" spans="1:17" x14ac:dyDescent="0.25">
      <c r="A34" s="14"/>
      <c r="B34" s="14"/>
      <c r="C34" s="14"/>
      <c r="D34" s="14"/>
      <c r="E34" s="14" t="s">
        <v>21</v>
      </c>
      <c r="F34" s="14"/>
      <c r="G34" s="15">
        <v>42701</v>
      </c>
      <c r="H34" s="14"/>
      <c r="I34" s="14" t="s">
        <v>44</v>
      </c>
      <c r="J34" s="14"/>
      <c r="K34" s="14" t="s">
        <v>76</v>
      </c>
      <c r="L34" s="14"/>
      <c r="M34" s="18" t="s">
        <v>16</v>
      </c>
      <c r="N34" s="14"/>
      <c r="O34" s="2">
        <v>-200.92</v>
      </c>
      <c r="P34" s="14"/>
      <c r="Q34" s="2">
        <f t="shared" si="0"/>
        <v>-36318.550000000003</v>
      </c>
    </row>
    <row r="35" spans="1:17" x14ac:dyDescent="0.25">
      <c r="A35" s="14"/>
      <c r="B35" s="14"/>
      <c r="C35" s="14"/>
      <c r="D35" s="14"/>
      <c r="E35" s="14" t="s">
        <v>19</v>
      </c>
      <c r="F35" s="14"/>
      <c r="G35" s="15">
        <v>42701</v>
      </c>
      <c r="H35" s="14"/>
      <c r="I35" s="14" t="s">
        <v>50</v>
      </c>
      <c r="J35" s="14"/>
      <c r="K35" s="14" t="s">
        <v>77</v>
      </c>
      <c r="L35" s="14"/>
      <c r="M35" s="18" t="s">
        <v>16</v>
      </c>
      <c r="N35" s="14"/>
      <c r="O35" s="2">
        <v>-68.25</v>
      </c>
      <c r="P35" s="14"/>
      <c r="Q35" s="2">
        <f t="shared" si="0"/>
        <v>-36386.800000000003</v>
      </c>
    </row>
    <row r="36" spans="1:17" x14ac:dyDescent="0.25">
      <c r="A36" s="14"/>
      <c r="B36" s="14"/>
      <c r="C36" s="14"/>
      <c r="D36" s="14"/>
      <c r="E36" s="14" t="s">
        <v>19</v>
      </c>
      <c r="F36" s="14"/>
      <c r="G36" s="15">
        <v>42701</v>
      </c>
      <c r="H36" s="14"/>
      <c r="I36" s="14" t="s">
        <v>51</v>
      </c>
      <c r="J36" s="14"/>
      <c r="K36" s="14" t="s">
        <v>65</v>
      </c>
      <c r="L36" s="14"/>
      <c r="M36" s="18" t="s">
        <v>16</v>
      </c>
      <c r="N36" s="14"/>
      <c r="O36" s="2">
        <v>-30</v>
      </c>
      <c r="P36" s="14"/>
      <c r="Q36" s="2">
        <f t="shared" si="0"/>
        <v>-36416.800000000003</v>
      </c>
    </row>
    <row r="37" spans="1:17" x14ac:dyDescent="0.25">
      <c r="A37" s="14"/>
      <c r="B37" s="14"/>
      <c r="C37" s="14"/>
      <c r="D37" s="14"/>
      <c r="E37" s="14" t="s">
        <v>19</v>
      </c>
      <c r="F37" s="14"/>
      <c r="G37" s="15">
        <v>42702</v>
      </c>
      <c r="H37" s="14"/>
      <c r="I37" s="14" t="s">
        <v>52</v>
      </c>
      <c r="J37" s="14"/>
      <c r="K37" s="14" t="s">
        <v>72</v>
      </c>
      <c r="L37" s="14"/>
      <c r="M37" s="18" t="s">
        <v>16</v>
      </c>
      <c r="N37" s="14"/>
      <c r="O37" s="2">
        <v>-395.96</v>
      </c>
      <c r="P37" s="14"/>
      <c r="Q37" s="2">
        <f t="shared" si="0"/>
        <v>-36812.76</v>
      </c>
    </row>
    <row r="38" spans="1:17" x14ac:dyDescent="0.25">
      <c r="A38" s="14"/>
      <c r="B38" s="14"/>
      <c r="C38" s="14"/>
      <c r="D38" s="14"/>
      <c r="E38" s="14" t="s">
        <v>19</v>
      </c>
      <c r="F38" s="14"/>
      <c r="G38" s="15">
        <v>42702</v>
      </c>
      <c r="H38" s="14"/>
      <c r="I38" s="14" t="s">
        <v>53</v>
      </c>
      <c r="J38" s="14"/>
      <c r="K38" s="14" t="s">
        <v>78</v>
      </c>
      <c r="L38" s="14"/>
      <c r="M38" s="18" t="s">
        <v>16</v>
      </c>
      <c r="N38" s="14"/>
      <c r="O38" s="2">
        <v>-200</v>
      </c>
      <c r="P38" s="14"/>
      <c r="Q38" s="2">
        <f t="shared" si="0"/>
        <v>-37012.76</v>
      </c>
    </row>
    <row r="39" spans="1:17" x14ac:dyDescent="0.25">
      <c r="A39" s="14"/>
      <c r="B39" s="14"/>
      <c r="C39" s="14"/>
      <c r="D39" s="14"/>
      <c r="E39" s="14" t="s">
        <v>19</v>
      </c>
      <c r="F39" s="14"/>
      <c r="G39" s="15">
        <v>42702</v>
      </c>
      <c r="H39" s="14"/>
      <c r="I39" s="14" t="s">
        <v>54</v>
      </c>
      <c r="J39" s="14"/>
      <c r="K39" s="14" t="s">
        <v>65</v>
      </c>
      <c r="L39" s="14"/>
      <c r="M39" s="18" t="s">
        <v>16</v>
      </c>
      <c r="N39" s="14"/>
      <c r="O39" s="2">
        <v>-30</v>
      </c>
      <c r="P39" s="14"/>
      <c r="Q39" s="2">
        <f t="shared" si="0"/>
        <v>-37042.76</v>
      </c>
    </row>
    <row r="40" spans="1:17" x14ac:dyDescent="0.25">
      <c r="A40" s="14"/>
      <c r="B40" s="14"/>
      <c r="C40" s="14"/>
      <c r="D40" s="14"/>
      <c r="E40" s="14" t="s">
        <v>19</v>
      </c>
      <c r="F40" s="14"/>
      <c r="G40" s="15">
        <v>42702</v>
      </c>
      <c r="H40" s="14"/>
      <c r="I40" s="14" t="s">
        <v>55</v>
      </c>
      <c r="J40" s="14"/>
      <c r="K40" s="14" t="s">
        <v>57</v>
      </c>
      <c r="L40" s="14"/>
      <c r="M40" s="18" t="s">
        <v>16</v>
      </c>
      <c r="N40" s="14"/>
      <c r="O40" s="2">
        <v>-18.3</v>
      </c>
      <c r="P40" s="14"/>
      <c r="Q40" s="2">
        <f t="shared" si="0"/>
        <v>-37061.06</v>
      </c>
    </row>
    <row r="41" spans="1:17" x14ac:dyDescent="0.25">
      <c r="A41" s="14"/>
      <c r="B41" s="14"/>
      <c r="C41" s="14"/>
      <c r="D41" s="14"/>
      <c r="E41" s="14" t="s">
        <v>19</v>
      </c>
      <c r="F41" s="14"/>
      <c r="G41" s="15">
        <v>42703</v>
      </c>
      <c r="H41" s="14"/>
      <c r="I41" s="14"/>
      <c r="J41" s="14"/>
      <c r="K41" s="14" t="s">
        <v>71</v>
      </c>
      <c r="L41" s="14"/>
      <c r="M41" s="18" t="s">
        <v>16</v>
      </c>
      <c r="N41" s="14"/>
      <c r="O41" s="2">
        <v>-1.75</v>
      </c>
      <c r="P41" s="14"/>
      <c r="Q41" s="2">
        <f t="shared" si="0"/>
        <v>-37062.81</v>
      </c>
    </row>
    <row r="42" spans="1:17" x14ac:dyDescent="0.25">
      <c r="A42" s="14"/>
      <c r="B42" s="14"/>
      <c r="C42" s="14"/>
      <c r="D42" s="14"/>
      <c r="E42" s="14" t="s">
        <v>21</v>
      </c>
      <c r="F42" s="14"/>
      <c r="G42" s="15">
        <v>42704</v>
      </c>
      <c r="H42" s="14"/>
      <c r="I42" s="14"/>
      <c r="J42" s="14"/>
      <c r="K42" s="14" t="s">
        <v>71</v>
      </c>
      <c r="L42" s="14"/>
      <c r="M42" s="18" t="s">
        <v>16</v>
      </c>
      <c r="N42" s="14"/>
      <c r="O42" s="2">
        <v>-1628.5</v>
      </c>
      <c r="P42" s="14"/>
      <c r="Q42" s="2">
        <f t="shared" si="0"/>
        <v>-38691.31</v>
      </c>
    </row>
    <row r="43" spans="1:17" x14ac:dyDescent="0.25">
      <c r="A43" s="14"/>
      <c r="B43" s="14"/>
      <c r="C43" s="14"/>
      <c r="D43" s="14"/>
      <c r="E43" s="14" t="s">
        <v>22</v>
      </c>
      <c r="F43" s="14"/>
      <c r="G43" s="15">
        <v>42704</v>
      </c>
      <c r="H43" s="14"/>
      <c r="I43" s="14"/>
      <c r="J43" s="14"/>
      <c r="K43" s="14" t="s">
        <v>73</v>
      </c>
      <c r="L43" s="14"/>
      <c r="M43" s="18" t="s">
        <v>16</v>
      </c>
      <c r="N43" s="14"/>
      <c r="O43" s="2">
        <v>-1166.6600000000001</v>
      </c>
      <c r="P43" s="14"/>
      <c r="Q43" s="2">
        <f t="shared" si="0"/>
        <v>-39857.97</v>
      </c>
    </row>
    <row r="44" spans="1:17" ht="15.75" thickBot="1" x14ac:dyDescent="0.3">
      <c r="A44" s="14"/>
      <c r="B44" s="14"/>
      <c r="C44" s="14"/>
      <c r="D44" s="14"/>
      <c r="E44" s="14" t="s">
        <v>19</v>
      </c>
      <c r="F44" s="14"/>
      <c r="G44" s="15">
        <v>42704</v>
      </c>
      <c r="H44" s="14"/>
      <c r="I44" s="14" t="s">
        <v>56</v>
      </c>
      <c r="J44" s="14"/>
      <c r="K44" s="14" t="s">
        <v>79</v>
      </c>
      <c r="L44" s="14"/>
      <c r="M44" s="18" t="s">
        <v>16</v>
      </c>
      <c r="N44" s="14"/>
      <c r="O44" s="16">
        <v>-199</v>
      </c>
      <c r="P44" s="14"/>
      <c r="Q44" s="16">
        <f t="shared" si="0"/>
        <v>-40056.97</v>
      </c>
    </row>
    <row r="45" spans="1:17" x14ac:dyDescent="0.25">
      <c r="A45" s="14"/>
      <c r="B45" s="14"/>
      <c r="C45" s="14"/>
      <c r="D45" s="14" t="s">
        <v>17</v>
      </c>
      <c r="E45" s="14"/>
      <c r="F45" s="14"/>
      <c r="G45" s="15"/>
      <c r="H45" s="14"/>
      <c r="I45" s="14"/>
      <c r="J45" s="14"/>
      <c r="K45" s="14"/>
      <c r="L45" s="14"/>
      <c r="M45" s="19"/>
      <c r="N45" s="14"/>
      <c r="O45" s="2">
        <f>ROUND(SUM(O4:O44),5)</f>
        <v>-40056.97</v>
      </c>
      <c r="P45" s="14"/>
      <c r="Q45" s="2">
        <f>Q44</f>
        <v>-40056.97</v>
      </c>
    </row>
    <row r="46" spans="1:17" ht="30" customHeight="1" x14ac:dyDescent="0.25">
      <c r="A46" s="1"/>
      <c r="B46" s="1"/>
      <c r="C46" s="1"/>
      <c r="D46" s="1" t="s">
        <v>4</v>
      </c>
      <c r="E46" s="1"/>
      <c r="F46" s="1"/>
      <c r="G46" s="13"/>
      <c r="H46" s="1"/>
      <c r="I46" s="1"/>
      <c r="J46" s="1"/>
      <c r="K46" s="1"/>
      <c r="L46" s="1"/>
      <c r="M46" s="17"/>
      <c r="N46" s="1"/>
      <c r="O46" s="12"/>
      <c r="P46" s="1"/>
      <c r="Q46" s="12"/>
    </row>
    <row r="47" spans="1:17" x14ac:dyDescent="0.25">
      <c r="A47" s="14"/>
      <c r="B47" s="14"/>
      <c r="C47" s="14"/>
      <c r="D47" s="14"/>
      <c r="E47" s="14" t="s">
        <v>23</v>
      </c>
      <c r="F47" s="14"/>
      <c r="G47" s="15">
        <v>42676</v>
      </c>
      <c r="H47" s="14"/>
      <c r="I47" s="14"/>
      <c r="J47" s="14"/>
      <c r="K47" s="14"/>
      <c r="L47" s="14"/>
      <c r="M47" s="18" t="s">
        <v>16</v>
      </c>
      <c r="N47" s="14"/>
      <c r="O47" s="2">
        <v>150</v>
      </c>
      <c r="P47" s="14"/>
      <c r="Q47" s="2">
        <f t="shared" ref="Q47:Q56" si="1">ROUND(Q46+O47,5)</f>
        <v>150</v>
      </c>
    </row>
    <row r="48" spans="1:17" x14ac:dyDescent="0.25">
      <c r="A48" s="14"/>
      <c r="B48" s="14"/>
      <c r="C48" s="14"/>
      <c r="D48" s="14"/>
      <c r="E48" s="14" t="s">
        <v>23</v>
      </c>
      <c r="F48" s="14"/>
      <c r="G48" s="15">
        <v>42681</v>
      </c>
      <c r="H48" s="14"/>
      <c r="I48" s="14"/>
      <c r="J48" s="14"/>
      <c r="K48" s="14"/>
      <c r="L48" s="14"/>
      <c r="M48" s="18" t="s">
        <v>16</v>
      </c>
      <c r="N48" s="14"/>
      <c r="O48" s="2">
        <v>400</v>
      </c>
      <c r="P48" s="14"/>
      <c r="Q48" s="2">
        <f t="shared" si="1"/>
        <v>550</v>
      </c>
    </row>
    <row r="49" spans="1:17" x14ac:dyDescent="0.25">
      <c r="A49" s="14"/>
      <c r="B49" s="14"/>
      <c r="C49" s="14"/>
      <c r="D49" s="14"/>
      <c r="E49" s="14" t="s">
        <v>20</v>
      </c>
      <c r="F49" s="14"/>
      <c r="G49" s="15">
        <v>42681</v>
      </c>
      <c r="H49" s="14"/>
      <c r="I49" s="14"/>
      <c r="J49" s="14"/>
      <c r="K49" s="14"/>
      <c r="L49" s="14"/>
      <c r="M49" s="18" t="s">
        <v>16</v>
      </c>
      <c r="N49" s="14"/>
      <c r="O49" s="2">
        <v>9941.75</v>
      </c>
      <c r="P49" s="14"/>
      <c r="Q49" s="2">
        <f t="shared" si="1"/>
        <v>10491.75</v>
      </c>
    </row>
    <row r="50" spans="1:17" x14ac:dyDescent="0.25">
      <c r="A50" s="14"/>
      <c r="B50" s="14"/>
      <c r="C50" s="14"/>
      <c r="D50" s="14"/>
      <c r="E50" s="14" t="s">
        <v>20</v>
      </c>
      <c r="F50" s="14"/>
      <c r="G50" s="15">
        <v>42681</v>
      </c>
      <c r="H50" s="14"/>
      <c r="I50" s="14"/>
      <c r="J50" s="14"/>
      <c r="K50" s="14"/>
      <c r="L50" s="14"/>
      <c r="M50" s="18" t="s">
        <v>16</v>
      </c>
      <c r="N50" s="14"/>
      <c r="O50" s="2">
        <v>50000</v>
      </c>
      <c r="P50" s="14"/>
      <c r="Q50" s="2">
        <f t="shared" si="1"/>
        <v>60491.75</v>
      </c>
    </row>
    <row r="51" spans="1:17" x14ac:dyDescent="0.25">
      <c r="A51" s="14"/>
      <c r="B51" s="14"/>
      <c r="C51" s="14"/>
      <c r="D51" s="14"/>
      <c r="E51" s="14" t="s">
        <v>23</v>
      </c>
      <c r="F51" s="14"/>
      <c r="G51" s="15">
        <v>42682</v>
      </c>
      <c r="H51" s="14"/>
      <c r="I51" s="14"/>
      <c r="J51" s="14"/>
      <c r="K51" s="14"/>
      <c r="L51" s="14"/>
      <c r="M51" s="18" t="s">
        <v>16</v>
      </c>
      <c r="N51" s="14"/>
      <c r="O51" s="2">
        <v>50</v>
      </c>
      <c r="P51" s="14"/>
      <c r="Q51" s="2">
        <f t="shared" si="1"/>
        <v>60541.75</v>
      </c>
    </row>
    <row r="52" spans="1:17" x14ac:dyDescent="0.25">
      <c r="A52" s="14"/>
      <c r="B52" s="14"/>
      <c r="C52" s="14"/>
      <c r="D52" s="14"/>
      <c r="E52" s="14" t="s">
        <v>24</v>
      </c>
      <c r="F52" s="14"/>
      <c r="G52" s="15">
        <v>42689</v>
      </c>
      <c r="H52" s="14"/>
      <c r="I52" s="14"/>
      <c r="J52" s="14"/>
      <c r="K52" s="14" t="s">
        <v>80</v>
      </c>
      <c r="L52" s="14"/>
      <c r="M52" s="18" t="s">
        <v>16</v>
      </c>
      <c r="N52" s="14"/>
      <c r="O52" s="2">
        <v>0</v>
      </c>
      <c r="P52" s="14"/>
      <c r="Q52" s="2">
        <f t="shared" si="1"/>
        <v>60541.75</v>
      </c>
    </row>
    <row r="53" spans="1:17" x14ac:dyDescent="0.25">
      <c r="A53" s="14"/>
      <c r="B53" s="14"/>
      <c r="C53" s="14"/>
      <c r="D53" s="14"/>
      <c r="E53" s="14" t="s">
        <v>23</v>
      </c>
      <c r="F53" s="14"/>
      <c r="G53" s="15">
        <v>42691</v>
      </c>
      <c r="H53" s="14"/>
      <c r="I53" s="14"/>
      <c r="J53" s="14"/>
      <c r="K53" s="14"/>
      <c r="L53" s="14"/>
      <c r="M53" s="18" t="s">
        <v>16</v>
      </c>
      <c r="N53" s="14"/>
      <c r="O53" s="2">
        <v>6700</v>
      </c>
      <c r="P53" s="14"/>
      <c r="Q53" s="2">
        <f t="shared" si="1"/>
        <v>67241.75</v>
      </c>
    </row>
    <row r="54" spans="1:17" x14ac:dyDescent="0.25">
      <c r="A54" s="14"/>
      <c r="B54" s="14"/>
      <c r="C54" s="14"/>
      <c r="D54" s="14"/>
      <c r="E54" s="14" t="s">
        <v>23</v>
      </c>
      <c r="F54" s="14"/>
      <c r="G54" s="15">
        <v>42702</v>
      </c>
      <c r="H54" s="14"/>
      <c r="I54" s="14"/>
      <c r="J54" s="14"/>
      <c r="K54" s="14"/>
      <c r="L54" s="14"/>
      <c r="M54" s="18" t="s">
        <v>16</v>
      </c>
      <c r="N54" s="14"/>
      <c r="O54" s="2">
        <v>80</v>
      </c>
      <c r="P54" s="14"/>
      <c r="Q54" s="2">
        <f t="shared" si="1"/>
        <v>67321.75</v>
      </c>
    </row>
    <row r="55" spans="1:17" x14ac:dyDescent="0.25">
      <c r="A55" s="14"/>
      <c r="B55" s="14"/>
      <c r="C55" s="14"/>
      <c r="D55" s="14"/>
      <c r="E55" s="14" t="s">
        <v>23</v>
      </c>
      <c r="F55" s="14"/>
      <c r="G55" s="15">
        <v>42702</v>
      </c>
      <c r="H55" s="14"/>
      <c r="I55" s="14"/>
      <c r="J55" s="14"/>
      <c r="K55" s="14"/>
      <c r="L55" s="14"/>
      <c r="M55" s="18" t="s">
        <v>16</v>
      </c>
      <c r="N55" s="14"/>
      <c r="O55" s="2">
        <v>600</v>
      </c>
      <c r="P55" s="14"/>
      <c r="Q55" s="2">
        <f t="shared" si="1"/>
        <v>67921.75</v>
      </c>
    </row>
    <row r="56" spans="1:17" ht="15.75" thickBot="1" x14ac:dyDescent="0.3">
      <c r="A56" s="14"/>
      <c r="B56" s="14"/>
      <c r="C56" s="14"/>
      <c r="D56" s="14"/>
      <c r="E56" s="14" t="s">
        <v>24</v>
      </c>
      <c r="F56" s="14"/>
      <c r="G56" s="15">
        <v>42705</v>
      </c>
      <c r="H56" s="14"/>
      <c r="I56" s="14"/>
      <c r="J56" s="14"/>
      <c r="K56" s="14" t="s">
        <v>80</v>
      </c>
      <c r="L56" s="14"/>
      <c r="M56" s="18" t="s">
        <v>16</v>
      </c>
      <c r="N56" s="14"/>
      <c r="O56" s="3">
        <v>0</v>
      </c>
      <c r="P56" s="14"/>
      <c r="Q56" s="3">
        <f t="shared" si="1"/>
        <v>67921.75</v>
      </c>
    </row>
    <row r="57" spans="1:17" ht="15.75" thickBot="1" x14ac:dyDescent="0.3">
      <c r="A57" s="14"/>
      <c r="B57" s="14"/>
      <c r="C57" s="14"/>
      <c r="D57" s="14" t="s">
        <v>18</v>
      </c>
      <c r="E57" s="14"/>
      <c r="F57" s="14"/>
      <c r="G57" s="15"/>
      <c r="H57" s="14"/>
      <c r="I57" s="14"/>
      <c r="J57" s="14"/>
      <c r="K57" s="14"/>
      <c r="L57" s="14"/>
      <c r="M57" s="19"/>
      <c r="N57" s="14"/>
      <c r="O57" s="4">
        <f>ROUND(SUM(O46:O56),5)</f>
        <v>67921.75</v>
      </c>
      <c r="P57" s="14"/>
      <c r="Q57" s="4">
        <f>Q56</f>
        <v>67921.75</v>
      </c>
    </row>
    <row r="58" spans="1:17" ht="30" customHeight="1" thickBot="1" x14ac:dyDescent="0.3">
      <c r="A58" s="14"/>
      <c r="B58" s="14"/>
      <c r="C58" s="14" t="s">
        <v>5</v>
      </c>
      <c r="D58" s="14"/>
      <c r="E58" s="14"/>
      <c r="F58" s="14"/>
      <c r="G58" s="15"/>
      <c r="H58" s="14"/>
      <c r="I58" s="14"/>
      <c r="J58" s="14"/>
      <c r="K58" s="14"/>
      <c r="L58" s="14"/>
      <c r="M58" s="19"/>
      <c r="N58" s="14"/>
      <c r="O58" s="4">
        <f>ROUND(O45+O57,5)</f>
        <v>27864.78</v>
      </c>
      <c r="P58" s="14"/>
      <c r="Q58" s="4">
        <f>ROUND(Q45+Q57,5)</f>
        <v>27864.78</v>
      </c>
    </row>
    <row r="59" spans="1:17" ht="30" customHeight="1" thickBot="1" x14ac:dyDescent="0.3">
      <c r="A59" s="14" t="s">
        <v>6</v>
      </c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9"/>
      <c r="N59" s="14"/>
      <c r="O59" s="4">
        <v>27864.78</v>
      </c>
      <c r="P59" s="14"/>
      <c r="Q59" s="4">
        <v>59821.91</v>
      </c>
    </row>
    <row r="60" spans="1:17" ht="30" customHeight="1" thickBot="1" x14ac:dyDescent="0.3">
      <c r="A60" s="14" t="s">
        <v>7</v>
      </c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9"/>
      <c r="N60" s="14"/>
      <c r="O60" s="4">
        <f>O59</f>
        <v>27864.78</v>
      </c>
      <c r="P60" s="14"/>
      <c r="Q60" s="4">
        <f>Q59</f>
        <v>59821.91</v>
      </c>
    </row>
    <row r="61" spans="1:17" s="6" customFormat="1" ht="30" customHeight="1" thickBot="1" x14ac:dyDescent="0.25">
      <c r="A61" s="1" t="s">
        <v>8</v>
      </c>
      <c r="B61" s="1"/>
      <c r="C61" s="1"/>
      <c r="D61" s="1"/>
      <c r="E61" s="1"/>
      <c r="F61" s="1"/>
      <c r="G61" s="13"/>
      <c r="H61" s="1"/>
      <c r="I61" s="1"/>
      <c r="J61" s="1"/>
      <c r="K61" s="1"/>
      <c r="L61" s="1"/>
      <c r="M61" s="17"/>
      <c r="N61" s="1"/>
      <c r="O61" s="5">
        <f>O60</f>
        <v>27864.78</v>
      </c>
      <c r="P61" s="1"/>
      <c r="Q61" s="5">
        <f>Q60</f>
        <v>59821.91</v>
      </c>
    </row>
    <row r="62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4:57 PM
&amp;"Arial,Bold"&amp;8 12/04/16
&amp;"Arial,Bold"&amp;8 &amp;C&amp;"Arial,Bold"&amp;12 NACOLE
&amp;"Arial,Bold"&amp;14 Reconciliation Detail
&amp;"Arial,Bold"&amp;10 Chase-IN, Period Ending 11/30/2016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Income Statement</vt:lpstr>
      <vt:lpstr>Webinars</vt:lpstr>
      <vt:lpstr>JohnJay</vt:lpstr>
      <vt:lpstr>Annual Conference</vt:lpstr>
      <vt:lpstr>Budget to Date</vt:lpstr>
      <vt:lpstr>Balance Sheet</vt:lpstr>
      <vt:lpstr>Scholarship Detail</vt:lpstr>
      <vt:lpstr>Savings Summary</vt:lpstr>
      <vt:lpstr>Checing Detail</vt:lpstr>
      <vt:lpstr>Checking Summary</vt:lpstr>
      <vt:lpstr>'Checing Detail'!Print_Titles</vt:lpstr>
      <vt:lpstr>'Checking Summary'!Print_Titles</vt:lpstr>
      <vt:lpstr>'Income Statement'!Print_Titles</vt:lpstr>
      <vt:lpstr>'Savings Summary'!Print_Titles</vt:lpstr>
      <vt:lpstr>'Scholarship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2016-12-04T23:55:57Z</dcterms:created>
  <dcterms:modified xsi:type="dcterms:W3CDTF">2016-12-05T02:33:59Z</dcterms:modified>
</cp:coreProperties>
</file>