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les\NACOLE\Financial Reports\2016 Monthly Reports\"/>
    </mc:Choice>
  </mc:AlternateContent>
  <bookViews>
    <workbookView xWindow="0" yWindow="0" windowWidth="15345" windowHeight="6705" firstSheet="1" activeTab="5"/>
  </bookViews>
  <sheets>
    <sheet name="Scholarship Detail" sheetId="4" r:id="rId1"/>
    <sheet name="Webinars" sheetId="5" r:id="rId2"/>
    <sheet name="Income Statement" sheetId="7" r:id="rId3"/>
    <sheet name="Balance Sheet" sheetId="8" r:id="rId4"/>
    <sheet name="Annual Conference" sheetId="9" r:id="rId5"/>
    <sheet name="Budget to Date" sheetId="10" r:id="rId6"/>
    <sheet name="John Jay" sheetId="6" r:id="rId7"/>
    <sheet name="Savings Summary" sheetId="3" r:id="rId8"/>
    <sheet name="Checking Detail" sheetId="2" r:id="rId9"/>
    <sheet name="Checking Summary" sheetId="1" r:id="rId10"/>
  </sheets>
  <definedNames>
    <definedName name="_xlnm.Print_Titles" localSheetId="8">'Checking Detail'!$A:$D,'Checking Detail'!$1:$1</definedName>
    <definedName name="_xlnm.Print_Titles" localSheetId="9">'Checking Summary'!$A:$D,'Checking Summary'!$1:$1</definedName>
    <definedName name="_xlnm.Print_Titles" localSheetId="2">'Income Statement'!$A:$F,'Income Statement'!$1:$1</definedName>
    <definedName name="_xlnm.Print_Titles" localSheetId="7">'Savings Summary'!$A:$D,'Savings Summary'!$1:$1</definedName>
    <definedName name="_xlnm.Print_Titles" localSheetId="0">'Scholarship Detail'!$A:$D,'Scholarship Detail'!$1:$1</definedName>
    <definedName name="QB_COLUMN_29" localSheetId="2" hidden="1">'Income Statement'!$G$1</definedName>
    <definedName name="QB_DATA_0" localSheetId="2" hidden="1">'Income Statement'!$4:$4,'Income Statement'!$6:$6,'Income Statement'!$8:$8,'Income Statement'!$9:$9,'Income Statement'!$11:$11,'Income Statement'!$12:$12,'Income Statement'!$18:$18,'Income Statement'!$21:$21,'Income Statement'!$24:$24,'Income Statement'!$25:$25,'Income Statement'!$28:$28,'Income Statement'!$30:$30,'Income Statement'!$31:$31,'Income Statement'!$32:$32,'Income Statement'!$33:$33,'Income Statement'!$35:$35</definedName>
    <definedName name="QB_DATA_1" localSheetId="2" hidden="1">'Income Statement'!$37:$37</definedName>
    <definedName name="QB_FORMULA_0" localSheetId="2" hidden="1">'Income Statement'!$G$7,'Income Statement'!$G$13,'Income Statement'!$G$14,'Income Statement'!$G$15,'Income Statement'!$G$19,'Income Statement'!$G$22,'Income Statement'!$G$26,'Income Statement'!$G$29,'Income Statement'!$G$36,'Income Statement'!$G$38,'Income Statement'!$G$39,'Income Statement'!$G$40</definedName>
    <definedName name="QB_ROW_18301" localSheetId="2" hidden="1">'Income Statement'!$A$40</definedName>
    <definedName name="QB_ROW_19011" localSheetId="2" hidden="1">'Income Statement'!$B$2</definedName>
    <definedName name="QB_ROW_19311" localSheetId="2" hidden="1">'Income Statement'!$B$39</definedName>
    <definedName name="QB_ROW_20031" localSheetId="2" hidden="1">'Income Statement'!$D$3</definedName>
    <definedName name="QB_ROW_20331" localSheetId="2" hidden="1">'Income Statement'!$D$14</definedName>
    <definedName name="QB_ROW_207040" localSheetId="2" hidden="1">'Income Statement'!$E$10</definedName>
    <definedName name="QB_ROW_207340" localSheetId="2" hidden="1">'Income Statement'!$E$13</definedName>
    <definedName name="QB_ROW_210250" localSheetId="2" hidden="1">'Income Statement'!$F$11</definedName>
    <definedName name="QB_ROW_21031" localSheetId="2" hidden="1">'Income Statement'!$D$16</definedName>
    <definedName name="QB_ROW_211040" localSheetId="2" hidden="1">'Income Statement'!$E$5</definedName>
    <definedName name="QB_ROW_211340" localSheetId="2" hidden="1">'Income Statement'!$E$7</definedName>
    <definedName name="QB_ROW_213250" localSheetId="2" hidden="1">'Income Statement'!$F$6</definedName>
    <definedName name="QB_ROW_21331" localSheetId="2" hidden="1">'Income Statement'!$D$38</definedName>
    <definedName name="QB_ROW_220040" localSheetId="2" hidden="1">'Income Statement'!$E$20</definedName>
    <definedName name="QB_ROW_220340" localSheetId="2" hidden="1">'Income Statement'!$E$22</definedName>
    <definedName name="QB_ROW_242240" localSheetId="2" hidden="1">'Income Statement'!$E$37</definedName>
    <definedName name="QB_ROW_244240" localSheetId="2" hidden="1">'Income Statement'!$E$32</definedName>
    <definedName name="QB_ROW_247240" localSheetId="2" hidden="1">'Income Statement'!$E$33</definedName>
    <definedName name="QB_ROW_248040" localSheetId="2" hidden="1">'Income Statement'!$E$17</definedName>
    <definedName name="QB_ROW_248340" localSheetId="2" hidden="1">'Income Statement'!$E$19</definedName>
    <definedName name="QB_ROW_257250" localSheetId="2" hidden="1">'Income Statement'!$F$18</definedName>
    <definedName name="QB_ROW_279240" localSheetId="2" hidden="1">'Income Statement'!$E$4</definedName>
    <definedName name="QB_ROW_282240" localSheetId="2" hidden="1">'Income Statement'!$E$8</definedName>
    <definedName name="QB_ROW_286040" localSheetId="2" hidden="1">'Income Statement'!$E$34</definedName>
    <definedName name="QB_ROW_286340" localSheetId="2" hidden="1">'Income Statement'!$E$36</definedName>
    <definedName name="QB_ROW_293040" localSheetId="2" hidden="1">'Income Statement'!$E$27</definedName>
    <definedName name="QB_ROW_293340" localSheetId="2" hidden="1">'Income Statement'!$E$29</definedName>
    <definedName name="QB_ROW_297040" localSheetId="2" hidden="1">'Income Statement'!$E$23</definedName>
    <definedName name="QB_ROW_297340" localSheetId="2" hidden="1">'Income Statement'!$E$26</definedName>
    <definedName name="QB_ROW_301240" localSheetId="2" hidden="1">'Income Statement'!$E$9</definedName>
    <definedName name="QB_ROW_302240" localSheetId="2" hidden="1">'Income Statement'!$E$30</definedName>
    <definedName name="QB_ROW_310250" localSheetId="2" hidden="1">'Income Statement'!$F$12</definedName>
    <definedName name="QB_ROW_318250" localSheetId="2" hidden="1">'Income Statement'!$F$21</definedName>
    <definedName name="QB_ROW_340250" localSheetId="2" hidden="1">'Income Statement'!$F$24</definedName>
    <definedName name="QB_ROW_341250" localSheetId="2" hidden="1">'Income Statement'!$F$25</definedName>
    <definedName name="QB_ROW_344240" localSheetId="2" hidden="1">'Income Statement'!$E$31</definedName>
    <definedName name="QB_ROW_350250" localSheetId="2" hidden="1">'Income Statement'!$F$35</definedName>
    <definedName name="QB_ROW_372250" localSheetId="2" hidden="1">'Income Statement'!$F$28</definedName>
    <definedName name="QB_ROW_86321" localSheetId="2" hidden="1">'Income Statement'!$C$15</definedName>
    <definedName name="QBCANSUPPORTUPDATE" localSheetId="8">FALSE</definedName>
    <definedName name="QBCANSUPPORTUPDATE" localSheetId="9">FALSE</definedName>
    <definedName name="QBCANSUPPORTUPDATE" localSheetId="2">TRUE</definedName>
    <definedName name="QBCANSUPPORTUPDATE" localSheetId="7">FALSE</definedName>
    <definedName name="QBCANSUPPORTUPDATE" localSheetId="0">FALSE</definedName>
    <definedName name="QBCOMPANYFILENAME" localSheetId="8">"C:\Users\Public\Documents\Intuit\QuickBooks\Company Files\Nacole.qbw"</definedName>
    <definedName name="QBCOMPANYFILENAME" localSheetId="9">"C:\Users\Public\Documents\Intuit\QuickBooks\Company Files\Nacole.qbw"</definedName>
    <definedName name="QBCOMPANYFILENAME" localSheetId="2">"C:\Users\Public\Documents\Intuit\QuickBooks\Company Files\Nacole.qbw"</definedName>
    <definedName name="QBCOMPANYFILENAME" localSheetId="7">"C:\Users\Public\Documents\Intuit\QuickBooks\Company Files\Nacole.qbw"</definedName>
    <definedName name="QBCOMPANYFILENAME" localSheetId="0">"C:\Users\Public\Documents\Intuit\QuickBooks\Company Files\Nacole.qbw"</definedName>
    <definedName name="QBENDDATE" localSheetId="2">20161231</definedName>
    <definedName name="QBHEADERSONSCREEN" localSheetId="8">FALSE</definedName>
    <definedName name="QBHEADERSONSCREEN" localSheetId="9">FALSE</definedName>
    <definedName name="QBHEADERSONSCREEN" localSheetId="2">FALSE</definedName>
    <definedName name="QBHEADERSONSCREEN" localSheetId="7">FALSE</definedName>
    <definedName name="QBHEADERSONSCREEN" localSheetId="0">FALSE</definedName>
    <definedName name="QBMETADATASIZE" localSheetId="8">0</definedName>
    <definedName name="QBMETADATASIZE" localSheetId="9">0</definedName>
    <definedName name="QBMETADATASIZE" localSheetId="2">6357</definedName>
    <definedName name="QBMETADATASIZE" localSheetId="7">0</definedName>
    <definedName name="QBMETADATASIZE" localSheetId="0">0</definedName>
    <definedName name="QBPRESERVECOLOR" localSheetId="8">TRUE</definedName>
    <definedName name="QBPRESERVECOLOR" localSheetId="9">TRUE</definedName>
    <definedName name="QBPRESERVECOLOR" localSheetId="2">TRUE</definedName>
    <definedName name="QBPRESERVECOLOR" localSheetId="7">TRUE</definedName>
    <definedName name="QBPRESERVECOLOR" localSheetId="0">TRUE</definedName>
    <definedName name="QBPRESERVEFONT" localSheetId="8">TRUE</definedName>
    <definedName name="QBPRESERVEFONT" localSheetId="9">TRUE</definedName>
    <definedName name="QBPRESERVEFONT" localSheetId="2">TRUE</definedName>
    <definedName name="QBPRESERVEFONT" localSheetId="7">TRUE</definedName>
    <definedName name="QBPRESERVEFONT" localSheetId="0">TRUE</definedName>
    <definedName name="QBPRESERVEROWHEIGHT" localSheetId="8">TRUE</definedName>
    <definedName name="QBPRESERVEROWHEIGHT" localSheetId="9">TRUE</definedName>
    <definedName name="QBPRESERVEROWHEIGHT" localSheetId="2">TRUE</definedName>
    <definedName name="QBPRESERVEROWHEIGHT" localSheetId="7">TRUE</definedName>
    <definedName name="QBPRESERVEROWHEIGHT" localSheetId="0">TRUE</definedName>
    <definedName name="QBPRESERVESPACE" localSheetId="8">TRUE</definedName>
    <definedName name="QBPRESERVESPACE" localSheetId="9">TRUE</definedName>
    <definedName name="QBPRESERVESPACE" localSheetId="2">TRUE</definedName>
    <definedName name="QBPRESERVESPACE" localSheetId="7">TRUE</definedName>
    <definedName name="QBPRESERVESPACE" localSheetId="0">TRUE</definedName>
    <definedName name="QBREPORTCOLAXIS" localSheetId="8">0</definedName>
    <definedName name="QBREPORTCOLAXIS" localSheetId="9">0</definedName>
    <definedName name="QBREPORTCOLAXIS" localSheetId="2">0</definedName>
    <definedName name="QBREPORTCOLAXIS" localSheetId="7">0</definedName>
    <definedName name="QBREPORTCOLAXIS" localSheetId="0">0</definedName>
    <definedName name="QBREPORTCOMPANYID" localSheetId="8">"75eccf05c15f48468c167fdf287c6b08"</definedName>
    <definedName name="QBREPORTCOMPANYID" localSheetId="9">"75eccf05c15f48468c167fdf287c6b08"</definedName>
    <definedName name="QBREPORTCOMPANYID" localSheetId="2">"75eccf05c15f48468c167fdf287c6b08"</definedName>
    <definedName name="QBREPORTCOMPANYID" localSheetId="7">"75eccf05c15f48468c167fdf287c6b08"</definedName>
    <definedName name="QBREPORTCOMPANYID" localSheetId="0">"75eccf05c15f48468c167fdf287c6b08"</definedName>
    <definedName name="QBREPORTCOMPARECOL_ANNUALBUDGET" localSheetId="8">FALSE</definedName>
    <definedName name="QBREPORTCOMPARECOL_ANNUALBUDGET" localSheetId="9">FALSE</definedName>
    <definedName name="QBREPORTCOMPARECOL_ANNUALBUDGET" localSheetId="2">FALSE</definedName>
    <definedName name="QBREPORTCOMPARECOL_ANNUALBUDGET" localSheetId="7">FALSE</definedName>
    <definedName name="QBREPORTCOMPARECOL_ANNUALBUDGET" localSheetId="0">FALSE</definedName>
    <definedName name="QBREPORTCOMPARECOL_AVGCOGS" localSheetId="8">FALSE</definedName>
    <definedName name="QBREPORTCOMPARECOL_AVGCOGS" localSheetId="9">FALSE</definedName>
    <definedName name="QBREPORTCOMPARECOL_AVGCOGS" localSheetId="2">FALSE</definedName>
    <definedName name="QBREPORTCOMPARECOL_AVGCOGS" localSheetId="7">FALSE</definedName>
    <definedName name="QBREPORTCOMPARECOL_AVGCOGS" localSheetId="0">FALSE</definedName>
    <definedName name="QBREPORTCOMPARECOL_AVGPRICE" localSheetId="8">FALSE</definedName>
    <definedName name="QBREPORTCOMPARECOL_AVGPRICE" localSheetId="9">FALSE</definedName>
    <definedName name="QBREPORTCOMPARECOL_AVGPRICE" localSheetId="2">FALSE</definedName>
    <definedName name="QBREPORTCOMPARECOL_AVGPRICE" localSheetId="7">FALSE</definedName>
    <definedName name="QBREPORTCOMPARECOL_AVGPRICE" localSheetId="0">FALSE</definedName>
    <definedName name="QBREPORTCOMPARECOL_BUDDIFF" localSheetId="8">FALSE</definedName>
    <definedName name="QBREPORTCOMPARECOL_BUDDIFF" localSheetId="9">FALSE</definedName>
    <definedName name="QBREPORTCOMPARECOL_BUDDIFF" localSheetId="2">FALSE</definedName>
    <definedName name="QBREPORTCOMPARECOL_BUDDIFF" localSheetId="7">FALSE</definedName>
    <definedName name="QBREPORTCOMPARECOL_BUDDIFF" localSheetId="0">FALSE</definedName>
    <definedName name="QBREPORTCOMPARECOL_BUDGET" localSheetId="8">FALSE</definedName>
    <definedName name="QBREPORTCOMPARECOL_BUDGET" localSheetId="9">FALSE</definedName>
    <definedName name="QBREPORTCOMPARECOL_BUDGET" localSheetId="2">FALSE</definedName>
    <definedName name="QBREPORTCOMPARECOL_BUDGET" localSheetId="7">FALSE</definedName>
    <definedName name="QBREPORTCOMPARECOL_BUDGET" localSheetId="0">FALSE</definedName>
    <definedName name="QBREPORTCOMPARECOL_BUDPCT" localSheetId="8">FALSE</definedName>
    <definedName name="QBREPORTCOMPARECOL_BUDPCT" localSheetId="9">FALSE</definedName>
    <definedName name="QBREPORTCOMPARECOL_BUDPCT" localSheetId="2">FALSE</definedName>
    <definedName name="QBREPORTCOMPARECOL_BUDPCT" localSheetId="7">FALSE</definedName>
    <definedName name="QBREPORTCOMPARECOL_BUDPCT" localSheetId="0">FALSE</definedName>
    <definedName name="QBREPORTCOMPARECOL_COGS" localSheetId="8">FALSE</definedName>
    <definedName name="QBREPORTCOMPARECOL_COGS" localSheetId="9">FALSE</definedName>
    <definedName name="QBREPORTCOMPARECOL_COGS" localSheetId="2">FALSE</definedName>
    <definedName name="QBREPORTCOMPARECOL_COGS" localSheetId="7">FALSE</definedName>
    <definedName name="QBREPORTCOMPARECOL_COGS" localSheetId="0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2">FALSE</definedName>
    <definedName name="QBREPORTCOMPARECOL_EXCLUDEAMOUNT" localSheetId="7">FALSE</definedName>
    <definedName name="QBREPORTCOMPARECOL_EXCLUDEAMOUNT" localSheetId="0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2">FALSE</definedName>
    <definedName name="QBREPORTCOMPARECOL_EXCLUDECURPERIOD" localSheetId="7">FALSE</definedName>
    <definedName name="QBREPORTCOMPARECOL_EXCLUDECURPERIOD" localSheetId="0">FALSE</definedName>
    <definedName name="QBREPORTCOMPARECOL_FORECAST" localSheetId="8">FALSE</definedName>
    <definedName name="QBREPORTCOMPARECOL_FORECAST" localSheetId="9">FALSE</definedName>
    <definedName name="QBREPORTCOMPARECOL_FORECAST" localSheetId="2">FALSE</definedName>
    <definedName name="QBREPORTCOMPARECOL_FORECAST" localSheetId="7">FALSE</definedName>
    <definedName name="QBREPORTCOMPARECOL_FORECAST" localSheetId="0">FALSE</definedName>
    <definedName name="QBREPORTCOMPARECOL_GROSSMARGIN" localSheetId="8">FALSE</definedName>
    <definedName name="QBREPORTCOMPARECOL_GROSSMARGIN" localSheetId="9">FALSE</definedName>
    <definedName name="QBREPORTCOMPARECOL_GROSSMARGIN" localSheetId="2">FALSE</definedName>
    <definedName name="QBREPORTCOMPARECOL_GROSSMARGIN" localSheetId="7">FALSE</definedName>
    <definedName name="QBREPORTCOMPARECOL_GROSSMARGIN" localSheetId="0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2">FALSE</definedName>
    <definedName name="QBREPORTCOMPARECOL_GROSSMARGINPCT" localSheetId="7">FALSE</definedName>
    <definedName name="QBREPORTCOMPARECOL_GROSSMARGINPCT" localSheetId="0">FALSE</definedName>
    <definedName name="QBREPORTCOMPARECOL_HOURS" localSheetId="8">FALSE</definedName>
    <definedName name="QBREPORTCOMPARECOL_HOURS" localSheetId="9">FALSE</definedName>
    <definedName name="QBREPORTCOMPARECOL_HOURS" localSheetId="2">FALSE</definedName>
    <definedName name="QBREPORTCOMPARECOL_HOURS" localSheetId="7">FALSE</definedName>
    <definedName name="QBREPORTCOMPARECOL_HOURS" localSheetId="0">FALSE</definedName>
    <definedName name="QBREPORTCOMPARECOL_PCTCOL" localSheetId="8">FALSE</definedName>
    <definedName name="QBREPORTCOMPARECOL_PCTCOL" localSheetId="9">FALSE</definedName>
    <definedName name="QBREPORTCOMPARECOL_PCTCOL" localSheetId="2">FALSE</definedName>
    <definedName name="QBREPORTCOMPARECOL_PCTCOL" localSheetId="7">FALSE</definedName>
    <definedName name="QBREPORTCOMPARECOL_PCTCOL" localSheetId="0">FALSE</definedName>
    <definedName name="QBREPORTCOMPARECOL_PCTEXPENSE" localSheetId="8">FALSE</definedName>
    <definedName name="QBREPORTCOMPARECOL_PCTEXPENSE" localSheetId="9">FALSE</definedName>
    <definedName name="QBREPORTCOMPARECOL_PCTEXPENSE" localSheetId="2">FALSE</definedName>
    <definedName name="QBREPORTCOMPARECOL_PCTEXPENSE" localSheetId="7">FALSE</definedName>
    <definedName name="QBREPORTCOMPARECOL_PCTEXPENSE" localSheetId="0">FALSE</definedName>
    <definedName name="QBREPORTCOMPARECOL_PCTINCOME" localSheetId="8">FALSE</definedName>
    <definedName name="QBREPORTCOMPARECOL_PCTINCOME" localSheetId="9">FALSE</definedName>
    <definedName name="QBREPORTCOMPARECOL_PCTINCOME" localSheetId="2">FALSE</definedName>
    <definedName name="QBREPORTCOMPARECOL_PCTINCOME" localSheetId="7">FALSE</definedName>
    <definedName name="QBREPORTCOMPARECOL_PCTINCOME" localSheetId="0">FALSE</definedName>
    <definedName name="QBREPORTCOMPARECOL_PCTOFSALES" localSheetId="8">FALSE</definedName>
    <definedName name="QBREPORTCOMPARECOL_PCTOFSALES" localSheetId="9">FALSE</definedName>
    <definedName name="QBREPORTCOMPARECOL_PCTOFSALES" localSheetId="2">FALSE</definedName>
    <definedName name="QBREPORTCOMPARECOL_PCTOFSALES" localSheetId="7">FALSE</definedName>
    <definedName name="QBREPORTCOMPARECOL_PCTOFSALES" localSheetId="0">FALSE</definedName>
    <definedName name="QBREPORTCOMPARECOL_PCTROW" localSheetId="8">FALSE</definedName>
    <definedName name="QBREPORTCOMPARECOL_PCTROW" localSheetId="9">FALSE</definedName>
    <definedName name="QBREPORTCOMPARECOL_PCTROW" localSheetId="2">FALSE</definedName>
    <definedName name="QBREPORTCOMPARECOL_PCTROW" localSheetId="7">FALSE</definedName>
    <definedName name="QBREPORTCOMPARECOL_PCTROW" localSheetId="0">FALSE</definedName>
    <definedName name="QBREPORTCOMPARECOL_PPDIFF" localSheetId="8">FALSE</definedName>
    <definedName name="QBREPORTCOMPARECOL_PPDIFF" localSheetId="9">FALSE</definedName>
    <definedName name="QBREPORTCOMPARECOL_PPDIFF" localSheetId="2">FALSE</definedName>
    <definedName name="QBREPORTCOMPARECOL_PPDIFF" localSheetId="7">FALSE</definedName>
    <definedName name="QBREPORTCOMPARECOL_PPDIFF" localSheetId="0">FALSE</definedName>
    <definedName name="QBREPORTCOMPARECOL_PPPCT" localSheetId="8">FALSE</definedName>
    <definedName name="QBREPORTCOMPARECOL_PPPCT" localSheetId="9">FALSE</definedName>
    <definedName name="QBREPORTCOMPARECOL_PPPCT" localSheetId="2">FALSE</definedName>
    <definedName name="QBREPORTCOMPARECOL_PPPCT" localSheetId="7">FALSE</definedName>
    <definedName name="QBREPORTCOMPARECOL_PPPCT" localSheetId="0">FALSE</definedName>
    <definedName name="QBREPORTCOMPARECOL_PREVPERIOD" localSheetId="8">FALSE</definedName>
    <definedName name="QBREPORTCOMPARECOL_PREVPERIOD" localSheetId="9">FALSE</definedName>
    <definedName name="QBREPORTCOMPARECOL_PREVPERIOD" localSheetId="2">FALSE</definedName>
    <definedName name="QBREPORTCOMPARECOL_PREVPERIOD" localSheetId="7">FALSE</definedName>
    <definedName name="QBREPORTCOMPARECOL_PREVPERIOD" localSheetId="0">FALSE</definedName>
    <definedName name="QBREPORTCOMPARECOL_PREVYEAR" localSheetId="8">FALSE</definedName>
    <definedName name="QBREPORTCOMPARECOL_PREVYEAR" localSheetId="9">FALSE</definedName>
    <definedName name="QBREPORTCOMPARECOL_PREVYEAR" localSheetId="2">FALSE</definedName>
    <definedName name="QBREPORTCOMPARECOL_PREVYEAR" localSheetId="7">FALSE</definedName>
    <definedName name="QBREPORTCOMPARECOL_PREVYEAR" localSheetId="0">FALSE</definedName>
    <definedName name="QBREPORTCOMPARECOL_PYDIFF" localSheetId="8">FALSE</definedName>
    <definedName name="QBREPORTCOMPARECOL_PYDIFF" localSheetId="9">FALSE</definedName>
    <definedName name="QBREPORTCOMPARECOL_PYDIFF" localSheetId="2">FALSE</definedName>
    <definedName name="QBREPORTCOMPARECOL_PYDIFF" localSheetId="7">FALSE</definedName>
    <definedName name="QBREPORTCOMPARECOL_PYDIFF" localSheetId="0">FALSE</definedName>
    <definedName name="QBREPORTCOMPARECOL_PYPCT" localSheetId="8">FALSE</definedName>
    <definedName name="QBREPORTCOMPARECOL_PYPCT" localSheetId="9">FALSE</definedName>
    <definedName name="QBREPORTCOMPARECOL_PYPCT" localSheetId="2">FALSE</definedName>
    <definedName name="QBREPORTCOMPARECOL_PYPCT" localSheetId="7">FALSE</definedName>
    <definedName name="QBREPORTCOMPARECOL_PYPCT" localSheetId="0">FALSE</definedName>
    <definedName name="QBREPORTCOMPARECOL_QTY" localSheetId="8">FALSE</definedName>
    <definedName name="QBREPORTCOMPARECOL_QTY" localSheetId="9">FALSE</definedName>
    <definedName name="QBREPORTCOMPARECOL_QTY" localSheetId="2">FALSE</definedName>
    <definedName name="QBREPORTCOMPARECOL_QTY" localSheetId="7">FALSE</definedName>
    <definedName name="QBREPORTCOMPARECOL_QTY" localSheetId="0">FALSE</definedName>
    <definedName name="QBREPORTCOMPARECOL_RATE" localSheetId="8">FALSE</definedName>
    <definedName name="QBREPORTCOMPARECOL_RATE" localSheetId="9">FALSE</definedName>
    <definedName name="QBREPORTCOMPARECOL_RATE" localSheetId="2">FALSE</definedName>
    <definedName name="QBREPORTCOMPARECOL_RATE" localSheetId="7">FALSE</definedName>
    <definedName name="QBREPORTCOMPARECOL_RATE" localSheetId="0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2">FALSE</definedName>
    <definedName name="QBREPORTCOMPARECOL_TRIPBILLEDMILES" localSheetId="7">FALSE</definedName>
    <definedName name="QBREPORTCOMPARECOL_TRIPBILLEDMILES" localSheetId="0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2">FALSE</definedName>
    <definedName name="QBREPORTCOMPARECOL_TRIPBILLINGAMOUNT" localSheetId="7">FALSE</definedName>
    <definedName name="QBREPORTCOMPARECOL_TRIPBILLINGAMOUNT" localSheetId="0">FALSE</definedName>
    <definedName name="QBREPORTCOMPARECOL_TRIPMILES" localSheetId="8">FALSE</definedName>
    <definedName name="QBREPORTCOMPARECOL_TRIPMILES" localSheetId="9">FALSE</definedName>
    <definedName name="QBREPORTCOMPARECOL_TRIPMILES" localSheetId="2">FALSE</definedName>
    <definedName name="QBREPORTCOMPARECOL_TRIPMILES" localSheetId="7">FALSE</definedName>
    <definedName name="QBREPORTCOMPARECOL_TRIPMILES" localSheetId="0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2">FALSE</definedName>
    <definedName name="QBREPORTCOMPARECOL_TRIPNOTBILLABLEMILES" localSheetId="7">FALSE</definedName>
    <definedName name="QBREPORTCOMPARECOL_TRIPNOTBILLABLEMILES" localSheetId="0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2">FALSE</definedName>
    <definedName name="QBREPORTCOMPARECOL_TRIPTAXDEDUCTIBLEAMOUNT" localSheetId="7">FALSE</definedName>
    <definedName name="QBREPORTCOMPARECOL_TRIPTAXDEDUCTIBLEAMOUNT" localSheetId="0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2">FALSE</definedName>
    <definedName name="QBREPORTCOMPARECOL_TRIPUNBILLEDMILES" localSheetId="7">FALSE</definedName>
    <definedName name="QBREPORTCOMPARECOL_TRIPUNBILLEDMILES" localSheetId="0">FALSE</definedName>
    <definedName name="QBREPORTCOMPARECOL_YTD" localSheetId="8">FALSE</definedName>
    <definedName name="QBREPORTCOMPARECOL_YTD" localSheetId="9">FALSE</definedName>
    <definedName name="QBREPORTCOMPARECOL_YTD" localSheetId="2">FALSE</definedName>
    <definedName name="QBREPORTCOMPARECOL_YTD" localSheetId="7">FALSE</definedName>
    <definedName name="QBREPORTCOMPARECOL_YTD" localSheetId="0">FALSE</definedName>
    <definedName name="QBREPORTCOMPARECOL_YTDBUDGET" localSheetId="8">FALSE</definedName>
    <definedName name="QBREPORTCOMPARECOL_YTDBUDGET" localSheetId="9">FALSE</definedName>
    <definedName name="QBREPORTCOMPARECOL_YTDBUDGET" localSheetId="2">FALSE</definedName>
    <definedName name="QBREPORTCOMPARECOL_YTDBUDGET" localSheetId="7">FALSE</definedName>
    <definedName name="QBREPORTCOMPARECOL_YTDBUDGET" localSheetId="0">FALSE</definedName>
    <definedName name="QBREPORTCOMPARECOL_YTDPCT" localSheetId="8">FALSE</definedName>
    <definedName name="QBREPORTCOMPARECOL_YTDPCT" localSheetId="9">FALSE</definedName>
    <definedName name="QBREPORTCOMPARECOL_YTDPCT" localSheetId="2">FALSE</definedName>
    <definedName name="QBREPORTCOMPARECOL_YTDPCT" localSheetId="7">FALSE</definedName>
    <definedName name="QBREPORTCOMPARECOL_YTDPCT" localSheetId="0">FALSE</definedName>
    <definedName name="QBREPORTROWAXIS" localSheetId="8">79</definedName>
    <definedName name="QBREPORTROWAXIS" localSheetId="9">79</definedName>
    <definedName name="QBREPORTROWAXIS" localSheetId="2">11</definedName>
    <definedName name="QBREPORTROWAXIS" localSheetId="7">79</definedName>
    <definedName name="QBREPORTROWAXIS" localSheetId="0">79</definedName>
    <definedName name="QBREPORTSUBCOLAXIS" localSheetId="8">0</definedName>
    <definedName name="QBREPORTSUBCOLAXIS" localSheetId="9">0</definedName>
    <definedName name="QBREPORTSUBCOLAXIS" localSheetId="2">0</definedName>
    <definedName name="QBREPORTSUBCOLAXIS" localSheetId="7">0</definedName>
    <definedName name="QBREPORTSUBCOLAXIS" localSheetId="0">0</definedName>
    <definedName name="QBREPORTTYPE" localSheetId="8">256</definedName>
    <definedName name="QBREPORTTYPE" localSheetId="9">257</definedName>
    <definedName name="QBREPORTTYPE" localSheetId="2">0</definedName>
    <definedName name="QBREPORTTYPE" localSheetId="7">257</definedName>
    <definedName name="QBREPORTTYPE" localSheetId="0">256</definedName>
    <definedName name="QBROWHEADERS" localSheetId="8">4</definedName>
    <definedName name="QBROWHEADERS" localSheetId="9">4</definedName>
    <definedName name="QBROWHEADERS" localSheetId="2">6</definedName>
    <definedName name="QBROWHEADERS" localSheetId="7">4</definedName>
    <definedName name="QBROWHEADERS" localSheetId="0">4</definedName>
    <definedName name="QBSTARTDATE" localSheetId="2">20161201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0" l="1"/>
  <c r="B47" i="10"/>
  <c r="C43" i="10"/>
  <c r="B43" i="10"/>
  <c r="C33" i="10"/>
  <c r="B33" i="10"/>
  <c r="C25" i="10"/>
  <c r="C64" i="10" s="1"/>
  <c r="B25" i="10"/>
  <c r="B64" i="10" s="1"/>
  <c r="B20" i="10"/>
  <c r="B66" i="10" s="1"/>
  <c r="C15" i="10"/>
  <c r="B15" i="10"/>
  <c r="C9" i="10"/>
  <c r="C20" i="10" s="1"/>
  <c r="C48" i="9"/>
  <c r="C43" i="9"/>
  <c r="B43" i="9"/>
  <c r="C39" i="9"/>
  <c r="B39" i="9"/>
  <c r="B48" i="9" s="1"/>
  <c r="C9" i="9"/>
  <c r="B9" i="9"/>
  <c r="C66" i="10" l="1"/>
  <c r="C50" i="9"/>
  <c r="B50" i="9"/>
  <c r="G39" i="8" l="1"/>
  <c r="G29" i="8"/>
  <c r="G32" i="8" s="1"/>
  <c r="G33" i="8" s="1"/>
  <c r="G34" i="8" s="1"/>
  <c r="G40" i="8" s="1"/>
  <c r="G19" i="8"/>
  <c r="G11" i="8"/>
  <c r="G8" i="8"/>
  <c r="G20" i="8" s="1"/>
  <c r="G21" i="8" s="1"/>
  <c r="G40" i="7" l="1"/>
  <c r="G39" i="7"/>
  <c r="G38" i="7"/>
  <c r="G36" i="7"/>
  <c r="G29" i="7"/>
  <c r="G26" i="7"/>
  <c r="G22" i="7"/>
  <c r="G19" i="7"/>
  <c r="G15" i="7"/>
  <c r="G14" i="7"/>
  <c r="G13" i="7"/>
  <c r="G7" i="7"/>
  <c r="C26" i="6" l="1"/>
  <c r="B26" i="6"/>
  <c r="C5" i="6"/>
  <c r="C28" i="6" s="1"/>
  <c r="B5" i="6"/>
  <c r="B28" i="6" s="1"/>
  <c r="Q10" i="4" l="1"/>
  <c r="O10" i="4"/>
  <c r="Q9" i="4"/>
  <c r="O9" i="4"/>
  <c r="Q7" i="4"/>
  <c r="O7" i="4"/>
  <c r="Q6" i="4"/>
  <c r="O6" i="4"/>
  <c r="Q5" i="4"/>
  <c r="E8" i="3" l="1"/>
  <c r="E7" i="3"/>
  <c r="E6" i="3"/>
  <c r="E5" i="3"/>
  <c r="Q47" i="2" l="1"/>
  <c r="O47" i="2"/>
  <c r="Q46" i="2"/>
  <c r="O46" i="2"/>
  <c r="Q44" i="2"/>
  <c r="O44" i="2"/>
  <c r="Q43" i="2"/>
  <c r="O43" i="2"/>
  <c r="Q42" i="2"/>
  <c r="Q41" i="2"/>
  <c r="Q40" i="2"/>
  <c r="Q39" i="2"/>
  <c r="Q38" i="2"/>
  <c r="Q37" i="2"/>
  <c r="Q36" i="2"/>
  <c r="Q35" i="2"/>
  <c r="Q34" i="2"/>
  <c r="Q33" i="2"/>
  <c r="Q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E9" i="1" l="1"/>
  <c r="E8" i="1"/>
  <c r="E7" i="1"/>
  <c r="E6" i="1"/>
</calcChain>
</file>

<file path=xl/sharedStrings.xml><?xml version="1.0" encoding="utf-8"?>
<sst xmlns="http://schemas.openxmlformats.org/spreadsheetml/2006/main" count="401" uniqueCount="250">
  <si>
    <t>Dec 31, 16</t>
  </si>
  <si>
    <t>Beginning Balance</t>
  </si>
  <si>
    <t>Cleared Transactions</t>
  </si>
  <si>
    <t>Checks and Payments - 26 items</t>
  </si>
  <si>
    <t>Deposits and Credits - 10 items</t>
  </si>
  <si>
    <t>Total Cleared Transactions</t>
  </si>
  <si>
    <t>Cleared Balance</t>
  </si>
  <si>
    <t>Register Balance as of 12/31/2016</t>
  </si>
  <si>
    <t>Ending Balance</t>
  </si>
  <si>
    <t>Type</t>
  </si>
  <si>
    <t>Date</t>
  </si>
  <si>
    <t>Num</t>
  </si>
  <si>
    <t>Name</t>
  </si>
  <si>
    <t>Clr</t>
  </si>
  <si>
    <t>Amount</t>
  </si>
  <si>
    <t>Balance</t>
  </si>
  <si>
    <t>Ö</t>
  </si>
  <si>
    <t>Total Checks and Payments</t>
  </si>
  <si>
    <t>Total Deposits and Credits</t>
  </si>
  <si>
    <t>Check</t>
  </si>
  <si>
    <t>Liability Check</t>
  </si>
  <si>
    <t>Bill Pmt -Check</t>
  </si>
  <si>
    <t>Deposit</t>
  </si>
  <si>
    <t>Paycheck</t>
  </si>
  <si>
    <t>2784</t>
  </si>
  <si>
    <t>2787</t>
  </si>
  <si>
    <t>2788</t>
  </si>
  <si>
    <t>2786</t>
  </si>
  <si>
    <t>2785</t>
  </si>
  <si>
    <t>2789</t>
  </si>
  <si>
    <t>2790</t>
  </si>
  <si>
    <t>2791</t>
  </si>
  <si>
    <t>E-pay</t>
  </si>
  <si>
    <t>2792</t>
  </si>
  <si>
    <t>2793</t>
  </si>
  <si>
    <t>2794</t>
  </si>
  <si>
    <t>2797</t>
  </si>
  <si>
    <t>2795</t>
  </si>
  <si>
    <t>2796</t>
  </si>
  <si>
    <t>2798</t>
  </si>
  <si>
    <t>2801</t>
  </si>
  <si>
    <t>2800</t>
  </si>
  <si>
    <t>2799</t>
  </si>
  <si>
    <t>2802</t>
  </si>
  <si>
    <t>Intuit GoPayment</t>
  </si>
  <si>
    <t>Grand Davenport Hotel</t>
  </si>
  <si>
    <t>Richard Jerome, PC</t>
  </si>
  <si>
    <t>Cameron L McEllhiney</t>
  </si>
  <si>
    <t>PayPal</t>
  </si>
  <si>
    <t>United States Treasury</t>
  </si>
  <si>
    <t>QuickBooks Payroll Service</t>
  </si>
  <si>
    <t>Liana Perez</t>
  </si>
  <si>
    <t>Intuit Payroll</t>
  </si>
  <si>
    <t>Newman Grace, Inc.</t>
  </si>
  <si>
    <t>Susan Hutson</t>
  </si>
  <si>
    <t>City of Denver</t>
  </si>
  <si>
    <t>Aldin Lolie</t>
  </si>
  <si>
    <t>Nation Builder</t>
  </si>
  <si>
    <t>Cameron L McEllhiney {employee}</t>
  </si>
  <si>
    <t>Deposits and Credits - 1 item</t>
  </si>
  <si>
    <t>REVENUES</t>
  </si>
  <si>
    <t>Registration Fees</t>
  </si>
  <si>
    <t>John Jay</t>
  </si>
  <si>
    <t>2016 Adopted Budget</t>
  </si>
  <si>
    <t>2016 Budget to Date</t>
  </si>
  <si>
    <t>Event Revenues</t>
  </si>
  <si>
    <t>Conference Registration Fees</t>
  </si>
  <si>
    <t>Total Revenues</t>
  </si>
  <si>
    <t>Event Expenses</t>
  </si>
  <si>
    <t>Audio/Visual Expense</t>
  </si>
  <si>
    <t>Breakfast</t>
  </si>
  <si>
    <t>Credit Card Fees</t>
  </si>
  <si>
    <t>Insurance Expense</t>
  </si>
  <si>
    <t>Luncheon</t>
  </si>
  <si>
    <t>Marketing</t>
  </si>
  <si>
    <t>Publishing</t>
  </si>
  <si>
    <t>Pens-Marketing</t>
  </si>
  <si>
    <t>Name Badges</t>
  </si>
  <si>
    <t>Postage &amp; Delivery</t>
  </si>
  <si>
    <t>Printing &amp; Reproduction</t>
  </si>
  <si>
    <t>Folders</t>
  </si>
  <si>
    <t>Printing Folder Contents</t>
  </si>
  <si>
    <t>Reception</t>
  </si>
  <si>
    <t>Staff Costs</t>
  </si>
  <si>
    <t>Staff Travel/Hotel/Per Diem</t>
  </si>
  <si>
    <t>Includes 983.34 co-chair Fraiser</t>
  </si>
  <si>
    <t>Travel Speakers</t>
  </si>
  <si>
    <t>CLE Reporting Fee</t>
  </si>
  <si>
    <t>Miscellaneous</t>
  </si>
  <si>
    <t>Total Expenses</t>
  </si>
  <si>
    <t>Net Income</t>
  </si>
  <si>
    <t>Dec 16</t>
  </si>
  <si>
    <t>Ordinary Income/Expense</t>
  </si>
  <si>
    <t>Income</t>
  </si>
  <si>
    <t>Advertisement Income</t>
  </si>
  <si>
    <t>Contributions</t>
  </si>
  <si>
    <t>Unrestricted Contributions</t>
  </si>
  <si>
    <t>Total Contributions</t>
  </si>
  <si>
    <t>Hotel Rebate</t>
  </si>
  <si>
    <t>Interest</t>
  </si>
  <si>
    <t>Membership Dues</t>
  </si>
  <si>
    <t>Regular Member</t>
  </si>
  <si>
    <t>Student Member</t>
  </si>
  <si>
    <t>Total Membership Dues</t>
  </si>
  <si>
    <t>Total Income</t>
  </si>
  <si>
    <t>Gross Profit</t>
  </si>
  <si>
    <t>Expense</t>
  </si>
  <si>
    <t>Conference Expense</t>
  </si>
  <si>
    <t>Operating Expense-POSTAGE &amp; DEL</t>
  </si>
  <si>
    <t>Total Conference Expense</t>
  </si>
  <si>
    <t>Contracted Labor</t>
  </si>
  <si>
    <t>Director of Operations</t>
  </si>
  <si>
    <t>Total Contracted Labor</t>
  </si>
  <si>
    <t>Intuit Service Fees</t>
  </si>
  <si>
    <t>PayPal Service Charges</t>
  </si>
  <si>
    <t>Total Credit Card Fees</t>
  </si>
  <si>
    <t>Meeting Expenses</t>
  </si>
  <si>
    <t>Baltimore</t>
  </si>
  <si>
    <t>Total Meeting Expenses</t>
  </si>
  <si>
    <t>Newsletter Expense</t>
  </si>
  <si>
    <t>Payroll Expenses</t>
  </si>
  <si>
    <t>Telephone/Communication Expense</t>
  </si>
  <si>
    <t>Travel Expense</t>
  </si>
  <si>
    <t>Mid Winter Meeting Hotel</t>
  </si>
  <si>
    <t>Total Travel Expense</t>
  </si>
  <si>
    <t>Website Expense</t>
  </si>
  <si>
    <t>Total Expense</t>
  </si>
  <si>
    <t>Net Ordinary Income</t>
  </si>
  <si>
    <t>ASSETS</t>
  </si>
  <si>
    <t>Current Assets</t>
  </si>
  <si>
    <t>Checking/Savings</t>
  </si>
  <si>
    <t>Chase-IN</t>
  </si>
  <si>
    <t>Chase Savings - IN</t>
  </si>
  <si>
    <t>NACOLE Scholarship Fund</t>
  </si>
  <si>
    <t>Total Checking/Savings</t>
  </si>
  <si>
    <t>Accounts Receivable</t>
  </si>
  <si>
    <t>Accounts receivable</t>
  </si>
  <si>
    <t>Total Accounts Receivable</t>
  </si>
  <si>
    <t>Other Current Assets</t>
  </si>
  <si>
    <t>Other Receivables</t>
  </si>
  <si>
    <t>Pre-Paid Insurance</t>
  </si>
  <si>
    <t>Pre-Paid Meeting Expense</t>
  </si>
  <si>
    <t>Pre-Paid Misc. Expenses</t>
  </si>
  <si>
    <t>Pre-Paid Travel</t>
  </si>
  <si>
    <t>PrePaid Eventbrite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</si>
  <si>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</si>
  <si>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</si>
  <si>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</si>
  <si>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</si>
  <si>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</si>
  <si>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</si>
  <si>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</si>
  <si>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Accrued Misc Expenses</t>
  </si>
  <si>
    <t>Deferred Revenue</t>
  </si>
  <si>
    <t>Total Deferred Revenue</t>
  </si>
  <si>
    <t>Direct Deposit Liabilities</t>
  </si>
  <si>
    <t>Payroll Liabilities</t>
  </si>
  <si>
    <t>Total Other Current Liabilities</t>
  </si>
  <si>
    <t>Total Current Liabilities</t>
  </si>
  <si>
    <t>Total Liabilities</t>
  </si>
  <si>
    <t>Equity</t>
  </si>
  <si>
    <t>Opening Bal Equity</t>
  </si>
  <si>
    <t>Unrestrict (retained earnings)</t>
  </si>
  <si>
    <t>Total Equity</t>
  </si>
  <si>
    <t>TOTAL LIABILITIES &amp; EQUITY</t>
  </si>
  <si>
    <t>NACOLE Annual Conference</t>
  </si>
  <si>
    <t>Hotel Rebate/Commission</t>
  </si>
  <si>
    <t>CLE Income</t>
  </si>
  <si>
    <t>Vendor Table</t>
  </si>
  <si>
    <t>Other Fundraising</t>
  </si>
  <si>
    <t>Fundraising Income</t>
  </si>
  <si>
    <t>EXPENSES</t>
  </si>
  <si>
    <t>Conference Venue Deposit</t>
  </si>
  <si>
    <t>Welcomeing Open House</t>
  </si>
  <si>
    <t>New Member/Mentoring Gathering</t>
  </si>
  <si>
    <t>Sankofa Reception</t>
  </si>
  <si>
    <t>International/Founders Event</t>
  </si>
  <si>
    <t>Interpreter Expense</t>
  </si>
  <si>
    <t>Tuesday Luncheon</t>
  </si>
  <si>
    <t>AM Breaks/PM Breaks</t>
  </si>
  <si>
    <t>Speaker Expense</t>
  </si>
  <si>
    <t>includes IPADs</t>
  </si>
  <si>
    <t>Conference Gifts</t>
  </si>
  <si>
    <t>Other Gifts</t>
  </si>
  <si>
    <t>Awards</t>
  </si>
  <si>
    <t>Gratuity - Hotel</t>
  </si>
  <si>
    <t>CLE Fees</t>
  </si>
  <si>
    <t>Conference Marketing</t>
  </si>
  <si>
    <t>Bags</t>
  </si>
  <si>
    <t>Includes Binders</t>
  </si>
  <si>
    <t>Badges</t>
  </si>
  <si>
    <t xml:space="preserve">Includes Lapel Pins </t>
  </si>
  <si>
    <t>Thumb Drives</t>
  </si>
  <si>
    <t>Conference App</t>
  </si>
  <si>
    <t>Photographer</t>
  </si>
  <si>
    <t>Other Expenses</t>
  </si>
  <si>
    <t>Name Badge Holders/supplies</t>
  </si>
  <si>
    <t>Board Conference Travel</t>
  </si>
  <si>
    <t>Board Travel</t>
  </si>
  <si>
    <t>Board Hotel</t>
  </si>
  <si>
    <t>Board Per Diem</t>
  </si>
  <si>
    <t>Staff Confrence Travel</t>
  </si>
  <si>
    <t>Staff Travel</t>
  </si>
  <si>
    <t>Staff Hotel</t>
  </si>
  <si>
    <t>Per Diem</t>
  </si>
  <si>
    <t>Revenues</t>
  </si>
  <si>
    <t>Annual Conference Income</t>
  </si>
  <si>
    <t>Conference Reg Fees(Other Event)</t>
  </si>
  <si>
    <t xml:space="preserve">Account Recievable </t>
  </si>
  <si>
    <t>John Jay Symposium</t>
  </si>
  <si>
    <t>Webinars</t>
  </si>
  <si>
    <t>Associate</t>
  </si>
  <si>
    <t>Organizational</t>
  </si>
  <si>
    <t>Regular</t>
  </si>
  <si>
    <t>Student</t>
  </si>
  <si>
    <t>Other Income</t>
  </si>
  <si>
    <t>Causa en Comun Contract</t>
  </si>
  <si>
    <t>Office of Justice Programs Contract</t>
  </si>
  <si>
    <t>Grant Income</t>
  </si>
  <si>
    <t>Open Society</t>
  </si>
  <si>
    <t>Expenses</t>
  </si>
  <si>
    <t>Bank Service Charge</t>
  </si>
  <si>
    <t>Translation Services</t>
  </si>
  <si>
    <t>Guidebook Printing</t>
  </si>
  <si>
    <t>OJP Diagnostic Center Grant - Research Analyst</t>
  </si>
  <si>
    <t>Annual Conference Expense</t>
  </si>
  <si>
    <t>One-Day Training Expense</t>
  </si>
  <si>
    <t>Professional Contracts</t>
  </si>
  <si>
    <t>Accounting/Auditing</t>
  </si>
  <si>
    <t>Director of Training &amp; Ed</t>
  </si>
  <si>
    <t>FICA &amp; Other Taxes-Staff</t>
  </si>
  <si>
    <t>Grant Writer</t>
  </si>
  <si>
    <t>Legal</t>
  </si>
  <si>
    <t>Webmaster</t>
  </si>
  <si>
    <t>Consultants</t>
  </si>
  <si>
    <t>Strategic Planner</t>
  </si>
  <si>
    <t>Staff Travel Expense</t>
  </si>
  <si>
    <t>Midwinter Meeting</t>
  </si>
  <si>
    <t>Staff Conference Travel</t>
  </si>
  <si>
    <t>Organizational Development</t>
  </si>
  <si>
    <t>Mid-Winter Meeting Travel</t>
  </si>
  <si>
    <t>Mid-Winter Meeting Hotel</t>
  </si>
  <si>
    <t>Mid-Winter Meeting Per-Diem</t>
  </si>
  <si>
    <t>Other Meeting Travel Expenses</t>
  </si>
  <si>
    <t>Incorporation Fees State of MD</t>
  </si>
  <si>
    <t>Office Supplies &amp; Technology</t>
  </si>
  <si>
    <t>Survey Tool</t>
  </si>
  <si>
    <t>Telephone &amp; Communications Exp.</t>
  </si>
  <si>
    <t>Regional Outreach Event</t>
  </si>
  <si>
    <t>Mid-Winter Meeting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</si>
</sst>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"/>
    <numFmt numFmtId="165" formatCode="mm/dd/yyyy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999999"/>
      <name val="Calibri"/>
      <family val="2"/>
    </font>
    <font>
      <b/>
      <u/>
      <sz val="11"/>
      <color rgb="FF000000"/>
      <name val="Calibri"/>
      <family val="2"/>
    </font>
    <font>
      <sz val="11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b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3"/>
      <name val="Calibri"/>
      <family val="2"/>
    </font>
    <font>
      <sz val="11"/>
      <color rgb="FFB7B7B7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theme="0"/>
        <bgColor indexed="64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4" xfId="0" applyNumberFormat="1" applyFont="1" applyBorder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5" fillId="0" borderId="0" xfId="0" applyFont="1" applyAlignment="1"/>
    <xf numFmtId="166" fontId="5" fillId="0" borderId="7" xfId="0" applyNumberFormat="1" applyFont="1" applyBorder="1" applyAlignment="1"/>
    <xf numFmtId="0" fontId="7" fillId="2" borderId="0" xfId="0" applyFont="1" applyFill="1" applyAlignment="1"/>
    <xf numFmtId="166" fontId="7" fillId="2" borderId="0" xfId="0" applyNumberFormat="1" applyFont="1" applyFill="1" applyAlignment="1"/>
    <xf numFmtId="166" fontId="5" fillId="0" borderId="0" xfId="0" applyNumberFormat="1" applyFont="1" applyAlignment="1"/>
    <xf numFmtId="0" fontId="7" fillId="3" borderId="0" xfId="0" applyFont="1" applyFill="1" applyAlignment="1"/>
    <xf numFmtId="166" fontId="5" fillId="3" borderId="0" xfId="0" applyNumberFormat="1" applyFont="1" applyFill="1" applyAlignment="1"/>
    <xf numFmtId="0" fontId="7" fillId="0" borderId="7" xfId="0" applyFont="1" applyBorder="1" applyAlignment="1"/>
    <xf numFmtId="166" fontId="7" fillId="0" borderId="7" xfId="0" applyNumberFormat="1" applyFont="1" applyBorder="1" applyAlignment="1"/>
    <xf numFmtId="166" fontId="5" fillId="0" borderId="8" xfId="0" applyNumberFormat="1" applyFont="1" applyBorder="1" applyAlignment="1"/>
    <xf numFmtId="0" fontId="7" fillId="0" borderId="0" xfId="0" applyFont="1" applyAlignment="1"/>
    <xf numFmtId="166" fontId="7" fillId="0" borderId="0" xfId="0" applyNumberFormat="1" applyFont="1" applyAlignment="1"/>
    <xf numFmtId="166" fontId="5" fillId="4" borderId="9" xfId="0" applyNumberFormat="1" applyFont="1" applyFill="1" applyBorder="1" applyAlignment="1"/>
    <xf numFmtId="0" fontId="5" fillId="0" borderId="10" xfId="0" applyFont="1" applyBorder="1" applyAlignment="1"/>
    <xf numFmtId="0" fontId="5" fillId="4" borderId="0" xfId="0" applyFont="1" applyFill="1" applyAlignment="1"/>
    <xf numFmtId="0" fontId="5" fillId="3" borderId="0" xfId="0" applyFont="1" applyFill="1" applyAlignment="1"/>
    <xf numFmtId="0" fontId="5" fillId="0" borderId="7" xfId="0" applyFont="1" applyBorder="1" applyAlignment="1"/>
    <xf numFmtId="166" fontId="7" fillId="4" borderId="7" xfId="0" applyNumberFormat="1" applyFont="1" applyFill="1" applyBorder="1" applyAlignment="1"/>
    <xf numFmtId="166" fontId="7" fillId="0" borderId="8" xfId="0" applyNumberFormat="1" applyFont="1" applyBorder="1" applyAlignment="1"/>
    <xf numFmtId="0" fontId="5" fillId="0" borderId="8" xfId="0" applyFont="1" applyBorder="1" applyAlignment="1"/>
    <xf numFmtId="166" fontId="7" fillId="0" borderId="9" xfId="0" applyNumberFormat="1" applyFont="1" applyBorder="1" applyAlignment="1"/>
    <xf numFmtId="166" fontId="5" fillId="0" borderId="9" xfId="0" applyNumberFormat="1" applyFont="1" applyBorder="1" applyAlignment="1"/>
    <xf numFmtId="0" fontId="5" fillId="0" borderId="9" xfId="0" applyFont="1" applyBorder="1" applyAlignment="1"/>
    <xf numFmtId="164" fontId="2" fillId="0" borderId="11" xfId="0" applyNumberFormat="1" applyFont="1" applyBorder="1"/>
    <xf numFmtId="0" fontId="5" fillId="2" borderId="5" xfId="0" applyFont="1" applyFill="1" applyBorder="1" applyAlignment="1"/>
    <xf numFmtId="0" fontId="6" fillId="0" borderId="6" xfId="0" applyFont="1" applyBorder="1"/>
    <xf numFmtId="0" fontId="7" fillId="5" borderId="0" xfId="0" applyFont="1" applyFill="1" applyAlignment="1"/>
    <xf numFmtId="0" fontId="5" fillId="2" borderId="6" xfId="0" applyFont="1" applyFill="1" applyBorder="1" applyAlignment="1"/>
    <xf numFmtId="0" fontId="5" fillId="0" borderId="12" xfId="0" applyFont="1" applyBorder="1" applyAlignment="1"/>
    <xf numFmtId="166" fontId="5" fillId="0" borderId="13" xfId="0" applyNumberFormat="1" applyFont="1" applyBorder="1" applyAlignment="1"/>
    <xf numFmtId="166" fontId="5" fillId="6" borderId="7" xfId="0" applyNumberFormat="1" applyFont="1" applyFill="1" applyBorder="1" applyAlignment="1"/>
    <xf numFmtId="166" fontId="7" fillId="0" borderId="14" xfId="0" applyNumberFormat="1" applyFont="1" applyBorder="1" applyAlignment="1"/>
    <xf numFmtId="0" fontId="8" fillId="0" borderId="15" xfId="0" applyFont="1" applyBorder="1" applyAlignment="1">
      <alignment horizontal="right"/>
    </xf>
    <xf numFmtId="166" fontId="8" fillId="0" borderId="12" xfId="0" applyNumberFormat="1" applyFont="1" applyBorder="1" applyAlignment="1"/>
    <xf numFmtId="166" fontId="8" fillId="0" borderId="9" xfId="0" applyNumberFormat="1" applyFont="1" applyBorder="1" applyAlignment="1"/>
    <xf numFmtId="0" fontId="8" fillId="0" borderId="1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166" fontId="8" fillId="0" borderId="16" xfId="0" applyNumberFormat="1" applyFont="1" applyBorder="1" applyAlignment="1"/>
    <xf numFmtId="166" fontId="8" fillId="6" borderId="9" xfId="0" applyNumberFormat="1" applyFont="1" applyFill="1" applyBorder="1" applyAlignment="1"/>
    <xf numFmtId="0" fontId="7" fillId="0" borderId="10" xfId="0" applyFont="1" applyBorder="1" applyAlignment="1"/>
    <xf numFmtId="166" fontId="7" fillId="0" borderId="10" xfId="0" applyNumberFormat="1" applyFont="1" applyBorder="1" applyAlignment="1"/>
    <xf numFmtId="166" fontId="5" fillId="0" borderId="10" xfId="0" applyNumberFormat="1" applyFont="1" applyBorder="1" applyAlignment="1"/>
    <xf numFmtId="166" fontId="8" fillId="0" borderId="15" xfId="0" applyNumberFormat="1" applyFont="1" applyBorder="1" applyAlignment="1"/>
    <xf numFmtId="166" fontId="5" fillId="0" borderId="17" xfId="0" applyNumberFormat="1" applyFont="1" applyBorder="1" applyAlignment="1"/>
    <xf numFmtId="166" fontId="7" fillId="4" borderId="8" xfId="0" applyNumberFormat="1" applyFont="1" applyFill="1" applyBorder="1" applyAlignment="1"/>
    <xf numFmtId="166" fontId="9" fillId="0" borderId="0" xfId="0" applyNumberFormat="1" applyFont="1" applyAlignment="1"/>
    <xf numFmtId="166" fontId="9" fillId="4" borderId="9" xfId="0" applyNumberFormat="1" applyFont="1" applyFill="1" applyBorder="1" applyAlignment="1"/>
    <xf numFmtId="0" fontId="7" fillId="7" borderId="0" xfId="0" applyFont="1" applyFill="1" applyAlignment="1">
      <alignment horizontal="center"/>
    </xf>
    <xf numFmtId="166" fontId="7" fillId="7" borderId="0" xfId="0" applyNumberFormat="1" applyFont="1" applyFill="1" applyAlignment="1">
      <alignment horizontal="center"/>
    </xf>
    <xf numFmtId="0" fontId="5" fillId="8" borderId="16" xfId="0" applyFont="1" applyFill="1" applyBorder="1" applyAlignment="1"/>
    <xf numFmtId="166" fontId="5" fillId="8" borderId="0" xfId="0" applyNumberFormat="1" applyFont="1" applyFill="1" applyAlignment="1"/>
    <xf numFmtId="0" fontId="5" fillId="8" borderId="0" xfId="0" applyFont="1" applyFill="1" applyAlignment="1"/>
    <xf numFmtId="0" fontId="10" fillId="4" borderId="8" xfId="0" applyFont="1" applyFill="1" applyBorder="1" applyAlignment="1">
      <alignment horizontal="right"/>
    </xf>
    <xf numFmtId="166" fontId="10" fillId="0" borderId="8" xfId="0" applyNumberFormat="1" applyFont="1" applyBorder="1" applyAlignment="1"/>
    <xf numFmtId="0" fontId="10" fillId="4" borderId="10" xfId="0" applyFont="1" applyFill="1" applyBorder="1" applyAlignment="1">
      <alignment horizontal="right"/>
    </xf>
    <xf numFmtId="166" fontId="10" fillId="0" borderId="10" xfId="0" applyNumberFormat="1" applyFont="1" applyBorder="1" applyAlignment="1"/>
    <xf numFmtId="0" fontId="10" fillId="4" borderId="17" xfId="0" applyFont="1" applyFill="1" applyBorder="1" applyAlignment="1">
      <alignment horizontal="right"/>
    </xf>
    <xf numFmtId="166" fontId="10" fillId="0" borderId="17" xfId="0" applyNumberFormat="1" applyFont="1" applyBorder="1" applyAlignment="1"/>
    <xf numFmtId="0" fontId="11" fillId="4" borderId="8" xfId="0" applyFont="1" applyFill="1" applyBorder="1" applyAlignment="1">
      <alignment horizontal="right"/>
    </xf>
    <xf numFmtId="4" fontId="5" fillId="0" borderId="8" xfId="0" applyNumberFormat="1" applyFont="1" applyBorder="1" applyAlignment="1"/>
    <xf numFmtId="0" fontId="11" fillId="4" borderId="17" xfId="0" applyFont="1" applyFill="1" applyBorder="1" applyAlignment="1">
      <alignment horizontal="right"/>
    </xf>
    <xf numFmtId="4" fontId="12" fillId="0" borderId="17" xfId="0" applyNumberFormat="1" applyFont="1" applyBorder="1" applyAlignment="1"/>
    <xf numFmtId="166" fontId="13" fillId="0" borderId="0" xfId="0" applyNumberFormat="1" applyFont="1" applyAlignment="1"/>
    <xf numFmtId="166" fontId="14" fillId="4" borderId="0" xfId="0" applyNumberFormat="1" applyFont="1" applyFill="1" applyAlignment="1"/>
    <xf numFmtId="0" fontId="0" fillId="0" borderId="0" xfId="0" applyFont="1" applyAlignment="1"/>
    <xf numFmtId="0" fontId="8" fillId="0" borderId="8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7" fillId="0" borderId="8" xfId="0" applyFont="1" applyBorder="1" applyAlignment="1"/>
    <xf numFmtId="0" fontId="10" fillId="0" borderId="8" xfId="0" applyFont="1" applyBorder="1" applyAlignment="1">
      <alignment horizontal="right"/>
    </xf>
    <xf numFmtId="166" fontId="15" fillId="0" borderId="8" xfId="0" applyNumberFormat="1" applyFont="1" applyBorder="1" applyAlignment="1"/>
    <xf numFmtId="0" fontId="10" fillId="0" borderId="10" xfId="0" applyFont="1" applyBorder="1" applyAlignment="1">
      <alignment horizontal="right"/>
    </xf>
    <xf numFmtId="166" fontId="16" fillId="0" borderId="10" xfId="0" applyNumberFormat="1" applyFont="1" applyBorder="1" applyAlignment="1"/>
    <xf numFmtId="0" fontId="16" fillId="0" borderId="10" xfId="0" applyFont="1" applyBorder="1" applyAlignment="1"/>
    <xf numFmtId="4" fontId="10" fillId="0" borderId="10" xfId="0" applyNumberFormat="1" applyFont="1" applyBorder="1" applyAlignment="1"/>
    <xf numFmtId="0" fontId="10" fillId="0" borderId="17" xfId="0" applyFont="1" applyBorder="1" applyAlignment="1">
      <alignment horizontal="right"/>
    </xf>
    <xf numFmtId="166" fontId="10" fillId="0" borderId="0" xfId="0" applyNumberFormat="1" applyFont="1" applyAlignment="1"/>
    <xf numFmtId="166" fontId="8" fillId="0" borderId="0" xfId="0" applyNumberFormat="1" applyFont="1" applyAlignment="1"/>
    <xf numFmtId="166" fontId="10" fillId="0" borderId="10" xfId="0" applyNumberFormat="1" applyFont="1" applyBorder="1" applyAlignment="1">
      <alignment horizontal="right"/>
    </xf>
    <xf numFmtId="166" fontId="1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pane xSplit="4230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3" style="11" customWidth="1"/>
    <col min="4" max="4" width="24.28515625" style="11" customWidth="1"/>
    <col min="5" max="5" width="6.140625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4.5703125" style="11" bestFit="1" customWidth="1"/>
    <col min="10" max="10" width="2.28515625" style="11" customWidth="1"/>
    <col min="11" max="11" width="5.42578125" style="11" bestFit="1" customWidth="1"/>
    <col min="12" max="12" width="2.28515625" style="11" customWidth="1"/>
    <col min="13" max="13" width="3.28515625" style="11" bestFit="1" customWidth="1"/>
    <col min="14" max="14" width="2.28515625" style="11" customWidth="1"/>
    <col min="15" max="15" width="7.28515625" style="11" bestFit="1" customWidth="1"/>
    <col min="16" max="16" width="2.28515625" style="11" customWidth="1"/>
    <col min="17" max="17" width="7" style="11" bestFit="1" customWidth="1"/>
  </cols>
  <sheetData>
    <row r="1" spans="1:17" s="9" customFormat="1" ht="15.75" thickBot="1" x14ac:dyDescent="0.3">
      <c r="A1" s="20"/>
      <c r="B1" s="20"/>
      <c r="C1" s="20"/>
      <c r="D1" s="20"/>
      <c r="E1" s="8" t="s">
        <v>9</v>
      </c>
      <c r="F1" s="20"/>
      <c r="G1" s="8" t="s">
        <v>10</v>
      </c>
      <c r="H1" s="20"/>
      <c r="I1" s="8" t="s">
        <v>11</v>
      </c>
      <c r="J1" s="20"/>
      <c r="K1" s="8" t="s">
        <v>12</v>
      </c>
      <c r="L1" s="20"/>
      <c r="M1" s="8" t="s">
        <v>13</v>
      </c>
      <c r="N1" s="20"/>
      <c r="O1" s="8" t="s">
        <v>14</v>
      </c>
      <c r="P1" s="20"/>
      <c r="Q1" s="8" t="s">
        <v>15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3"/>
      <c r="H2" s="1"/>
      <c r="I2" s="1"/>
      <c r="J2" s="1"/>
      <c r="K2" s="1"/>
      <c r="L2" s="1"/>
      <c r="M2" s="17"/>
      <c r="N2" s="1"/>
      <c r="O2" s="12"/>
      <c r="P2" s="1"/>
      <c r="Q2" s="12">
        <v>8862.34</v>
      </c>
    </row>
    <row r="3" spans="1:17" x14ac:dyDescent="0.25">
      <c r="A3" s="1"/>
      <c r="B3" s="1"/>
      <c r="C3" s="1" t="s">
        <v>2</v>
      </c>
      <c r="D3" s="1"/>
      <c r="E3" s="1"/>
      <c r="F3" s="1"/>
      <c r="G3" s="13"/>
      <c r="H3" s="1"/>
      <c r="I3" s="1"/>
      <c r="J3" s="1"/>
      <c r="K3" s="1"/>
      <c r="L3" s="1"/>
      <c r="M3" s="17"/>
      <c r="N3" s="1"/>
      <c r="O3" s="12"/>
      <c r="P3" s="1"/>
      <c r="Q3" s="12"/>
    </row>
    <row r="4" spans="1:17" x14ac:dyDescent="0.25">
      <c r="A4" s="1"/>
      <c r="B4" s="1"/>
      <c r="C4" s="1"/>
      <c r="D4" s="1" t="s">
        <v>59</v>
      </c>
      <c r="E4" s="1"/>
      <c r="F4" s="1"/>
      <c r="G4" s="13"/>
      <c r="H4" s="1"/>
      <c r="I4" s="1"/>
      <c r="J4" s="1"/>
      <c r="K4" s="1"/>
      <c r="L4" s="1"/>
      <c r="M4" s="17"/>
      <c r="N4" s="1"/>
      <c r="O4" s="12"/>
      <c r="P4" s="1"/>
      <c r="Q4" s="12"/>
    </row>
    <row r="5" spans="1:17" ht="15.75" thickBot="1" x14ac:dyDescent="0.3">
      <c r="A5" s="21"/>
      <c r="B5" s="21"/>
      <c r="C5" s="21"/>
      <c r="D5" s="21"/>
      <c r="E5" s="14" t="s">
        <v>22</v>
      </c>
      <c r="F5" s="14"/>
      <c r="G5" s="15">
        <v>42734</v>
      </c>
      <c r="H5" s="14"/>
      <c r="I5" s="14"/>
      <c r="J5" s="14"/>
      <c r="K5" s="14"/>
      <c r="L5" s="14"/>
      <c r="M5" s="18" t="s">
        <v>16</v>
      </c>
      <c r="N5" s="14"/>
      <c r="O5" s="3">
        <v>0.22</v>
      </c>
      <c r="P5" s="14"/>
      <c r="Q5" s="3">
        <f>ROUND(Q4+O5,5)</f>
        <v>0.22</v>
      </c>
    </row>
    <row r="6" spans="1:17" ht="15.75" thickBot="1" x14ac:dyDescent="0.3">
      <c r="A6" s="14"/>
      <c r="B6" s="14"/>
      <c r="C6" s="14"/>
      <c r="D6" s="14" t="s">
        <v>18</v>
      </c>
      <c r="E6" s="14"/>
      <c r="F6" s="14"/>
      <c r="G6" s="15"/>
      <c r="H6" s="14"/>
      <c r="I6" s="14"/>
      <c r="J6" s="14"/>
      <c r="K6" s="14"/>
      <c r="L6" s="14"/>
      <c r="M6" s="19"/>
      <c r="N6" s="14"/>
      <c r="O6" s="4">
        <f>ROUND(SUM(O4:O5),5)</f>
        <v>0.22</v>
      </c>
      <c r="P6" s="14"/>
      <c r="Q6" s="4">
        <f>Q5</f>
        <v>0.22</v>
      </c>
    </row>
    <row r="7" spans="1:17" ht="30" customHeight="1" thickBot="1" x14ac:dyDescent="0.3">
      <c r="A7" s="14"/>
      <c r="B7" s="14"/>
      <c r="C7" s="14" t="s">
        <v>5</v>
      </c>
      <c r="D7" s="14"/>
      <c r="E7" s="14"/>
      <c r="F7" s="14"/>
      <c r="G7" s="15"/>
      <c r="H7" s="14"/>
      <c r="I7" s="14"/>
      <c r="J7" s="14"/>
      <c r="K7" s="14"/>
      <c r="L7" s="14"/>
      <c r="M7" s="19"/>
      <c r="N7" s="14"/>
      <c r="O7" s="4">
        <f>O6</f>
        <v>0.22</v>
      </c>
      <c r="P7" s="14"/>
      <c r="Q7" s="4">
        <f>Q6</f>
        <v>0.22</v>
      </c>
    </row>
    <row r="8" spans="1:17" ht="30" customHeight="1" thickBot="1" x14ac:dyDescent="0.3">
      <c r="A8" s="14" t="s">
        <v>6</v>
      </c>
      <c r="B8" s="14"/>
      <c r="C8" s="14"/>
      <c r="D8" s="14"/>
      <c r="E8" s="14"/>
      <c r="F8" s="14"/>
      <c r="G8" s="15"/>
      <c r="H8" s="14"/>
      <c r="I8" s="14"/>
      <c r="J8" s="14"/>
      <c r="K8" s="14"/>
      <c r="L8" s="14"/>
      <c r="M8" s="19"/>
      <c r="N8" s="14"/>
      <c r="O8" s="4">
        <v>0.22</v>
      </c>
      <c r="P8" s="14"/>
      <c r="Q8" s="4">
        <v>8862.56</v>
      </c>
    </row>
    <row r="9" spans="1:17" ht="30" customHeight="1" thickBot="1" x14ac:dyDescent="0.3">
      <c r="A9" s="14" t="s">
        <v>7</v>
      </c>
      <c r="B9" s="14"/>
      <c r="C9" s="14"/>
      <c r="D9" s="14"/>
      <c r="E9" s="14"/>
      <c r="F9" s="14"/>
      <c r="G9" s="15"/>
      <c r="H9" s="14"/>
      <c r="I9" s="14"/>
      <c r="J9" s="14"/>
      <c r="K9" s="14"/>
      <c r="L9" s="14"/>
      <c r="M9" s="19"/>
      <c r="N9" s="14"/>
      <c r="O9" s="4">
        <f>O8</f>
        <v>0.22</v>
      </c>
      <c r="P9" s="14"/>
      <c r="Q9" s="4">
        <f>Q8</f>
        <v>8862.56</v>
      </c>
    </row>
    <row r="10" spans="1:17" s="6" customFormat="1" ht="30" customHeight="1" thickBot="1" x14ac:dyDescent="0.25">
      <c r="A10" s="1" t="s">
        <v>8</v>
      </c>
      <c r="B10" s="1"/>
      <c r="C10" s="1"/>
      <c r="D10" s="1"/>
      <c r="E10" s="1"/>
      <c r="F10" s="1"/>
      <c r="G10" s="13"/>
      <c r="H10" s="1"/>
      <c r="I10" s="1"/>
      <c r="J10" s="1"/>
      <c r="K10" s="1"/>
      <c r="L10" s="1"/>
      <c r="M10" s="17"/>
      <c r="N10" s="1"/>
      <c r="O10" s="5">
        <f>O9</f>
        <v>0.22</v>
      </c>
      <c r="P10" s="1"/>
      <c r="Q10" s="5">
        <f>Q9</f>
        <v>8862.56</v>
      </c>
    </row>
    <row r="11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10:29 PM
&amp;"Arial,Bold"&amp;8 01/01/17
&amp;"Arial,Bold"&amp;8 &amp;C&amp;"Arial,Bold"&amp;12 NACOLE
&amp;"Arial,Bold"&amp;14 Reconciliation Detail
&amp;"Arial,Bold"&amp;10 NACOLE Scholarship Fund, Period Ending 12/31/2016</oddHeader>
    <oddFooter>&amp;R&amp;"Arial,Bold"&amp;8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0" customWidth="1"/>
    <col min="4" max="4" width="27.28515625" style="10" customWidth="1"/>
    <col min="5" max="5" width="8.570312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>
        <v>59821.91</v>
      </c>
    </row>
    <row r="3" spans="1:5" x14ac:dyDescent="0.25">
      <c r="A3" s="1"/>
      <c r="B3" s="1"/>
      <c r="C3" s="1" t="s">
        <v>2</v>
      </c>
      <c r="D3" s="1"/>
      <c r="E3" s="2"/>
    </row>
    <row r="4" spans="1:5" x14ac:dyDescent="0.25">
      <c r="A4" s="1"/>
      <c r="B4" s="1"/>
      <c r="C4" s="1"/>
      <c r="D4" s="1" t="s">
        <v>3</v>
      </c>
      <c r="E4" s="2">
        <v>-11339.66</v>
      </c>
    </row>
    <row r="5" spans="1:5" ht="15.75" thickBot="1" x14ac:dyDescent="0.3">
      <c r="A5" s="1"/>
      <c r="B5" s="1"/>
      <c r="C5" s="1"/>
      <c r="D5" s="1" t="s">
        <v>4</v>
      </c>
      <c r="E5" s="3">
        <v>17200</v>
      </c>
    </row>
    <row r="6" spans="1:5" ht="15.75" thickBot="1" x14ac:dyDescent="0.3">
      <c r="A6" s="1"/>
      <c r="B6" s="1"/>
      <c r="C6" s="1" t="s">
        <v>5</v>
      </c>
      <c r="D6" s="1"/>
      <c r="E6" s="4">
        <f>ROUND(SUM(E3:E5),5)</f>
        <v>5860.34</v>
      </c>
    </row>
    <row r="7" spans="1:5" s="6" customFormat="1" ht="30" customHeight="1" thickBot="1" x14ac:dyDescent="0.25">
      <c r="A7" s="1" t="s">
        <v>6</v>
      </c>
      <c r="B7" s="1"/>
      <c r="C7" s="1"/>
      <c r="D7" s="1"/>
      <c r="E7" s="5">
        <f>ROUND(E2+E6,5)</f>
        <v>65682.25</v>
      </c>
    </row>
    <row r="8" spans="1:5" ht="31.5" customHeight="1" thickTop="1" x14ac:dyDescent="0.25">
      <c r="A8" s="1" t="s">
        <v>7</v>
      </c>
      <c r="B8" s="1"/>
      <c r="C8" s="1"/>
      <c r="D8" s="1"/>
      <c r="E8" s="2">
        <f>E7</f>
        <v>65682.25</v>
      </c>
    </row>
    <row r="9" spans="1:5" x14ac:dyDescent="0.25">
      <c r="A9" s="1" t="s">
        <v>8</v>
      </c>
      <c r="B9" s="1"/>
      <c r="C9" s="1"/>
      <c r="D9" s="1"/>
      <c r="E9" s="2">
        <f>E8</f>
        <v>65682.25</v>
      </c>
    </row>
  </sheetData>
  <pageMargins left="0.7" right="0.7" top="0.75" bottom="0.75" header="0.1" footer="0.3"/>
  <pageSetup orientation="portrait" r:id="rId1"/>
  <headerFooter>
    <oddHeader>&amp;L&amp;"Arial,Bold"&amp;8 10:23 PM
&amp;"Arial,Bold"&amp;8 01/01/17
&amp;"Arial,Bold"&amp;8 &amp;C&amp;"Arial,Bold"&amp;12 NACOLE
&amp;"Arial,Bold"&amp;14 Reconciliation Summary
&amp;"Arial,Bold"&amp;10 Chase-IN, Period Ending 12/31/2016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2" sqref="B12"/>
    </sheetView>
  </sheetViews>
  <sheetFormatPr defaultRowHeight="15" x14ac:dyDescent="0.25"/>
  <cols>
    <col min="1" max="1" width="20.7109375" customWidth="1"/>
  </cols>
  <sheetData>
    <row r="1" spans="1:2" x14ac:dyDescent="0.25">
      <c r="A1" s="46" t="s">
        <v>60</v>
      </c>
      <c r="B1" s="47"/>
    </row>
    <row r="2" spans="1:2" x14ac:dyDescent="0.25">
      <c r="A2" s="22" t="s">
        <v>61</v>
      </c>
      <c r="B2" s="23">
        <v>610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41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0" customWidth="1"/>
    <col min="6" max="6" width="29.140625" style="10" customWidth="1"/>
    <col min="7" max="7" width="7.85546875" style="11" bestFit="1" customWidth="1"/>
  </cols>
  <sheetData>
    <row r="1" spans="1:7" s="9" customFormat="1" ht="15.75" thickBot="1" x14ac:dyDescent="0.3">
      <c r="A1" s="7"/>
      <c r="B1" s="7"/>
      <c r="C1" s="7"/>
      <c r="D1" s="7"/>
      <c r="E1" s="7"/>
      <c r="F1" s="7"/>
      <c r="G1" s="8" t="s">
        <v>91</v>
      </c>
    </row>
    <row r="2" spans="1:7" ht="15.75" thickTop="1" x14ac:dyDescent="0.25">
      <c r="A2" s="1"/>
      <c r="B2" s="1" t="s">
        <v>92</v>
      </c>
      <c r="C2" s="1"/>
      <c r="D2" s="1"/>
      <c r="E2" s="1"/>
      <c r="F2" s="1"/>
      <c r="G2" s="2"/>
    </row>
    <row r="3" spans="1:7" x14ac:dyDescent="0.25">
      <c r="A3" s="1"/>
      <c r="B3" s="1"/>
      <c r="C3" s="1"/>
      <c r="D3" s="1" t="s">
        <v>93</v>
      </c>
      <c r="E3" s="1"/>
      <c r="F3" s="1"/>
      <c r="G3" s="2"/>
    </row>
    <row r="4" spans="1:7" x14ac:dyDescent="0.25">
      <c r="A4" s="1"/>
      <c r="B4" s="1"/>
      <c r="C4" s="1"/>
      <c r="D4" s="1"/>
      <c r="E4" s="1" t="s">
        <v>94</v>
      </c>
      <c r="F4" s="1"/>
      <c r="G4" s="2">
        <v>900</v>
      </c>
    </row>
    <row r="5" spans="1:7" x14ac:dyDescent="0.25">
      <c r="A5" s="1"/>
      <c r="B5" s="1"/>
      <c r="C5" s="1"/>
      <c r="D5" s="1"/>
      <c r="E5" s="1" t="s">
        <v>95</v>
      </c>
      <c r="F5" s="1"/>
      <c r="G5" s="2"/>
    </row>
    <row r="6" spans="1:7" ht="15.75" thickBot="1" x14ac:dyDescent="0.3">
      <c r="A6" s="1"/>
      <c r="B6" s="1"/>
      <c r="C6" s="1"/>
      <c r="D6" s="1"/>
      <c r="E6" s="1"/>
      <c r="F6" s="1" t="s">
        <v>96</v>
      </c>
      <c r="G6" s="16">
        <v>400</v>
      </c>
    </row>
    <row r="7" spans="1:7" x14ac:dyDescent="0.25">
      <c r="A7" s="1"/>
      <c r="B7" s="1"/>
      <c r="C7" s="1"/>
      <c r="D7" s="1"/>
      <c r="E7" s="1" t="s">
        <v>97</v>
      </c>
      <c r="F7" s="1"/>
      <c r="G7" s="2">
        <f>ROUND(SUM(G5:G6),5)</f>
        <v>400</v>
      </c>
    </row>
    <row r="8" spans="1:7" ht="30" customHeight="1" x14ac:dyDescent="0.25">
      <c r="A8" s="1"/>
      <c r="B8" s="1"/>
      <c r="C8" s="1"/>
      <c r="D8" s="1"/>
      <c r="E8" s="1" t="s">
        <v>98</v>
      </c>
      <c r="F8" s="1"/>
      <c r="G8" s="2">
        <v>14380</v>
      </c>
    </row>
    <row r="9" spans="1:7" x14ac:dyDescent="0.25">
      <c r="A9" s="1"/>
      <c r="B9" s="1"/>
      <c r="C9" s="1"/>
      <c r="D9" s="1"/>
      <c r="E9" s="1" t="s">
        <v>99</v>
      </c>
      <c r="F9" s="1"/>
      <c r="G9" s="2">
        <v>10.75</v>
      </c>
    </row>
    <row r="10" spans="1:7" x14ac:dyDescent="0.25">
      <c r="A10" s="1"/>
      <c r="B10" s="1"/>
      <c r="C10" s="1"/>
      <c r="D10" s="1"/>
      <c r="E10" s="1" t="s">
        <v>100</v>
      </c>
      <c r="F10" s="1"/>
      <c r="G10" s="2"/>
    </row>
    <row r="11" spans="1:7" x14ac:dyDescent="0.25">
      <c r="A11" s="1"/>
      <c r="B11" s="1"/>
      <c r="C11" s="1"/>
      <c r="D11" s="1"/>
      <c r="E11" s="1"/>
      <c r="F11" s="1" t="s">
        <v>101</v>
      </c>
      <c r="G11" s="2">
        <v>300</v>
      </c>
    </row>
    <row r="12" spans="1:7" ht="15.75" thickBot="1" x14ac:dyDescent="0.3">
      <c r="A12" s="1"/>
      <c r="B12" s="1"/>
      <c r="C12" s="1"/>
      <c r="D12" s="1"/>
      <c r="E12" s="1"/>
      <c r="F12" s="1" t="s">
        <v>102</v>
      </c>
      <c r="G12" s="3">
        <v>50</v>
      </c>
    </row>
    <row r="13" spans="1:7" ht="15.75" thickBot="1" x14ac:dyDescent="0.3">
      <c r="A13" s="1"/>
      <c r="B13" s="1"/>
      <c r="C13" s="1"/>
      <c r="D13" s="1"/>
      <c r="E13" s="1" t="s">
        <v>103</v>
      </c>
      <c r="F13" s="1"/>
      <c r="G13" s="4">
        <f>ROUND(SUM(G10:G12),5)</f>
        <v>350</v>
      </c>
    </row>
    <row r="14" spans="1:7" ht="30" customHeight="1" thickBot="1" x14ac:dyDescent="0.3">
      <c r="A14" s="1"/>
      <c r="B14" s="1"/>
      <c r="C14" s="1"/>
      <c r="D14" s="1" t="s">
        <v>104</v>
      </c>
      <c r="E14" s="1"/>
      <c r="F14" s="1"/>
      <c r="G14" s="45">
        <f>ROUND(SUM(G3:G4)+SUM(G7:G9)+G13,5)</f>
        <v>16040.75</v>
      </c>
    </row>
    <row r="15" spans="1:7" ht="30" customHeight="1" x14ac:dyDescent="0.25">
      <c r="A15" s="1"/>
      <c r="B15" s="1"/>
      <c r="C15" s="1" t="s">
        <v>105</v>
      </c>
      <c r="D15" s="1"/>
      <c r="E15" s="1"/>
      <c r="F15" s="1"/>
      <c r="G15" s="2">
        <f>G14</f>
        <v>16040.75</v>
      </c>
    </row>
    <row r="16" spans="1:7" ht="30" customHeight="1" x14ac:dyDescent="0.25">
      <c r="A16" s="1"/>
      <c r="B16" s="1"/>
      <c r="C16" s="1"/>
      <c r="D16" s="1" t="s">
        <v>106</v>
      </c>
      <c r="E16" s="1"/>
      <c r="F16" s="1"/>
      <c r="G16" s="2"/>
    </row>
    <row r="17" spans="1:7" x14ac:dyDescent="0.25">
      <c r="A17" s="1"/>
      <c r="B17" s="1"/>
      <c r="C17" s="1"/>
      <c r="D17" s="1"/>
      <c r="E17" s="1" t="s">
        <v>107</v>
      </c>
      <c r="F17" s="1"/>
      <c r="G17" s="2"/>
    </row>
    <row r="18" spans="1:7" ht="15.75" thickBot="1" x14ac:dyDescent="0.3">
      <c r="A18" s="1"/>
      <c r="B18" s="1"/>
      <c r="C18" s="1"/>
      <c r="D18" s="1"/>
      <c r="E18" s="1"/>
      <c r="F18" s="1" t="s">
        <v>108</v>
      </c>
      <c r="G18" s="16">
        <v>99.98</v>
      </c>
    </row>
    <row r="19" spans="1:7" x14ac:dyDescent="0.25">
      <c r="A19" s="1"/>
      <c r="B19" s="1"/>
      <c r="C19" s="1"/>
      <c r="D19" s="1"/>
      <c r="E19" s="1" t="s">
        <v>109</v>
      </c>
      <c r="F19" s="1"/>
      <c r="G19" s="2">
        <f>ROUND(SUM(G17:G18),5)</f>
        <v>99.98</v>
      </c>
    </row>
    <row r="20" spans="1:7" ht="30" customHeight="1" x14ac:dyDescent="0.25">
      <c r="A20" s="1"/>
      <c r="B20" s="1"/>
      <c r="C20" s="1"/>
      <c r="D20" s="1"/>
      <c r="E20" s="1" t="s">
        <v>110</v>
      </c>
      <c r="F20" s="1"/>
      <c r="G20" s="2"/>
    </row>
    <row r="21" spans="1:7" ht="15.75" thickBot="1" x14ac:dyDescent="0.3">
      <c r="A21" s="1"/>
      <c r="B21" s="1"/>
      <c r="C21" s="1"/>
      <c r="D21" s="1"/>
      <c r="E21" s="1"/>
      <c r="F21" s="1" t="s">
        <v>111</v>
      </c>
      <c r="G21" s="16">
        <v>2333.3200000000002</v>
      </c>
    </row>
    <row r="22" spans="1:7" x14ac:dyDescent="0.25">
      <c r="A22" s="1"/>
      <c r="B22" s="1"/>
      <c r="C22" s="1"/>
      <c r="D22" s="1"/>
      <c r="E22" s="1" t="s">
        <v>112</v>
      </c>
      <c r="F22" s="1"/>
      <c r="G22" s="2">
        <f>ROUND(SUM(G20:G21),5)</f>
        <v>2333.3200000000002</v>
      </c>
    </row>
    <row r="23" spans="1:7" ht="30" customHeight="1" x14ac:dyDescent="0.25">
      <c r="A23" s="1"/>
      <c r="B23" s="1"/>
      <c r="C23" s="1"/>
      <c r="D23" s="1"/>
      <c r="E23" s="1" t="s">
        <v>71</v>
      </c>
      <c r="F23" s="1"/>
      <c r="G23" s="2"/>
    </row>
    <row r="24" spans="1:7" x14ac:dyDescent="0.25">
      <c r="A24" s="1"/>
      <c r="B24" s="1"/>
      <c r="C24" s="1"/>
      <c r="D24" s="1"/>
      <c r="E24" s="1"/>
      <c r="F24" s="1" t="s">
        <v>113</v>
      </c>
      <c r="G24" s="2">
        <v>42.85</v>
      </c>
    </row>
    <row r="25" spans="1:7" ht="15.75" thickBot="1" x14ac:dyDescent="0.3">
      <c r="A25" s="1"/>
      <c r="B25" s="1"/>
      <c r="C25" s="1"/>
      <c r="D25" s="1"/>
      <c r="E25" s="1"/>
      <c r="F25" s="1" t="s">
        <v>114</v>
      </c>
      <c r="G25" s="16">
        <v>41.05</v>
      </c>
    </row>
    <row r="26" spans="1:7" x14ac:dyDescent="0.25">
      <c r="A26" s="1"/>
      <c r="B26" s="1"/>
      <c r="C26" s="1"/>
      <c r="D26" s="1"/>
      <c r="E26" s="1" t="s">
        <v>115</v>
      </c>
      <c r="F26" s="1"/>
      <c r="G26" s="2">
        <f>ROUND(SUM(G23:G25),5)</f>
        <v>83.9</v>
      </c>
    </row>
    <row r="27" spans="1:7" ht="30" customHeight="1" x14ac:dyDescent="0.25">
      <c r="A27" s="1"/>
      <c r="B27" s="1"/>
      <c r="C27" s="1"/>
      <c r="D27" s="1"/>
      <c r="E27" s="1" t="s">
        <v>116</v>
      </c>
      <c r="F27" s="1"/>
      <c r="G27" s="2"/>
    </row>
    <row r="28" spans="1:7" ht="15.75" thickBot="1" x14ac:dyDescent="0.3">
      <c r="A28" s="1"/>
      <c r="B28" s="1"/>
      <c r="C28" s="1"/>
      <c r="D28" s="1"/>
      <c r="E28" s="1"/>
      <c r="F28" s="1" t="s">
        <v>117</v>
      </c>
      <c r="G28" s="16">
        <v>230.85</v>
      </c>
    </row>
    <row r="29" spans="1:7" x14ac:dyDescent="0.25">
      <c r="A29" s="1"/>
      <c r="B29" s="1"/>
      <c r="C29" s="1"/>
      <c r="D29" s="1"/>
      <c r="E29" s="1" t="s">
        <v>118</v>
      </c>
      <c r="F29" s="1"/>
      <c r="G29" s="2">
        <f>ROUND(SUM(G27:G28),5)</f>
        <v>230.85</v>
      </c>
    </row>
    <row r="30" spans="1:7" ht="30" customHeight="1" x14ac:dyDescent="0.25">
      <c r="A30" s="1"/>
      <c r="B30" s="1"/>
      <c r="C30" s="1"/>
      <c r="D30" s="1"/>
      <c r="E30" s="1" t="s">
        <v>119</v>
      </c>
      <c r="F30" s="1"/>
      <c r="G30" s="2">
        <v>625</v>
      </c>
    </row>
    <row r="31" spans="1:7" x14ac:dyDescent="0.25">
      <c r="A31" s="1"/>
      <c r="B31" s="1"/>
      <c r="C31" s="1"/>
      <c r="D31" s="1"/>
      <c r="E31" s="1" t="s">
        <v>120</v>
      </c>
      <c r="F31" s="1"/>
      <c r="G31" s="2">
        <v>6733.78</v>
      </c>
    </row>
    <row r="32" spans="1:7" x14ac:dyDescent="0.25">
      <c r="A32" s="1"/>
      <c r="B32" s="1"/>
      <c r="C32" s="1"/>
      <c r="D32" s="1"/>
      <c r="E32" s="1" t="s">
        <v>78</v>
      </c>
      <c r="F32" s="1"/>
      <c r="G32" s="2">
        <v>13.45</v>
      </c>
    </row>
    <row r="33" spans="1:7" x14ac:dyDescent="0.25">
      <c r="A33" s="1"/>
      <c r="B33" s="1"/>
      <c r="C33" s="1"/>
      <c r="D33" s="1"/>
      <c r="E33" s="1" t="s">
        <v>121</v>
      </c>
      <c r="F33" s="1"/>
      <c r="G33" s="2">
        <v>100</v>
      </c>
    </row>
    <row r="34" spans="1:7" x14ac:dyDescent="0.25">
      <c r="A34" s="1"/>
      <c r="B34" s="1"/>
      <c r="C34" s="1"/>
      <c r="D34" s="1"/>
      <c r="E34" s="1" t="s">
        <v>122</v>
      </c>
      <c r="F34" s="1"/>
      <c r="G34" s="2"/>
    </row>
    <row r="35" spans="1:7" ht="15.75" thickBot="1" x14ac:dyDescent="0.3">
      <c r="A35" s="1"/>
      <c r="B35" s="1"/>
      <c r="C35" s="1"/>
      <c r="D35" s="1"/>
      <c r="E35" s="1"/>
      <c r="F35" s="1" t="s">
        <v>123</v>
      </c>
      <c r="G35" s="16">
        <v>250</v>
      </c>
    </row>
    <row r="36" spans="1:7" x14ac:dyDescent="0.25">
      <c r="A36" s="1"/>
      <c r="B36" s="1"/>
      <c r="C36" s="1"/>
      <c r="D36" s="1"/>
      <c r="E36" s="1" t="s">
        <v>124</v>
      </c>
      <c r="F36" s="1"/>
      <c r="G36" s="2">
        <f>ROUND(SUM(G34:G35),5)</f>
        <v>250</v>
      </c>
    </row>
    <row r="37" spans="1:7" ht="30" customHeight="1" thickBot="1" x14ac:dyDescent="0.3">
      <c r="A37" s="1"/>
      <c r="B37" s="1"/>
      <c r="C37" s="1"/>
      <c r="D37" s="1"/>
      <c r="E37" s="1" t="s">
        <v>125</v>
      </c>
      <c r="F37" s="1"/>
      <c r="G37" s="3">
        <v>1552.2</v>
      </c>
    </row>
    <row r="38" spans="1:7" ht="15.75" thickBot="1" x14ac:dyDescent="0.3">
      <c r="A38" s="1"/>
      <c r="B38" s="1"/>
      <c r="C38" s="1"/>
      <c r="D38" s="1" t="s">
        <v>126</v>
      </c>
      <c r="E38" s="1"/>
      <c r="F38" s="1"/>
      <c r="G38" s="4">
        <f>ROUND(G16+G19+G22+G26+SUM(G29:G33)+SUM(G36:G37),5)</f>
        <v>12022.48</v>
      </c>
    </row>
    <row r="39" spans="1:7" ht="30" customHeight="1" thickBot="1" x14ac:dyDescent="0.3">
      <c r="A39" s="1"/>
      <c r="B39" s="1" t="s">
        <v>127</v>
      </c>
      <c r="C39" s="1"/>
      <c r="D39" s="1"/>
      <c r="E39" s="1"/>
      <c r="F39" s="1"/>
      <c r="G39" s="4">
        <f>ROUND(G2+G15-G38,5)</f>
        <v>4018.27</v>
      </c>
    </row>
    <row r="40" spans="1:7" s="6" customFormat="1" ht="30" customHeight="1" thickBot="1" x14ac:dyDescent="0.25">
      <c r="A40" s="1" t="s">
        <v>90</v>
      </c>
      <c r="B40" s="1"/>
      <c r="C40" s="1"/>
      <c r="D40" s="1"/>
      <c r="E40" s="1"/>
      <c r="F40" s="1"/>
      <c r="G40" s="5">
        <f>G39</f>
        <v>4018.27</v>
      </c>
    </row>
    <row r="41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12:11 PM
&amp;"Arial,Bold"&amp;8 01/02/17
&amp;"Arial,Bold"&amp;8 Accrual Basis&amp;C&amp;"Arial,Bold"&amp;12 NACOLE
&amp;"Arial,Bold"&amp;14 Income Statement
&amp;"Arial,Bold"&amp;10 December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N14" sqref="N14"/>
    </sheetView>
  </sheetViews>
  <sheetFormatPr defaultRowHeight="15" x14ac:dyDescent="0.25"/>
  <cols>
    <col min="1" max="5" width="3" style="10" customWidth="1"/>
    <col min="6" max="6" width="20.28515625" style="10" customWidth="1"/>
    <col min="7" max="7" width="8.7109375" style="11" bestFit="1" customWidth="1"/>
  </cols>
  <sheetData>
    <row r="1" spans="1:7" s="9" customFormat="1" ht="15.75" thickBot="1" x14ac:dyDescent="0.3">
      <c r="A1" s="7"/>
      <c r="B1" s="7"/>
      <c r="C1" s="7"/>
      <c r="D1" s="7"/>
      <c r="E1" s="7"/>
      <c r="F1" s="7"/>
      <c r="G1" s="8" t="s">
        <v>0</v>
      </c>
    </row>
    <row r="2" spans="1:7" ht="15.75" thickTop="1" x14ac:dyDescent="0.25">
      <c r="A2" s="1" t="s">
        <v>128</v>
      </c>
      <c r="B2" s="1"/>
      <c r="C2" s="1"/>
      <c r="D2" s="1"/>
      <c r="E2" s="1"/>
      <c r="F2" s="1"/>
      <c r="G2" s="2"/>
    </row>
    <row r="3" spans="1:7" x14ac:dyDescent="0.25">
      <c r="A3" s="1"/>
      <c r="B3" s="1" t="s">
        <v>129</v>
      </c>
      <c r="C3" s="1"/>
      <c r="D3" s="1"/>
      <c r="E3" s="1"/>
      <c r="F3" s="1"/>
      <c r="G3" s="2"/>
    </row>
    <row r="4" spans="1:7" x14ac:dyDescent="0.25">
      <c r="A4" s="1"/>
      <c r="B4" s="1"/>
      <c r="C4" s="1" t="s">
        <v>130</v>
      </c>
      <c r="D4" s="1"/>
      <c r="E4" s="1"/>
      <c r="F4" s="1"/>
      <c r="G4" s="2"/>
    </row>
    <row r="5" spans="1:7" x14ac:dyDescent="0.25">
      <c r="A5" s="1"/>
      <c r="B5" s="1"/>
      <c r="C5" s="1"/>
      <c r="D5" s="1" t="s">
        <v>131</v>
      </c>
      <c r="E5" s="1"/>
      <c r="F5" s="1"/>
      <c r="G5" s="2">
        <v>65682.25</v>
      </c>
    </row>
    <row r="6" spans="1:7" x14ac:dyDescent="0.25">
      <c r="A6" s="1"/>
      <c r="B6" s="1"/>
      <c r="C6" s="1"/>
      <c r="D6" s="1" t="s">
        <v>132</v>
      </c>
      <c r="E6" s="1"/>
      <c r="F6" s="1"/>
      <c r="G6" s="2">
        <v>163674.84</v>
      </c>
    </row>
    <row r="7" spans="1:7" ht="15.75" thickBot="1" x14ac:dyDescent="0.3">
      <c r="A7" s="1"/>
      <c r="B7" s="1"/>
      <c r="C7" s="1"/>
      <c r="D7" s="1" t="s">
        <v>133</v>
      </c>
      <c r="E7" s="1"/>
      <c r="F7" s="1"/>
      <c r="G7" s="16">
        <v>8862.56</v>
      </c>
    </row>
    <row r="8" spans="1:7" x14ac:dyDescent="0.25">
      <c r="A8" s="1"/>
      <c r="B8" s="1"/>
      <c r="C8" s="1" t="s">
        <v>134</v>
      </c>
      <c r="D8" s="1"/>
      <c r="E8" s="1"/>
      <c r="F8" s="1"/>
      <c r="G8" s="2">
        <f>ROUND(SUM(G4:G7),5)</f>
        <v>238219.65</v>
      </c>
    </row>
    <row r="9" spans="1:7" ht="30" customHeight="1" x14ac:dyDescent="0.25">
      <c r="A9" s="1"/>
      <c r="B9" s="1"/>
      <c r="C9" s="1" t="s">
        <v>135</v>
      </c>
      <c r="D9" s="1"/>
      <c r="E9" s="1"/>
      <c r="F9" s="1"/>
      <c r="G9" s="2"/>
    </row>
    <row r="10" spans="1:7" ht="15.75" thickBot="1" x14ac:dyDescent="0.3">
      <c r="A10" s="1"/>
      <c r="B10" s="1"/>
      <c r="C10" s="1"/>
      <c r="D10" s="1" t="s">
        <v>136</v>
      </c>
      <c r="E10" s="1"/>
      <c r="F10" s="1"/>
      <c r="G10" s="16">
        <v>-5797</v>
      </c>
    </row>
    <row r="11" spans="1:7" x14ac:dyDescent="0.25">
      <c r="A11" s="1"/>
      <c r="B11" s="1"/>
      <c r="C11" s="1" t="s">
        <v>137</v>
      </c>
      <c r="D11" s="1"/>
      <c r="E11" s="1"/>
      <c r="F11" s="1"/>
      <c r="G11" s="2">
        <f>ROUND(SUM(G9:G10),5)</f>
        <v>-5797</v>
      </c>
    </row>
    <row r="12" spans="1:7" ht="30" customHeight="1" x14ac:dyDescent="0.25">
      <c r="A12" s="1"/>
      <c r="B12" s="1"/>
      <c r="C12" s="1" t="s">
        <v>138</v>
      </c>
      <c r="D12" s="1"/>
      <c r="E12" s="1"/>
      <c r="F12" s="1"/>
      <c r="G12" s="2"/>
    </row>
    <row r="13" spans="1:7" x14ac:dyDescent="0.25">
      <c r="A13" s="1"/>
      <c r="B13" s="1"/>
      <c r="C13" s="1"/>
      <c r="D13" s="1" t="s">
        <v>139</v>
      </c>
      <c r="E13" s="1"/>
      <c r="F13" s="1"/>
      <c r="G13" s="2">
        <v>5797</v>
      </c>
    </row>
    <row r="14" spans="1:7" x14ac:dyDescent="0.25">
      <c r="A14" s="1"/>
      <c r="B14" s="1"/>
      <c r="C14" s="1"/>
      <c r="D14" s="1" t="s">
        <v>140</v>
      </c>
      <c r="E14" s="1"/>
      <c r="F14" s="1"/>
      <c r="G14" s="2">
        <v>525.26</v>
      </c>
    </row>
    <row r="15" spans="1:7" x14ac:dyDescent="0.25">
      <c r="A15" s="1"/>
      <c r="B15" s="1"/>
      <c r="C15" s="1"/>
      <c r="D15" s="1" t="s">
        <v>141</v>
      </c>
      <c r="E15" s="1"/>
      <c r="F15" s="1"/>
      <c r="G15" s="2">
        <v>1500</v>
      </c>
    </row>
    <row r="16" spans="1:7" x14ac:dyDescent="0.25">
      <c r="A16" s="1"/>
      <c r="B16" s="1"/>
      <c r="C16" s="1"/>
      <c r="D16" s="1" t="s">
        <v>142</v>
      </c>
      <c r="E16" s="1"/>
      <c r="F16" s="1"/>
      <c r="G16" s="2">
        <v>200</v>
      </c>
    </row>
    <row r="17" spans="1:7" x14ac:dyDescent="0.25">
      <c r="A17" s="1"/>
      <c r="B17" s="1"/>
      <c r="C17" s="1"/>
      <c r="D17" s="1" t="s">
        <v>143</v>
      </c>
      <c r="E17" s="1"/>
      <c r="F17" s="1"/>
      <c r="G17" s="2">
        <v>3129.18</v>
      </c>
    </row>
    <row r="18" spans="1:7" ht="15.75" thickBot="1" x14ac:dyDescent="0.3">
      <c r="A18" s="1"/>
      <c r="B18" s="1"/>
      <c r="C18" s="1"/>
      <c r="D18" s="1" t="s">
        <v>144</v>
      </c>
      <c r="E18" s="1"/>
      <c r="F18" s="1"/>
      <c r="G18" s="3">
        <v>10.039999999999999</v>
      </c>
    </row>
    <row r="19" spans="1:7" ht="15.75" thickBot="1" x14ac:dyDescent="0.3">
      <c r="A19" s="1"/>
      <c r="B19" s="1"/>
      <c r="C19" s="1" t="s">
        <v>145</v>
      </c>
      <c r="D19" s="1"/>
      <c r="E19" s="1"/>
      <c r="F19" s="1"/>
      <c r="G19" s="4">
        <f>ROUND(SUM(G12:G18),5)</f>
        <v>11161.48</v>
      </c>
    </row>
    <row r="20" spans="1:7" ht="30" customHeight="1" thickBot="1" x14ac:dyDescent="0.3">
      <c r="A20" s="1"/>
      <c r="B20" s="1" t="s">
        <v>146</v>
      </c>
      <c r="C20" s="1"/>
      <c r="D20" s="1"/>
      <c r="E20" s="1"/>
      <c r="F20" s="1"/>
      <c r="G20" s="4">
        <f>ROUND(G3+G8+G11+G19,5)</f>
        <v>243584.13</v>
      </c>
    </row>
    <row r="21" spans="1:7" s="6" customFormat="1" ht="30" customHeight="1" thickBot="1" x14ac:dyDescent="0.25">
      <c r="A21" s="1" t="s">
        <v>147</v>
      </c>
      <c r="B21" s="1"/>
      <c r="C21" s="1"/>
      <c r="D21" s="1"/>
      <c r="E21" s="1"/>
      <c r="F21" s="1"/>
      <c r="G21" s="5">
        <f>ROUND(G2+G20,5)</f>
        <v>243584.13</v>
      </c>
    </row>
    <row r="22" spans="1:7" ht="31.5" customHeight="1" thickTop="1" x14ac:dyDescent="0.25">
      <c r="A22" s="1" t="s">
        <v>148</v>
      </c>
      <c r="B22" s="1"/>
      <c r="C22" s="1"/>
      <c r="D22" s="1"/>
      <c r="E22" s="1"/>
      <c r="F22" s="1"/>
      <c r="G22" s="2"/>
    </row>
    <row r="23" spans="1:7" x14ac:dyDescent="0.25">
      <c r="A23" s="1"/>
      <c r="B23" s="1" t="s">
        <v>149</v>
      </c>
      <c r="C23" s="1"/>
      <c r="D23" s="1"/>
      <c r="E23" s="1"/>
      <c r="F23" s="1"/>
      <c r="G23" s="2"/>
    </row>
    <row r="24" spans="1:7" x14ac:dyDescent="0.25">
      <c r="A24" s="1"/>
      <c r="B24" s="1"/>
      <c r="C24" s="1" t="s">
        <v>150</v>
      </c>
      <c r="D24" s="1"/>
      <c r="E24" s="1"/>
      <c r="F24" s="1"/>
      <c r="G24" s="2"/>
    </row>
    <row r="25" spans="1:7" x14ac:dyDescent="0.25">
      <c r="A25" s="1"/>
      <c r="B25" s="1"/>
      <c r="C25" s="1"/>
      <c r="D25" s="1" t="s">
        <v>151</v>
      </c>
      <c r="E25" s="1"/>
      <c r="F25" s="1"/>
      <c r="G25" s="2"/>
    </row>
    <row r="26" spans="1:7" x14ac:dyDescent="0.25">
      <c r="A26" s="1"/>
      <c r="B26" s="1"/>
      <c r="C26" s="1"/>
      <c r="D26" s="1"/>
      <c r="E26" s="1" t="s">
        <v>152</v>
      </c>
      <c r="F26" s="1"/>
      <c r="G26" s="2">
        <v>-11</v>
      </c>
    </row>
    <row r="27" spans="1:7" x14ac:dyDescent="0.25">
      <c r="A27" s="1"/>
      <c r="B27" s="1"/>
      <c r="C27" s="1"/>
      <c r="D27" s="1"/>
      <c r="E27" s="1" t="s">
        <v>153</v>
      </c>
      <c r="F27" s="1"/>
      <c r="G27" s="2"/>
    </row>
    <row r="28" spans="1:7" ht="15.75" thickBot="1" x14ac:dyDescent="0.3">
      <c r="A28" s="1"/>
      <c r="B28" s="1"/>
      <c r="C28" s="1"/>
      <c r="D28" s="1"/>
      <c r="E28" s="1"/>
      <c r="F28" s="1" t="s">
        <v>100</v>
      </c>
      <c r="G28" s="16">
        <v>-8400</v>
      </c>
    </row>
    <row r="29" spans="1:7" x14ac:dyDescent="0.25">
      <c r="A29" s="1"/>
      <c r="B29" s="1"/>
      <c r="C29" s="1"/>
      <c r="D29" s="1"/>
      <c r="E29" s="1" t="s">
        <v>154</v>
      </c>
      <c r="F29" s="1"/>
      <c r="G29" s="2">
        <f>ROUND(SUM(G27:G28),5)</f>
        <v>-8400</v>
      </c>
    </row>
    <row r="30" spans="1:7" ht="30" customHeight="1" x14ac:dyDescent="0.25">
      <c r="A30" s="1"/>
      <c r="B30" s="1"/>
      <c r="C30" s="1"/>
      <c r="D30" s="1"/>
      <c r="E30" s="1" t="s">
        <v>155</v>
      </c>
      <c r="F30" s="1"/>
      <c r="G30" s="2">
        <v>0.45</v>
      </c>
    </row>
    <row r="31" spans="1:7" ht="15.75" thickBot="1" x14ac:dyDescent="0.3">
      <c r="A31" s="1"/>
      <c r="B31" s="1"/>
      <c r="C31" s="1"/>
      <c r="D31" s="1"/>
      <c r="E31" s="1" t="s">
        <v>156</v>
      </c>
      <c r="F31" s="1"/>
      <c r="G31" s="3">
        <v>2043.94</v>
      </c>
    </row>
    <row r="32" spans="1:7" ht="15.75" thickBot="1" x14ac:dyDescent="0.3">
      <c r="A32" s="1"/>
      <c r="B32" s="1"/>
      <c r="C32" s="1"/>
      <c r="D32" s="1" t="s">
        <v>157</v>
      </c>
      <c r="E32" s="1"/>
      <c r="F32" s="1"/>
      <c r="G32" s="4">
        <f>ROUND(SUM(G25:G26)+SUM(G29:G31),5)</f>
        <v>-6366.61</v>
      </c>
    </row>
    <row r="33" spans="1:7" ht="30" customHeight="1" thickBot="1" x14ac:dyDescent="0.3">
      <c r="A33" s="1"/>
      <c r="B33" s="1"/>
      <c r="C33" s="1" t="s">
        <v>158</v>
      </c>
      <c r="D33" s="1"/>
      <c r="E33" s="1"/>
      <c r="F33" s="1"/>
      <c r="G33" s="45">
        <f>ROUND(G24+G32,5)</f>
        <v>-6366.61</v>
      </c>
    </row>
    <row r="34" spans="1:7" ht="30" customHeight="1" x14ac:dyDescent="0.25">
      <c r="A34" s="1"/>
      <c r="B34" s="1" t="s">
        <v>159</v>
      </c>
      <c r="C34" s="1"/>
      <c r="D34" s="1"/>
      <c r="E34" s="1"/>
      <c r="F34" s="1"/>
      <c r="G34" s="2">
        <f>ROUND(G23+G33,5)</f>
        <v>-6366.61</v>
      </c>
    </row>
    <row r="35" spans="1:7" ht="30" customHeight="1" x14ac:dyDescent="0.25">
      <c r="A35" s="1"/>
      <c r="B35" s="1" t="s">
        <v>160</v>
      </c>
      <c r="C35" s="1"/>
      <c r="D35" s="1"/>
      <c r="E35" s="1"/>
      <c r="F35" s="1"/>
      <c r="G35" s="2"/>
    </row>
    <row r="36" spans="1:7" x14ac:dyDescent="0.25">
      <c r="A36" s="1"/>
      <c r="B36" s="1"/>
      <c r="C36" s="1" t="s">
        <v>161</v>
      </c>
      <c r="D36" s="1"/>
      <c r="E36" s="1"/>
      <c r="F36" s="1"/>
      <c r="G36" s="2">
        <v>69628.84</v>
      </c>
    </row>
    <row r="37" spans="1:7" x14ac:dyDescent="0.25">
      <c r="A37" s="1"/>
      <c r="B37" s="1"/>
      <c r="C37" s="1" t="s">
        <v>162</v>
      </c>
      <c r="D37" s="1"/>
      <c r="E37" s="1"/>
      <c r="F37" s="1"/>
      <c r="G37" s="2">
        <v>101071.1</v>
      </c>
    </row>
    <row r="38" spans="1:7" ht="15.75" thickBot="1" x14ac:dyDescent="0.3">
      <c r="A38" s="1"/>
      <c r="B38" s="1"/>
      <c r="C38" s="1" t="s">
        <v>90</v>
      </c>
      <c r="D38" s="1"/>
      <c r="E38" s="1"/>
      <c r="F38" s="1"/>
      <c r="G38" s="3">
        <v>79250.8</v>
      </c>
    </row>
    <row r="39" spans="1:7" ht="15.75" thickBot="1" x14ac:dyDescent="0.3">
      <c r="A39" s="1"/>
      <c r="B39" s="1" t="s">
        <v>163</v>
      </c>
      <c r="C39" s="1"/>
      <c r="D39" s="1"/>
      <c r="E39" s="1"/>
      <c r="F39" s="1"/>
      <c r="G39" s="4">
        <f>ROUND(SUM(G35:G38),5)</f>
        <v>249950.74</v>
      </c>
    </row>
    <row r="40" spans="1:7" s="6" customFormat="1" ht="30" customHeight="1" thickBot="1" x14ac:dyDescent="0.25">
      <c r="A40" s="1" t="s">
        <v>164</v>
      </c>
      <c r="B40" s="1"/>
      <c r="C40" s="1"/>
      <c r="D40" s="1"/>
      <c r="E40" s="1"/>
      <c r="F40" s="1"/>
      <c r="G40" s="5">
        <f>ROUND(G22+G34+G39,5)</f>
        <v>243584.13</v>
      </c>
    </row>
    <row r="41" spans="1:7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31" workbookViewId="0">
      <selection activeCell="D30" sqref="D30"/>
    </sheetView>
  </sheetViews>
  <sheetFormatPr defaultRowHeight="15" x14ac:dyDescent="0.25"/>
  <cols>
    <col min="1" max="1" width="36.7109375" customWidth="1"/>
    <col min="2" max="2" width="22.85546875" customWidth="1"/>
    <col min="3" max="3" width="20" customWidth="1"/>
    <col min="4" max="4" width="32.42578125" customWidth="1"/>
  </cols>
  <sheetData>
    <row r="1" spans="1:3" x14ac:dyDescent="0.25">
      <c r="A1" s="48" t="s">
        <v>165</v>
      </c>
      <c r="B1" s="48" t="s">
        <v>63</v>
      </c>
      <c r="C1" s="48" t="s">
        <v>64</v>
      </c>
    </row>
    <row r="2" spans="1:3" x14ac:dyDescent="0.25">
      <c r="A2" s="46" t="s">
        <v>60</v>
      </c>
      <c r="B2" s="49"/>
      <c r="C2" s="47"/>
    </row>
    <row r="3" spans="1:3" x14ac:dyDescent="0.25">
      <c r="A3" s="22" t="s">
        <v>66</v>
      </c>
      <c r="B3" s="30">
        <v>146250</v>
      </c>
      <c r="C3" s="30">
        <v>182391.22</v>
      </c>
    </row>
    <row r="4" spans="1:3" x14ac:dyDescent="0.25">
      <c r="A4" s="22" t="s">
        <v>166</v>
      </c>
      <c r="B4" s="30">
        <v>15000</v>
      </c>
      <c r="C4" s="23">
        <v>14380</v>
      </c>
    </row>
    <row r="5" spans="1:3" x14ac:dyDescent="0.25">
      <c r="A5" s="22" t="s">
        <v>167</v>
      </c>
      <c r="B5" s="30">
        <v>1500</v>
      </c>
      <c r="C5" s="23">
        <v>2180</v>
      </c>
    </row>
    <row r="6" spans="1:3" x14ac:dyDescent="0.25">
      <c r="A6" s="22" t="s">
        <v>168</v>
      </c>
      <c r="B6" s="30">
        <v>0</v>
      </c>
      <c r="C6" s="23">
        <v>1500</v>
      </c>
    </row>
    <row r="7" spans="1:3" x14ac:dyDescent="0.25">
      <c r="A7" s="22" t="s">
        <v>169</v>
      </c>
      <c r="B7" s="30">
        <v>0</v>
      </c>
      <c r="C7" s="23">
        <v>450</v>
      </c>
    </row>
    <row r="8" spans="1:3" x14ac:dyDescent="0.25">
      <c r="A8" s="22" t="s">
        <v>170</v>
      </c>
      <c r="B8" s="30">
        <v>10000</v>
      </c>
      <c r="C8" s="23">
        <v>15000</v>
      </c>
    </row>
    <row r="9" spans="1:3" x14ac:dyDescent="0.25">
      <c r="A9" s="22" t="s">
        <v>67</v>
      </c>
      <c r="B9" s="39">
        <f>SUM(B3:B8)</f>
        <v>172750</v>
      </c>
      <c r="C9" s="39">
        <f>+SUM(C3:C8)</f>
        <v>215901.22</v>
      </c>
    </row>
    <row r="10" spans="1:3" x14ac:dyDescent="0.25">
      <c r="A10" s="50"/>
      <c r="B10" s="51"/>
      <c r="C10" s="51"/>
    </row>
    <row r="11" spans="1:3" x14ac:dyDescent="0.25">
      <c r="A11" s="46" t="s">
        <v>171</v>
      </c>
      <c r="B11" s="49"/>
      <c r="C11" s="47"/>
    </row>
    <row r="12" spans="1:3" x14ac:dyDescent="0.25">
      <c r="A12" s="35" t="s">
        <v>172</v>
      </c>
      <c r="B12" s="30">
        <v>0</v>
      </c>
      <c r="C12" s="23"/>
    </row>
    <row r="13" spans="1:3" x14ac:dyDescent="0.25">
      <c r="A13" s="35" t="s">
        <v>71</v>
      </c>
      <c r="B13" s="30">
        <v>3000</v>
      </c>
      <c r="C13" s="52">
        <v>4481.26</v>
      </c>
    </row>
    <row r="14" spans="1:3" x14ac:dyDescent="0.25">
      <c r="A14" s="35" t="s">
        <v>173</v>
      </c>
      <c r="B14" s="30">
        <v>2750</v>
      </c>
      <c r="C14" s="23">
        <v>4152.7299999999996</v>
      </c>
    </row>
    <row r="15" spans="1:3" x14ac:dyDescent="0.25">
      <c r="A15" s="35" t="s">
        <v>174</v>
      </c>
      <c r="B15" s="30">
        <v>0</v>
      </c>
      <c r="C15" s="23"/>
    </row>
    <row r="16" spans="1:3" x14ac:dyDescent="0.25">
      <c r="A16" s="35" t="s">
        <v>175</v>
      </c>
      <c r="B16" s="30">
        <v>15000</v>
      </c>
      <c r="C16" s="23">
        <v>13810.94</v>
      </c>
    </row>
    <row r="17" spans="1:4" x14ac:dyDescent="0.25">
      <c r="A17" s="35" t="s">
        <v>176</v>
      </c>
      <c r="B17" s="30">
        <v>1500</v>
      </c>
      <c r="C17" s="23">
        <v>1782.46</v>
      </c>
    </row>
    <row r="18" spans="1:4" x14ac:dyDescent="0.25">
      <c r="A18" s="35" t="s">
        <v>177</v>
      </c>
      <c r="B18" s="30">
        <v>0</v>
      </c>
      <c r="C18" s="23"/>
    </row>
    <row r="19" spans="1:4" x14ac:dyDescent="0.25">
      <c r="A19" s="35" t="s">
        <v>72</v>
      </c>
      <c r="B19" s="30">
        <v>800</v>
      </c>
      <c r="C19" s="23">
        <v>925</v>
      </c>
    </row>
    <row r="20" spans="1:4" x14ac:dyDescent="0.25">
      <c r="A20" s="35" t="s">
        <v>178</v>
      </c>
      <c r="B20" s="30">
        <v>9300</v>
      </c>
      <c r="C20" s="23">
        <v>13240.59</v>
      </c>
    </row>
    <row r="21" spans="1:4" x14ac:dyDescent="0.25">
      <c r="A21" s="35" t="s">
        <v>70</v>
      </c>
      <c r="B21" s="30">
        <v>23575</v>
      </c>
      <c r="C21" s="23">
        <v>29077.37</v>
      </c>
    </row>
    <row r="22" spans="1:4" x14ac:dyDescent="0.25">
      <c r="A22" s="35" t="s">
        <v>179</v>
      </c>
      <c r="B22" s="30">
        <v>10000</v>
      </c>
      <c r="C22" s="23">
        <v>8101.82</v>
      </c>
    </row>
    <row r="23" spans="1:4" x14ac:dyDescent="0.25">
      <c r="A23" s="35" t="s">
        <v>180</v>
      </c>
      <c r="B23" s="30">
        <v>5500</v>
      </c>
      <c r="C23" s="23">
        <v>3874.74</v>
      </c>
    </row>
    <row r="24" spans="1:4" x14ac:dyDescent="0.25">
      <c r="A24" s="35" t="s">
        <v>69</v>
      </c>
      <c r="B24" s="30">
        <v>15000</v>
      </c>
      <c r="C24" s="23">
        <v>15275.1</v>
      </c>
      <c r="D24" t="s">
        <v>181</v>
      </c>
    </row>
    <row r="25" spans="1:4" x14ac:dyDescent="0.25">
      <c r="A25" s="35" t="s">
        <v>182</v>
      </c>
      <c r="B25" s="30">
        <v>600</v>
      </c>
      <c r="C25" s="23">
        <v>537.83000000000004</v>
      </c>
    </row>
    <row r="26" spans="1:4" x14ac:dyDescent="0.25">
      <c r="A26" s="35" t="s">
        <v>183</v>
      </c>
      <c r="B26" s="30">
        <v>500</v>
      </c>
      <c r="C26" s="23"/>
    </row>
    <row r="27" spans="1:4" x14ac:dyDescent="0.25">
      <c r="A27" s="35" t="s">
        <v>184</v>
      </c>
      <c r="B27" s="30">
        <v>900</v>
      </c>
      <c r="C27" s="23">
        <v>896.45</v>
      </c>
    </row>
    <row r="28" spans="1:4" x14ac:dyDescent="0.25">
      <c r="A28" s="35" t="s">
        <v>185</v>
      </c>
      <c r="B28" s="30">
        <v>250</v>
      </c>
      <c r="C28" s="23"/>
    </row>
    <row r="29" spans="1:4" x14ac:dyDescent="0.25">
      <c r="A29" s="35" t="s">
        <v>186</v>
      </c>
      <c r="B29" s="30">
        <v>325</v>
      </c>
      <c r="C29" s="23">
        <v>162.9</v>
      </c>
    </row>
    <row r="30" spans="1:4" x14ac:dyDescent="0.25">
      <c r="A30" s="35" t="s">
        <v>78</v>
      </c>
      <c r="B30" s="30">
        <v>150</v>
      </c>
      <c r="C30" s="23">
        <v>291.33999999999997</v>
      </c>
    </row>
    <row r="31" spans="1:4" x14ac:dyDescent="0.25">
      <c r="A31" s="35" t="s">
        <v>187</v>
      </c>
      <c r="B31" s="30">
        <v>0</v>
      </c>
      <c r="C31" s="38"/>
    </row>
    <row r="32" spans="1:4" x14ac:dyDescent="0.25">
      <c r="A32" s="35" t="s">
        <v>188</v>
      </c>
      <c r="B32" s="30">
        <v>1500</v>
      </c>
      <c r="C32" s="23">
        <v>2991.52</v>
      </c>
    </row>
    <row r="33" spans="1:4" x14ac:dyDescent="0.25">
      <c r="A33" s="35" t="s">
        <v>79</v>
      </c>
      <c r="B33" s="30">
        <v>3000</v>
      </c>
      <c r="C33" s="23">
        <v>3331.98</v>
      </c>
      <c r="D33" t="s">
        <v>189</v>
      </c>
    </row>
    <row r="34" spans="1:4" x14ac:dyDescent="0.25">
      <c r="A34" s="35" t="s">
        <v>190</v>
      </c>
      <c r="B34" s="30">
        <v>1050</v>
      </c>
      <c r="C34" s="23">
        <v>529.62</v>
      </c>
      <c r="D34" t="s">
        <v>191</v>
      </c>
    </row>
    <row r="35" spans="1:4" x14ac:dyDescent="0.25">
      <c r="A35" s="35" t="s">
        <v>192</v>
      </c>
      <c r="B35" s="30">
        <v>300</v>
      </c>
      <c r="C35" s="23"/>
    </row>
    <row r="36" spans="1:4" x14ac:dyDescent="0.25">
      <c r="A36" s="35" t="s">
        <v>193</v>
      </c>
      <c r="B36" s="30">
        <v>3500</v>
      </c>
      <c r="C36" s="23">
        <v>3500</v>
      </c>
    </row>
    <row r="37" spans="1:4" x14ac:dyDescent="0.25">
      <c r="A37" s="35" t="s">
        <v>194</v>
      </c>
      <c r="B37" s="30">
        <v>2500</v>
      </c>
      <c r="C37" s="31">
        <v>1395</v>
      </c>
    </row>
    <row r="38" spans="1:4" x14ac:dyDescent="0.25">
      <c r="A38" s="50" t="s">
        <v>195</v>
      </c>
      <c r="B38" s="42"/>
      <c r="C38" s="43">
        <v>1021.6</v>
      </c>
      <c r="D38" t="s">
        <v>196</v>
      </c>
    </row>
    <row r="39" spans="1:4" x14ac:dyDescent="0.25">
      <c r="A39" s="35" t="s">
        <v>197</v>
      </c>
      <c r="B39" s="53">
        <f>SUM(B40:B42)</f>
        <v>13083</v>
      </c>
      <c r="C39" s="43">
        <f>SUM(C40:C42)</f>
        <v>11340.890000000001</v>
      </c>
    </row>
    <row r="40" spans="1:4" x14ac:dyDescent="0.25">
      <c r="A40" s="54" t="s">
        <v>198</v>
      </c>
      <c r="B40" s="55">
        <v>4150</v>
      </c>
      <c r="C40" s="56">
        <v>4053.76</v>
      </c>
    </row>
    <row r="41" spans="1:4" x14ac:dyDescent="0.25">
      <c r="A41" s="57" t="s">
        <v>199</v>
      </c>
      <c r="B41" s="55">
        <v>5850</v>
      </c>
      <c r="C41" s="56">
        <v>5018.53</v>
      </c>
    </row>
    <row r="42" spans="1:4" x14ac:dyDescent="0.25">
      <c r="A42" s="58" t="s">
        <v>200</v>
      </c>
      <c r="B42" s="59">
        <v>3083</v>
      </c>
      <c r="C42" s="60">
        <v>2268.6</v>
      </c>
    </row>
    <row r="43" spans="1:4" x14ac:dyDescent="0.25">
      <c r="A43" s="61" t="s">
        <v>201</v>
      </c>
      <c r="B43" s="62">
        <f>SUM(B44:B46)</f>
        <v>2199</v>
      </c>
      <c r="C43" s="63">
        <f>+SUM(C44:C46)</f>
        <v>1160.71</v>
      </c>
    </row>
    <row r="44" spans="1:4" x14ac:dyDescent="0.25">
      <c r="A44" s="54" t="s">
        <v>202</v>
      </c>
      <c r="B44" s="64">
        <v>852</v>
      </c>
      <c r="C44" s="43">
        <v>826.17</v>
      </c>
    </row>
    <row r="45" spans="1:4" x14ac:dyDescent="0.25">
      <c r="A45" s="57" t="s">
        <v>203</v>
      </c>
      <c r="B45" s="55">
        <v>684</v>
      </c>
      <c r="C45" s="43"/>
    </row>
    <row r="46" spans="1:4" x14ac:dyDescent="0.25">
      <c r="A46" s="58" t="s">
        <v>204</v>
      </c>
      <c r="B46" s="59">
        <v>663</v>
      </c>
      <c r="C46" s="43">
        <v>334.54</v>
      </c>
    </row>
    <row r="47" spans="1:4" x14ac:dyDescent="0.25">
      <c r="A47" s="38" t="s">
        <v>88</v>
      </c>
      <c r="B47" s="30">
        <v>0</v>
      </c>
      <c r="C47" s="65"/>
    </row>
    <row r="48" spans="1:4" x14ac:dyDescent="0.25">
      <c r="A48" s="41" t="s">
        <v>89</v>
      </c>
      <c r="B48" s="66">
        <f>SUM(B12:B47)</f>
        <v>131564</v>
      </c>
      <c r="C48" s="31">
        <f>SUM(C12:C39,C43)</f>
        <v>121881.84999999999</v>
      </c>
    </row>
    <row r="49" spans="1:3" x14ac:dyDescent="0.25">
      <c r="A49" s="22"/>
      <c r="B49" s="22"/>
      <c r="C49" s="31"/>
    </row>
    <row r="50" spans="1:3" x14ac:dyDescent="0.25">
      <c r="A50" s="22" t="s">
        <v>90</v>
      </c>
      <c r="B50" s="67">
        <f>B9-B48</f>
        <v>41186</v>
      </c>
      <c r="C50" s="68">
        <f>(C9-C48)</f>
        <v>94019.37000000001</v>
      </c>
    </row>
    <row r="51" spans="1:3" x14ac:dyDescent="0.25">
      <c r="C51" s="22"/>
    </row>
    <row r="52" spans="1:3" x14ac:dyDescent="0.25">
      <c r="C52" s="33"/>
    </row>
  </sheetData>
  <mergeCells count="2">
    <mergeCell ref="A2:C2"/>
    <mergeCell ref="A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46" workbookViewId="0">
      <selection activeCell="F57" sqref="F57"/>
    </sheetView>
  </sheetViews>
  <sheetFormatPr defaultRowHeight="15" x14ac:dyDescent="0.25"/>
  <cols>
    <col min="1" max="1" width="33.5703125" customWidth="1"/>
    <col min="2" max="2" width="27.5703125" customWidth="1"/>
    <col min="3" max="3" width="18.42578125" customWidth="1"/>
    <col min="4" max="4" width="14.42578125" customWidth="1"/>
  </cols>
  <sheetData>
    <row r="1" spans="1:3" x14ac:dyDescent="0.25">
      <c r="A1" s="69"/>
      <c r="B1" s="70" t="s">
        <v>63</v>
      </c>
      <c r="C1" s="69" t="s">
        <v>64</v>
      </c>
    </row>
    <row r="2" spans="1:3" x14ac:dyDescent="0.25">
      <c r="A2" s="71" t="s">
        <v>205</v>
      </c>
      <c r="B2" s="72"/>
      <c r="C2" s="73"/>
    </row>
    <row r="3" spans="1:3" x14ac:dyDescent="0.25">
      <c r="A3" s="29" t="s">
        <v>94</v>
      </c>
      <c r="B3" s="30">
        <v>4500</v>
      </c>
      <c r="C3" s="30">
        <v>9700</v>
      </c>
    </row>
    <row r="4" spans="1:3" x14ac:dyDescent="0.25">
      <c r="A4" s="29" t="s">
        <v>206</v>
      </c>
      <c r="B4" s="30">
        <v>172750</v>
      </c>
      <c r="C4" s="30">
        <v>215901.22</v>
      </c>
    </row>
    <row r="5" spans="1:3" x14ac:dyDescent="0.25">
      <c r="A5" s="29" t="s">
        <v>207</v>
      </c>
      <c r="B5" s="39">
        <v>7500</v>
      </c>
      <c r="C5" s="23"/>
    </row>
    <row r="6" spans="1:3" x14ac:dyDescent="0.25">
      <c r="A6" s="29" t="s">
        <v>208</v>
      </c>
      <c r="B6" s="30">
        <v>5215</v>
      </c>
      <c r="C6" s="30">
        <v>5215</v>
      </c>
    </row>
    <row r="7" spans="1:3" x14ac:dyDescent="0.25">
      <c r="A7" s="29" t="s">
        <v>209</v>
      </c>
      <c r="B7" s="30">
        <v>17500</v>
      </c>
      <c r="C7" s="30">
        <v>14834.5</v>
      </c>
    </row>
    <row r="8" spans="1:3" x14ac:dyDescent="0.25">
      <c r="A8" s="29" t="s">
        <v>210</v>
      </c>
      <c r="B8" s="30"/>
      <c r="C8" s="30">
        <v>610</v>
      </c>
    </row>
    <row r="9" spans="1:3" x14ac:dyDescent="0.25">
      <c r="A9" s="29" t="s">
        <v>100</v>
      </c>
      <c r="B9" s="30">
        <v>49800</v>
      </c>
      <c r="C9" s="30">
        <f>+SUM(C10:C13)</f>
        <v>72527.899999999994</v>
      </c>
    </row>
    <row r="10" spans="1:3" x14ac:dyDescent="0.25">
      <c r="A10" s="74" t="s">
        <v>211</v>
      </c>
      <c r="B10" s="75">
        <v>5300</v>
      </c>
      <c r="C10" s="75">
        <v>8152.9</v>
      </c>
    </row>
    <row r="11" spans="1:3" x14ac:dyDescent="0.25">
      <c r="A11" s="76" t="s">
        <v>212</v>
      </c>
      <c r="B11" s="77">
        <v>28000</v>
      </c>
      <c r="C11" s="77">
        <v>49612.5</v>
      </c>
    </row>
    <row r="12" spans="1:3" x14ac:dyDescent="0.25">
      <c r="A12" s="76" t="s">
        <v>213</v>
      </c>
      <c r="B12" s="77">
        <v>7650</v>
      </c>
      <c r="C12" s="77">
        <v>14225</v>
      </c>
    </row>
    <row r="13" spans="1:3" x14ac:dyDescent="0.25">
      <c r="A13" s="78" t="s">
        <v>214</v>
      </c>
      <c r="B13" s="79">
        <v>400</v>
      </c>
      <c r="C13" s="79">
        <v>537.5</v>
      </c>
    </row>
    <row r="14" spans="1:3" x14ac:dyDescent="0.25">
      <c r="A14" s="29" t="s">
        <v>95</v>
      </c>
      <c r="B14" s="30">
        <v>1100</v>
      </c>
      <c r="C14" s="30">
        <v>1200</v>
      </c>
    </row>
    <row r="15" spans="1:3" x14ac:dyDescent="0.25">
      <c r="A15" s="29" t="s">
        <v>215</v>
      </c>
      <c r="B15" s="30">
        <f>SUM(B16:B17)</f>
        <v>49200</v>
      </c>
      <c r="C15" s="30">
        <f>SUM(C16:C17)</f>
        <v>49199.96</v>
      </c>
    </row>
    <row r="16" spans="1:3" x14ac:dyDescent="0.25">
      <c r="A16" s="80" t="s">
        <v>216</v>
      </c>
      <c r="B16" s="75">
        <v>25700</v>
      </c>
      <c r="C16" s="81">
        <v>25700</v>
      </c>
    </row>
    <row r="17" spans="1:4" x14ac:dyDescent="0.25">
      <c r="A17" s="82" t="s">
        <v>217</v>
      </c>
      <c r="B17" s="79">
        <v>23500</v>
      </c>
      <c r="C17" s="83">
        <v>23499.96</v>
      </c>
    </row>
    <row r="18" spans="1:4" x14ac:dyDescent="0.25">
      <c r="A18" s="29" t="s">
        <v>218</v>
      </c>
      <c r="B18" s="30">
        <v>0</v>
      </c>
      <c r="C18" s="30">
        <v>20000</v>
      </c>
      <c r="D18" t="s">
        <v>219</v>
      </c>
    </row>
    <row r="19" spans="1:4" x14ac:dyDescent="0.25">
      <c r="A19" s="29" t="s">
        <v>99</v>
      </c>
      <c r="B19" s="30">
        <v>80</v>
      </c>
      <c r="C19" s="30">
        <v>124.55</v>
      </c>
    </row>
    <row r="20" spans="1:4" ht="18.75" x14ac:dyDescent="0.3">
      <c r="A20" s="32" t="s">
        <v>67</v>
      </c>
      <c r="B20" s="84">
        <f>SUM(B3:B4,B5:B7:B9,B14:B15,B19)</f>
        <v>307645</v>
      </c>
      <c r="C20" s="85">
        <f>SUM(C3:C4,C5:C9,C14:C15,C18:C19)</f>
        <v>389313.13</v>
      </c>
    </row>
    <row r="21" spans="1:4" x14ac:dyDescent="0.25">
      <c r="A21" s="50"/>
      <c r="B21" s="26"/>
      <c r="C21" s="22"/>
    </row>
    <row r="22" spans="1:4" x14ac:dyDescent="0.25">
      <c r="A22" s="86"/>
      <c r="B22" s="86"/>
      <c r="C22" s="86"/>
    </row>
    <row r="23" spans="1:4" x14ac:dyDescent="0.25">
      <c r="A23" s="24" t="s">
        <v>220</v>
      </c>
      <c r="B23" s="25"/>
      <c r="C23" s="24"/>
    </row>
    <row r="24" spans="1:4" x14ac:dyDescent="0.25">
      <c r="A24" s="32" t="s">
        <v>221</v>
      </c>
      <c r="B24" s="33">
        <v>50</v>
      </c>
      <c r="C24" s="33"/>
    </row>
    <row r="25" spans="1:4" x14ac:dyDescent="0.25">
      <c r="A25" s="29" t="s">
        <v>216</v>
      </c>
      <c r="B25" s="30">
        <f>SUM(B26:B27)</f>
        <v>5000</v>
      </c>
      <c r="C25" s="30">
        <f>SUM(C26:C27)</f>
        <v>4260.96</v>
      </c>
    </row>
    <row r="26" spans="1:4" x14ac:dyDescent="0.25">
      <c r="A26" s="87" t="s">
        <v>222</v>
      </c>
      <c r="B26" s="75">
        <v>3500</v>
      </c>
      <c r="C26" s="75">
        <v>3505</v>
      </c>
    </row>
    <row r="27" spans="1:4" x14ac:dyDescent="0.25">
      <c r="A27" s="88" t="s">
        <v>223</v>
      </c>
      <c r="B27" s="79">
        <v>1500</v>
      </c>
      <c r="C27" s="79">
        <v>755.96</v>
      </c>
    </row>
    <row r="28" spans="1:4" x14ac:dyDescent="0.25">
      <c r="A28" s="29" t="s">
        <v>224</v>
      </c>
      <c r="B28" s="30">
        <v>12000</v>
      </c>
      <c r="C28" s="30">
        <v>10319.299999999999</v>
      </c>
    </row>
    <row r="29" spans="1:4" x14ac:dyDescent="0.25">
      <c r="A29" s="29" t="s">
        <v>225</v>
      </c>
      <c r="B29" s="30">
        <v>131564</v>
      </c>
      <c r="C29" s="30">
        <v>121881.85</v>
      </c>
    </row>
    <row r="30" spans="1:4" x14ac:dyDescent="0.25">
      <c r="A30" s="29" t="s">
        <v>117</v>
      </c>
      <c r="B30" s="30"/>
      <c r="C30" s="30">
        <v>9179.18</v>
      </c>
    </row>
    <row r="31" spans="1:4" x14ac:dyDescent="0.25">
      <c r="A31" s="29" t="s">
        <v>226</v>
      </c>
      <c r="B31" s="39">
        <v>7500</v>
      </c>
      <c r="C31" s="30">
        <v>454.46</v>
      </c>
    </row>
    <row r="32" spans="1:4" x14ac:dyDescent="0.25">
      <c r="A32" s="29" t="s">
        <v>209</v>
      </c>
      <c r="B32" s="30">
        <v>17500</v>
      </c>
      <c r="C32" s="30">
        <v>12956.86</v>
      </c>
    </row>
    <row r="33" spans="1:3" x14ac:dyDescent="0.25">
      <c r="A33" s="89" t="s">
        <v>227</v>
      </c>
      <c r="B33" s="40">
        <f>SUM(B34:B42)</f>
        <v>118868.5</v>
      </c>
      <c r="C33" s="40">
        <f>SUM(C34:C42)</f>
        <v>115742.68000000001</v>
      </c>
    </row>
    <row r="34" spans="1:3" x14ac:dyDescent="0.25">
      <c r="A34" s="90" t="s">
        <v>228</v>
      </c>
      <c r="B34" s="75">
        <v>8400</v>
      </c>
      <c r="C34" s="91">
        <v>6400</v>
      </c>
    </row>
    <row r="35" spans="1:3" x14ac:dyDescent="0.25">
      <c r="A35" s="92" t="s">
        <v>229</v>
      </c>
      <c r="B35" s="77">
        <v>50000</v>
      </c>
      <c r="C35" s="77">
        <v>49999.92</v>
      </c>
    </row>
    <row r="36" spans="1:3" x14ac:dyDescent="0.25">
      <c r="A36" s="92" t="s">
        <v>230</v>
      </c>
      <c r="B36" s="77">
        <v>4000</v>
      </c>
      <c r="C36" s="77">
        <v>4627.87</v>
      </c>
    </row>
    <row r="37" spans="1:3" x14ac:dyDescent="0.25">
      <c r="A37" s="92" t="s">
        <v>111</v>
      </c>
      <c r="B37" s="77">
        <v>28000</v>
      </c>
      <c r="C37" s="77">
        <v>27416.51</v>
      </c>
    </row>
    <row r="38" spans="1:3" x14ac:dyDescent="0.25">
      <c r="A38" s="92" t="s">
        <v>231</v>
      </c>
      <c r="B38" s="77">
        <v>2500</v>
      </c>
      <c r="C38" s="93"/>
    </row>
    <row r="39" spans="1:3" x14ac:dyDescent="0.25">
      <c r="A39" s="92" t="s">
        <v>232</v>
      </c>
      <c r="B39" s="77">
        <v>1000</v>
      </c>
      <c r="C39" s="94"/>
    </row>
    <row r="40" spans="1:3" x14ac:dyDescent="0.25">
      <c r="A40" s="92" t="s">
        <v>233</v>
      </c>
      <c r="B40" s="77">
        <v>2900</v>
      </c>
      <c r="C40" s="77">
        <v>4769.88</v>
      </c>
    </row>
    <row r="41" spans="1:3" x14ac:dyDescent="0.25">
      <c r="A41" s="92" t="s">
        <v>234</v>
      </c>
      <c r="B41" s="77">
        <v>3500</v>
      </c>
      <c r="C41" s="95">
        <v>3960</v>
      </c>
    </row>
    <row r="42" spans="1:3" x14ac:dyDescent="0.25">
      <c r="A42" s="96" t="s">
        <v>235</v>
      </c>
      <c r="B42" s="79">
        <v>18568.5</v>
      </c>
      <c r="C42" s="79">
        <v>18568.5</v>
      </c>
    </row>
    <row r="43" spans="1:3" x14ac:dyDescent="0.25">
      <c r="A43" s="29" t="s">
        <v>236</v>
      </c>
      <c r="B43" s="30">
        <f>SUM(B44:B45)</f>
        <v>2269</v>
      </c>
      <c r="C43" s="30">
        <f>SUM(C44:C45)</f>
        <v>463.07</v>
      </c>
    </row>
    <row r="44" spans="1:3" x14ac:dyDescent="0.25">
      <c r="A44" s="92" t="s">
        <v>237</v>
      </c>
      <c r="B44" s="97">
        <v>2269</v>
      </c>
      <c r="C44" s="97">
        <v>463.07</v>
      </c>
    </row>
    <row r="45" spans="1:3" x14ac:dyDescent="0.25">
      <c r="A45" s="92" t="s">
        <v>238</v>
      </c>
      <c r="B45" s="97">
        <v>0</v>
      </c>
      <c r="C45" s="98"/>
    </row>
    <row r="46" spans="1:3" x14ac:dyDescent="0.25">
      <c r="A46" s="29" t="s">
        <v>71</v>
      </c>
      <c r="B46" s="30">
        <v>2000</v>
      </c>
      <c r="C46" s="30">
        <v>1566.67</v>
      </c>
    </row>
    <row r="47" spans="1:3" x14ac:dyDescent="0.25">
      <c r="A47" s="29" t="s">
        <v>239</v>
      </c>
      <c r="B47" s="30">
        <f>SUM(B48:B52)</f>
        <v>18936</v>
      </c>
      <c r="C47" s="30">
        <f>SUM(C48:C52)</f>
        <v>18527.59</v>
      </c>
    </row>
    <row r="48" spans="1:3" x14ac:dyDescent="0.25">
      <c r="A48" s="90" t="s">
        <v>240</v>
      </c>
      <c r="B48" s="75">
        <v>4150</v>
      </c>
      <c r="C48" s="75">
        <v>946.12</v>
      </c>
    </row>
    <row r="49" spans="1:3" x14ac:dyDescent="0.25">
      <c r="A49" s="92" t="s">
        <v>241</v>
      </c>
      <c r="B49" s="77">
        <v>4136</v>
      </c>
      <c r="C49" s="77">
        <v>6676.04</v>
      </c>
    </row>
    <row r="50" spans="1:3" x14ac:dyDescent="0.25">
      <c r="A50" s="92" t="s">
        <v>242</v>
      </c>
      <c r="B50" s="77">
        <v>2350</v>
      </c>
      <c r="C50" s="77">
        <v>2137.59</v>
      </c>
    </row>
    <row r="51" spans="1:3" x14ac:dyDescent="0.25">
      <c r="A51" s="92" t="s">
        <v>249</v>
      </c>
      <c r="B51" s="99">
        <v>300</v>
      </c>
      <c r="C51" s="77">
        <v>250</v>
      </c>
    </row>
    <row r="52" spans="1:3" x14ac:dyDescent="0.25">
      <c r="A52" s="96" t="s">
        <v>243</v>
      </c>
      <c r="B52" s="79">
        <v>8000</v>
      </c>
      <c r="C52" s="79">
        <v>8517.84</v>
      </c>
    </row>
    <row r="53" spans="1:3" x14ac:dyDescent="0.25">
      <c r="A53" s="29" t="s">
        <v>119</v>
      </c>
      <c r="B53" s="30">
        <v>4000</v>
      </c>
      <c r="C53" s="30">
        <v>3125</v>
      </c>
    </row>
    <row r="54" spans="1:3" x14ac:dyDescent="0.25">
      <c r="A54" s="29" t="s">
        <v>72</v>
      </c>
      <c r="B54" s="30">
        <v>1600</v>
      </c>
      <c r="C54" s="30">
        <v>1606</v>
      </c>
    </row>
    <row r="55" spans="1:3" x14ac:dyDescent="0.25">
      <c r="A55" s="29" t="s">
        <v>78</v>
      </c>
      <c r="B55" s="30">
        <v>700</v>
      </c>
      <c r="C55" s="30">
        <v>566.19000000000005</v>
      </c>
    </row>
    <row r="56" spans="1:3" x14ac:dyDescent="0.25">
      <c r="A56" s="29" t="s">
        <v>79</v>
      </c>
      <c r="B56" s="30">
        <v>600</v>
      </c>
      <c r="C56" s="30">
        <v>64.849999999999994</v>
      </c>
    </row>
    <row r="57" spans="1:3" x14ac:dyDescent="0.25">
      <c r="A57" s="29" t="s">
        <v>244</v>
      </c>
      <c r="B57" s="30">
        <v>104</v>
      </c>
      <c r="C57" s="30"/>
    </row>
    <row r="58" spans="1:3" x14ac:dyDescent="0.25">
      <c r="A58" s="29" t="s">
        <v>245</v>
      </c>
      <c r="B58" s="30">
        <v>2400</v>
      </c>
      <c r="C58" s="30">
        <v>3653.51</v>
      </c>
    </row>
    <row r="59" spans="1:3" x14ac:dyDescent="0.25">
      <c r="A59" s="29" t="s">
        <v>246</v>
      </c>
      <c r="B59" s="30">
        <v>204</v>
      </c>
      <c r="C59" s="30">
        <v>204</v>
      </c>
    </row>
    <row r="60" spans="1:3" x14ac:dyDescent="0.25">
      <c r="A60" s="29" t="s">
        <v>74</v>
      </c>
      <c r="B60" s="30">
        <v>1500</v>
      </c>
      <c r="C60" s="29"/>
    </row>
    <row r="61" spans="1:3" x14ac:dyDescent="0.25">
      <c r="A61" s="29" t="s">
        <v>247</v>
      </c>
      <c r="B61" s="30">
        <v>3800</v>
      </c>
      <c r="C61" s="30">
        <v>3538.24</v>
      </c>
    </row>
    <row r="62" spans="1:3" x14ac:dyDescent="0.25">
      <c r="A62" s="29" t="s">
        <v>248</v>
      </c>
      <c r="B62" s="39">
        <v>5500</v>
      </c>
      <c r="C62" s="30">
        <v>4724.95</v>
      </c>
    </row>
    <row r="63" spans="1:3" x14ac:dyDescent="0.25">
      <c r="A63" s="29" t="s">
        <v>88</v>
      </c>
      <c r="B63" s="30">
        <v>150</v>
      </c>
      <c r="C63" s="30">
        <v>7.76</v>
      </c>
    </row>
    <row r="64" spans="1:3" ht="18.75" x14ac:dyDescent="0.3">
      <c r="A64" s="32" t="s">
        <v>89</v>
      </c>
      <c r="B64" s="84">
        <f>SUM(B25,B28:B33,B43,B46:B47,B53:B63)</f>
        <v>336195.5</v>
      </c>
      <c r="C64" s="85">
        <f>SUM(C24:C25,C28,C29:C33,C43,C46:C47,C53:C63)</f>
        <v>312843.12</v>
      </c>
    </row>
    <row r="65" spans="1:3" x14ac:dyDescent="0.25">
      <c r="A65" s="22"/>
      <c r="B65" s="26"/>
      <c r="C65" s="36"/>
    </row>
    <row r="66" spans="1:3" ht="18.75" x14ac:dyDescent="0.3">
      <c r="A66" s="32" t="s">
        <v>90</v>
      </c>
      <c r="B66" s="100">
        <f>SUM(B20-B64)</f>
        <v>-28550.5</v>
      </c>
      <c r="C66" s="100">
        <f>SUM(C20-C64)</f>
        <v>76470.010000000009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28.85546875" customWidth="1"/>
    <col min="2" max="2" width="21.5703125" customWidth="1"/>
    <col min="3" max="3" width="20.28515625" customWidth="1"/>
    <col min="4" max="4" width="29" customWidth="1"/>
  </cols>
  <sheetData>
    <row r="1" spans="1:3" x14ac:dyDescent="0.25">
      <c r="A1" s="24" t="s">
        <v>62</v>
      </c>
      <c r="B1" s="25" t="s">
        <v>63</v>
      </c>
      <c r="C1" s="24" t="s">
        <v>64</v>
      </c>
    </row>
    <row r="2" spans="1:3" x14ac:dyDescent="0.25">
      <c r="A2" s="22"/>
      <c r="B2" s="26"/>
      <c r="C2" s="22"/>
    </row>
    <row r="3" spans="1:3" x14ac:dyDescent="0.25">
      <c r="A3" s="27" t="s">
        <v>65</v>
      </c>
      <c r="B3" s="28"/>
      <c r="C3" s="28"/>
    </row>
    <row r="4" spans="1:3" x14ac:dyDescent="0.25">
      <c r="A4" s="29" t="s">
        <v>66</v>
      </c>
      <c r="B4" s="30">
        <v>17500</v>
      </c>
      <c r="C4" s="31">
        <v>14834.5</v>
      </c>
    </row>
    <row r="5" spans="1:3" x14ac:dyDescent="0.25">
      <c r="A5" s="32" t="s">
        <v>67</v>
      </c>
      <c r="B5" s="33">
        <f>SUM(B4)</f>
        <v>17500</v>
      </c>
      <c r="C5" s="34">
        <f>SUM(C4)</f>
        <v>14834.5</v>
      </c>
    </row>
    <row r="6" spans="1:3" x14ac:dyDescent="0.25">
      <c r="A6" s="35"/>
      <c r="B6" s="26"/>
      <c r="C6" s="36"/>
    </row>
    <row r="7" spans="1:3" x14ac:dyDescent="0.25">
      <c r="A7" s="27" t="s">
        <v>68</v>
      </c>
      <c r="B7" s="28"/>
      <c r="C7" s="37"/>
    </row>
    <row r="8" spans="1:3" x14ac:dyDescent="0.25">
      <c r="A8" s="29" t="s">
        <v>69</v>
      </c>
      <c r="B8" s="30">
        <v>400</v>
      </c>
      <c r="C8" s="38"/>
    </row>
    <row r="9" spans="1:3" x14ac:dyDescent="0.25">
      <c r="A9" s="29" t="s">
        <v>70</v>
      </c>
      <c r="B9" s="39">
        <v>1225</v>
      </c>
      <c r="C9" s="23">
        <v>2656</v>
      </c>
    </row>
    <row r="10" spans="1:3" x14ac:dyDescent="0.25">
      <c r="A10" s="29" t="s">
        <v>71</v>
      </c>
      <c r="B10" s="30">
        <v>875</v>
      </c>
      <c r="C10" s="23">
        <v>365.72</v>
      </c>
    </row>
    <row r="11" spans="1:3" x14ac:dyDescent="0.25">
      <c r="A11" s="29" t="s">
        <v>72</v>
      </c>
      <c r="B11" s="30">
        <v>600</v>
      </c>
      <c r="C11" s="23">
        <v>250</v>
      </c>
    </row>
    <row r="12" spans="1:3" x14ac:dyDescent="0.25">
      <c r="A12" s="29" t="s">
        <v>73</v>
      </c>
      <c r="B12" s="39">
        <v>0</v>
      </c>
      <c r="C12" s="23">
        <v>3230</v>
      </c>
    </row>
    <row r="13" spans="1:3" x14ac:dyDescent="0.25">
      <c r="A13" s="29" t="s">
        <v>74</v>
      </c>
      <c r="B13" s="30">
        <v>0</v>
      </c>
      <c r="C13" s="23"/>
    </row>
    <row r="14" spans="1:3" x14ac:dyDescent="0.25">
      <c r="A14" s="29" t="s">
        <v>75</v>
      </c>
      <c r="B14" s="30">
        <v>1000</v>
      </c>
      <c r="C14" s="23"/>
    </row>
    <row r="15" spans="1:3" x14ac:dyDescent="0.25">
      <c r="A15" s="29" t="s">
        <v>76</v>
      </c>
      <c r="B15" s="30">
        <v>0</v>
      </c>
      <c r="C15" s="23"/>
    </row>
    <row r="16" spans="1:3" x14ac:dyDescent="0.25">
      <c r="A16" s="29" t="s">
        <v>77</v>
      </c>
      <c r="B16" s="30">
        <v>525</v>
      </c>
      <c r="C16" s="23"/>
    </row>
    <row r="17" spans="1:4" x14ac:dyDescent="0.25">
      <c r="A17" s="29" t="s">
        <v>78</v>
      </c>
      <c r="B17" s="30">
        <v>0</v>
      </c>
      <c r="C17" s="38">
        <v>109.2</v>
      </c>
    </row>
    <row r="18" spans="1:4" x14ac:dyDescent="0.25">
      <c r="A18" s="29" t="s">
        <v>79</v>
      </c>
      <c r="B18" s="30">
        <v>200</v>
      </c>
      <c r="C18" s="23">
        <v>729.4</v>
      </c>
      <c r="D18" t="s">
        <v>80</v>
      </c>
    </row>
    <row r="19" spans="1:4" x14ac:dyDescent="0.25">
      <c r="A19" s="29" t="s">
        <v>81</v>
      </c>
      <c r="B19" s="30">
        <v>0</v>
      </c>
      <c r="C19" s="23"/>
    </row>
    <row r="20" spans="1:4" x14ac:dyDescent="0.25">
      <c r="A20" s="29" t="s">
        <v>82</v>
      </c>
      <c r="B20" s="30">
        <v>1200</v>
      </c>
      <c r="C20" s="23"/>
    </row>
    <row r="21" spans="1:4" x14ac:dyDescent="0.25">
      <c r="A21" s="29" t="s">
        <v>83</v>
      </c>
      <c r="B21" s="30">
        <v>2650</v>
      </c>
      <c r="C21" s="23"/>
    </row>
    <row r="22" spans="1:4" x14ac:dyDescent="0.25">
      <c r="A22" s="29" t="s">
        <v>84</v>
      </c>
      <c r="B22" s="30">
        <v>3680</v>
      </c>
      <c r="C22" s="23">
        <v>3025.24</v>
      </c>
      <c r="D22" t="s">
        <v>85</v>
      </c>
    </row>
    <row r="23" spans="1:4" x14ac:dyDescent="0.25">
      <c r="A23" s="29" t="s">
        <v>86</v>
      </c>
      <c r="B23" s="30">
        <v>5145</v>
      </c>
      <c r="C23" s="23">
        <v>2591.3000000000002</v>
      </c>
    </row>
    <row r="24" spans="1:4" x14ac:dyDescent="0.25">
      <c r="A24" s="29" t="s">
        <v>87</v>
      </c>
      <c r="B24" s="30">
        <v>0</v>
      </c>
      <c r="C24" s="23"/>
    </row>
    <row r="25" spans="1:4" x14ac:dyDescent="0.25">
      <c r="A25" s="29" t="s">
        <v>88</v>
      </c>
      <c r="B25" s="40">
        <v>0</v>
      </c>
      <c r="C25" s="41"/>
    </row>
    <row r="26" spans="1:4" x14ac:dyDescent="0.25">
      <c r="A26" s="32" t="s">
        <v>89</v>
      </c>
      <c r="B26" s="42">
        <f>SUM(B8:B25)</f>
        <v>17500</v>
      </c>
      <c r="C26" s="34">
        <f>SUM(C8:C25)</f>
        <v>12956.86</v>
      </c>
    </row>
    <row r="27" spans="1:4" x14ac:dyDescent="0.25">
      <c r="A27" s="22"/>
      <c r="B27" s="43"/>
      <c r="C27" s="44"/>
    </row>
    <row r="28" spans="1:4" x14ac:dyDescent="0.25">
      <c r="A28" s="32" t="s">
        <v>90</v>
      </c>
      <c r="B28" s="42">
        <f>B5-B26</f>
        <v>0</v>
      </c>
      <c r="C28" s="42">
        <f>C5-C26</f>
        <v>1877.6399999999994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pane xSplit="4230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3" style="10" customWidth="1"/>
    <col min="4" max="4" width="24.28515625" style="10" customWidth="1"/>
    <col min="5" max="5" width="8.710937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>
        <v>163664.09</v>
      </c>
    </row>
    <row r="3" spans="1:5" x14ac:dyDescent="0.25">
      <c r="A3" s="1"/>
      <c r="B3" s="1"/>
      <c r="C3" s="1" t="s">
        <v>2</v>
      </c>
      <c r="D3" s="1"/>
      <c r="E3" s="2"/>
    </row>
    <row r="4" spans="1:5" ht="15.75" thickBot="1" x14ac:dyDescent="0.3">
      <c r="A4" s="1"/>
      <c r="B4" s="1"/>
      <c r="C4" s="1"/>
      <c r="D4" s="1" t="s">
        <v>59</v>
      </c>
      <c r="E4" s="3">
        <v>10.75</v>
      </c>
    </row>
    <row r="5" spans="1:5" ht="15.75" thickBot="1" x14ac:dyDescent="0.3">
      <c r="A5" s="1"/>
      <c r="B5" s="1"/>
      <c r="C5" s="1" t="s">
        <v>5</v>
      </c>
      <c r="D5" s="1"/>
      <c r="E5" s="4">
        <f>ROUND(SUM(E3:E4),5)</f>
        <v>10.75</v>
      </c>
    </row>
    <row r="6" spans="1:5" s="6" customFormat="1" ht="30" customHeight="1" thickBot="1" x14ac:dyDescent="0.25">
      <c r="A6" s="1" t="s">
        <v>6</v>
      </c>
      <c r="B6" s="1"/>
      <c r="C6" s="1"/>
      <c r="D6" s="1"/>
      <c r="E6" s="5">
        <f>ROUND(E2+E5,5)</f>
        <v>163674.84</v>
      </c>
    </row>
    <row r="7" spans="1:5" ht="31.5" customHeight="1" thickTop="1" x14ac:dyDescent="0.25">
      <c r="A7" s="1" t="s">
        <v>7</v>
      </c>
      <c r="B7" s="1"/>
      <c r="C7" s="1"/>
      <c r="D7" s="1"/>
      <c r="E7" s="2">
        <f>E6</f>
        <v>163674.84</v>
      </c>
    </row>
    <row r="8" spans="1:5" x14ac:dyDescent="0.25">
      <c r="A8" s="1" t="s">
        <v>8</v>
      </c>
      <c r="B8" s="1"/>
      <c r="C8" s="1"/>
      <c r="D8" s="1"/>
      <c r="E8" s="2">
        <f>E7</f>
        <v>163674.84</v>
      </c>
    </row>
  </sheetData>
  <pageMargins left="0.7" right="0.7" top="0.75" bottom="0.75" header="0.1" footer="0.3"/>
  <pageSetup orientation="portrait" r:id="rId1"/>
  <headerFooter>
    <oddHeader>&amp;L&amp;"Arial,Bold"&amp;8 10:27 PM
&amp;"Arial,Bold"&amp;8 01/01/17
&amp;"Arial,Bold"&amp;8 &amp;C&amp;"Arial,Bold"&amp;12 NACOLE
&amp;"Arial,Bold"&amp;14 Reconciliation Summary
&amp;"Arial,Bold"&amp;10 Chase Savings - IN, Period Ending 12/31/2016</oddHead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pane xSplit="4230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3" style="11" customWidth="1"/>
    <col min="4" max="4" width="27.28515625" style="11" customWidth="1"/>
    <col min="5" max="5" width="11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5" style="11" bestFit="1" customWidth="1"/>
    <col min="10" max="10" width="2.28515625" style="11" customWidth="1"/>
    <col min="11" max="11" width="24.5703125" style="11" bestFit="1" customWidth="1"/>
    <col min="12" max="12" width="2.28515625" style="11" customWidth="1"/>
    <col min="13" max="13" width="3.28515625" style="11" bestFit="1" customWidth="1"/>
    <col min="14" max="14" width="2.28515625" style="11" customWidth="1"/>
    <col min="15" max="15" width="8.42578125" style="11" bestFit="1" customWidth="1"/>
    <col min="16" max="16" width="2.28515625" style="11" customWidth="1"/>
    <col min="17" max="17" width="8.42578125" style="11" bestFit="1" customWidth="1"/>
  </cols>
  <sheetData>
    <row r="1" spans="1:17" s="9" customFormat="1" ht="15.75" thickBot="1" x14ac:dyDescent="0.3">
      <c r="A1" s="20"/>
      <c r="B1" s="20"/>
      <c r="C1" s="20"/>
      <c r="D1" s="20"/>
      <c r="E1" s="8" t="s">
        <v>9</v>
      </c>
      <c r="F1" s="20"/>
      <c r="G1" s="8" t="s">
        <v>10</v>
      </c>
      <c r="H1" s="20"/>
      <c r="I1" s="8" t="s">
        <v>11</v>
      </c>
      <c r="J1" s="20"/>
      <c r="K1" s="8" t="s">
        <v>12</v>
      </c>
      <c r="L1" s="20"/>
      <c r="M1" s="8" t="s">
        <v>13</v>
      </c>
      <c r="N1" s="20"/>
      <c r="O1" s="8" t="s">
        <v>14</v>
      </c>
      <c r="P1" s="20"/>
      <c r="Q1" s="8" t="s">
        <v>15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3"/>
      <c r="H2" s="1"/>
      <c r="I2" s="1"/>
      <c r="J2" s="1"/>
      <c r="K2" s="1"/>
      <c r="L2" s="1"/>
      <c r="M2" s="17"/>
      <c r="N2" s="1"/>
      <c r="O2" s="12"/>
      <c r="P2" s="1"/>
      <c r="Q2" s="12">
        <v>59821.91</v>
      </c>
    </row>
    <row r="3" spans="1:17" x14ac:dyDescent="0.25">
      <c r="A3" s="1"/>
      <c r="B3" s="1"/>
      <c r="C3" s="1" t="s">
        <v>2</v>
      </c>
      <c r="D3" s="1"/>
      <c r="E3" s="1"/>
      <c r="F3" s="1"/>
      <c r="G3" s="13"/>
      <c r="H3" s="1"/>
      <c r="I3" s="1"/>
      <c r="J3" s="1"/>
      <c r="K3" s="1"/>
      <c r="L3" s="1"/>
      <c r="M3" s="17"/>
      <c r="N3" s="1"/>
      <c r="O3" s="12"/>
      <c r="P3" s="1"/>
      <c r="Q3" s="12"/>
    </row>
    <row r="4" spans="1:17" x14ac:dyDescent="0.25">
      <c r="A4" s="1"/>
      <c r="B4" s="1"/>
      <c r="C4" s="1"/>
      <c r="D4" s="1" t="s">
        <v>3</v>
      </c>
      <c r="E4" s="1"/>
      <c r="F4" s="1"/>
      <c r="G4" s="13"/>
      <c r="H4" s="1"/>
      <c r="I4" s="1"/>
      <c r="J4" s="1"/>
      <c r="K4" s="1"/>
      <c r="L4" s="1"/>
      <c r="M4" s="17"/>
      <c r="N4" s="1"/>
      <c r="O4" s="12"/>
      <c r="P4" s="1"/>
      <c r="Q4" s="12"/>
    </row>
    <row r="5" spans="1:17" x14ac:dyDescent="0.25">
      <c r="A5" s="14"/>
      <c r="B5" s="14"/>
      <c r="C5" s="14"/>
      <c r="D5" s="14"/>
      <c r="E5" s="14" t="s">
        <v>19</v>
      </c>
      <c r="F5" s="14"/>
      <c r="G5" s="15">
        <v>42706</v>
      </c>
      <c r="H5" s="14"/>
      <c r="I5" s="14" t="s">
        <v>24</v>
      </c>
      <c r="J5" s="14"/>
      <c r="K5" s="14" t="s">
        <v>44</v>
      </c>
      <c r="L5" s="14"/>
      <c r="M5" s="18" t="s">
        <v>16</v>
      </c>
      <c r="N5" s="14"/>
      <c r="O5" s="2">
        <v>-19.95</v>
      </c>
      <c r="P5" s="14"/>
      <c r="Q5" s="2">
        <f t="shared" ref="Q5:Q30" si="0">ROUND(Q4+O5,5)</f>
        <v>-19.95</v>
      </c>
    </row>
    <row r="6" spans="1:17" x14ac:dyDescent="0.25">
      <c r="A6" s="14"/>
      <c r="B6" s="14"/>
      <c r="C6" s="14"/>
      <c r="D6" s="14"/>
      <c r="E6" s="14" t="s">
        <v>19</v>
      </c>
      <c r="F6" s="14"/>
      <c r="G6" s="15">
        <v>42709</v>
      </c>
      <c r="H6" s="14"/>
      <c r="I6" s="14" t="s">
        <v>25</v>
      </c>
      <c r="J6" s="14"/>
      <c r="K6" s="14" t="s">
        <v>45</v>
      </c>
      <c r="L6" s="14"/>
      <c r="M6" s="18" t="s">
        <v>16</v>
      </c>
      <c r="N6" s="14"/>
      <c r="O6" s="2">
        <v>-250</v>
      </c>
      <c r="P6" s="14"/>
      <c r="Q6" s="2">
        <f t="shared" si="0"/>
        <v>-269.95</v>
      </c>
    </row>
    <row r="7" spans="1:17" x14ac:dyDescent="0.25">
      <c r="A7" s="14"/>
      <c r="B7" s="14"/>
      <c r="C7" s="14"/>
      <c r="D7" s="14"/>
      <c r="E7" s="14" t="s">
        <v>19</v>
      </c>
      <c r="F7" s="14"/>
      <c r="G7" s="15">
        <v>42709</v>
      </c>
      <c r="H7" s="14"/>
      <c r="I7" s="14" t="s">
        <v>26</v>
      </c>
      <c r="J7" s="14"/>
      <c r="K7" s="14" t="s">
        <v>46</v>
      </c>
      <c r="L7" s="14"/>
      <c r="M7" s="18" t="s">
        <v>16</v>
      </c>
      <c r="N7" s="14"/>
      <c r="O7" s="2">
        <v>-230.85</v>
      </c>
      <c r="P7" s="14"/>
      <c r="Q7" s="2">
        <f t="shared" si="0"/>
        <v>-500.8</v>
      </c>
    </row>
    <row r="8" spans="1:17" x14ac:dyDescent="0.25">
      <c r="A8" s="14"/>
      <c r="B8" s="14"/>
      <c r="C8" s="14"/>
      <c r="D8" s="14"/>
      <c r="E8" s="14" t="s">
        <v>19</v>
      </c>
      <c r="F8" s="14"/>
      <c r="G8" s="15">
        <v>42709</v>
      </c>
      <c r="H8" s="14"/>
      <c r="I8" s="14" t="s">
        <v>27</v>
      </c>
      <c r="J8" s="14"/>
      <c r="K8" s="14" t="s">
        <v>47</v>
      </c>
      <c r="L8" s="14"/>
      <c r="M8" s="18" t="s">
        <v>16</v>
      </c>
      <c r="N8" s="14"/>
      <c r="O8" s="2">
        <v>-113.43</v>
      </c>
      <c r="P8" s="14"/>
      <c r="Q8" s="2">
        <f t="shared" si="0"/>
        <v>-614.23</v>
      </c>
    </row>
    <row r="9" spans="1:17" x14ac:dyDescent="0.25">
      <c r="A9" s="14"/>
      <c r="B9" s="14"/>
      <c r="C9" s="14"/>
      <c r="D9" s="14"/>
      <c r="E9" s="14" t="s">
        <v>19</v>
      </c>
      <c r="F9" s="14"/>
      <c r="G9" s="15">
        <v>42709</v>
      </c>
      <c r="H9" s="14"/>
      <c r="I9" s="14" t="s">
        <v>28</v>
      </c>
      <c r="J9" s="14"/>
      <c r="K9" s="14" t="s">
        <v>47</v>
      </c>
      <c r="L9" s="14"/>
      <c r="M9" s="18" t="s">
        <v>16</v>
      </c>
      <c r="N9" s="14"/>
      <c r="O9" s="2">
        <v>-50</v>
      </c>
      <c r="P9" s="14"/>
      <c r="Q9" s="2">
        <f t="shared" si="0"/>
        <v>-664.23</v>
      </c>
    </row>
    <row r="10" spans="1:17" x14ac:dyDescent="0.25">
      <c r="A10" s="14"/>
      <c r="B10" s="14"/>
      <c r="C10" s="14"/>
      <c r="D10" s="14"/>
      <c r="E10" s="14" t="s">
        <v>19</v>
      </c>
      <c r="F10" s="14"/>
      <c r="G10" s="15">
        <v>42709</v>
      </c>
      <c r="H10" s="14"/>
      <c r="I10" s="14" t="s">
        <v>29</v>
      </c>
      <c r="J10" s="14"/>
      <c r="K10" s="14" t="s">
        <v>48</v>
      </c>
      <c r="L10" s="14"/>
      <c r="M10" s="18" t="s">
        <v>16</v>
      </c>
      <c r="N10" s="14"/>
      <c r="O10" s="2">
        <v>-30</v>
      </c>
      <c r="P10" s="14"/>
      <c r="Q10" s="2">
        <f t="shared" si="0"/>
        <v>-694.23</v>
      </c>
    </row>
    <row r="11" spans="1:17" x14ac:dyDescent="0.25">
      <c r="A11" s="14"/>
      <c r="B11" s="14"/>
      <c r="C11" s="14"/>
      <c r="D11" s="14"/>
      <c r="E11" s="14" t="s">
        <v>19</v>
      </c>
      <c r="F11" s="14"/>
      <c r="G11" s="15">
        <v>42712</v>
      </c>
      <c r="H11" s="14"/>
      <c r="I11" s="14" t="s">
        <v>30</v>
      </c>
      <c r="J11" s="14"/>
      <c r="K11" s="14" t="s">
        <v>48</v>
      </c>
      <c r="L11" s="14"/>
      <c r="M11" s="18" t="s">
        <v>16</v>
      </c>
      <c r="N11" s="14"/>
      <c r="O11" s="2">
        <v>-4.6500000000000004</v>
      </c>
      <c r="P11" s="14"/>
      <c r="Q11" s="2">
        <f t="shared" si="0"/>
        <v>-698.88</v>
      </c>
    </row>
    <row r="12" spans="1:17" x14ac:dyDescent="0.25">
      <c r="A12" s="14"/>
      <c r="B12" s="14"/>
      <c r="C12" s="14"/>
      <c r="D12" s="14"/>
      <c r="E12" s="14" t="s">
        <v>19</v>
      </c>
      <c r="F12" s="14"/>
      <c r="G12" s="15">
        <v>42712</v>
      </c>
      <c r="H12" s="14"/>
      <c r="I12" s="14" t="s">
        <v>31</v>
      </c>
      <c r="J12" s="14"/>
      <c r="K12" s="14" t="s">
        <v>48</v>
      </c>
      <c r="L12" s="14"/>
      <c r="M12" s="18" t="s">
        <v>16</v>
      </c>
      <c r="N12" s="14"/>
      <c r="O12" s="2">
        <v>-1.75</v>
      </c>
      <c r="P12" s="14"/>
      <c r="Q12" s="2">
        <f t="shared" si="0"/>
        <v>-700.63</v>
      </c>
    </row>
    <row r="13" spans="1:17" x14ac:dyDescent="0.25">
      <c r="A13" s="14"/>
      <c r="B13" s="14"/>
      <c r="C13" s="14"/>
      <c r="D13" s="14"/>
      <c r="E13" s="14" t="s">
        <v>20</v>
      </c>
      <c r="F13" s="14"/>
      <c r="G13" s="15">
        <v>42716</v>
      </c>
      <c r="H13" s="14"/>
      <c r="I13" s="14" t="s">
        <v>32</v>
      </c>
      <c r="J13" s="14"/>
      <c r="K13" s="14" t="s">
        <v>49</v>
      </c>
      <c r="L13" s="14"/>
      <c r="M13" s="18" t="s">
        <v>16</v>
      </c>
      <c r="N13" s="14"/>
      <c r="O13" s="2">
        <v>-1027.5</v>
      </c>
      <c r="P13" s="14"/>
      <c r="Q13" s="2">
        <f t="shared" si="0"/>
        <v>-1728.13</v>
      </c>
    </row>
    <row r="14" spans="1:17" x14ac:dyDescent="0.25">
      <c r="A14" s="14"/>
      <c r="B14" s="14"/>
      <c r="C14" s="14"/>
      <c r="D14" s="14"/>
      <c r="E14" s="14" t="s">
        <v>19</v>
      </c>
      <c r="F14" s="14"/>
      <c r="G14" s="15">
        <v>42717</v>
      </c>
      <c r="H14" s="14"/>
      <c r="I14" s="14" t="s">
        <v>33</v>
      </c>
      <c r="J14" s="14"/>
      <c r="K14" s="14" t="s">
        <v>47</v>
      </c>
      <c r="L14" s="14"/>
      <c r="M14" s="18" t="s">
        <v>16</v>
      </c>
      <c r="N14" s="14"/>
      <c r="O14" s="2">
        <v>-50</v>
      </c>
      <c r="P14" s="14"/>
      <c r="Q14" s="2">
        <f t="shared" si="0"/>
        <v>-1778.13</v>
      </c>
    </row>
    <row r="15" spans="1:17" x14ac:dyDescent="0.25">
      <c r="A15" s="14"/>
      <c r="B15" s="14"/>
      <c r="C15" s="14"/>
      <c r="D15" s="14"/>
      <c r="E15" s="14" t="s">
        <v>20</v>
      </c>
      <c r="F15" s="14"/>
      <c r="G15" s="15">
        <v>42718</v>
      </c>
      <c r="H15" s="14"/>
      <c r="I15" s="14"/>
      <c r="J15" s="14"/>
      <c r="K15" s="14" t="s">
        <v>50</v>
      </c>
      <c r="L15" s="14"/>
      <c r="M15" s="18" t="s">
        <v>16</v>
      </c>
      <c r="N15" s="14"/>
      <c r="O15" s="2">
        <v>-1628.49</v>
      </c>
      <c r="P15" s="14"/>
      <c r="Q15" s="2">
        <f t="shared" si="0"/>
        <v>-3406.62</v>
      </c>
    </row>
    <row r="16" spans="1:17" x14ac:dyDescent="0.25">
      <c r="A16" s="14"/>
      <c r="B16" s="14"/>
      <c r="C16" s="14"/>
      <c r="D16" s="14"/>
      <c r="E16" s="14" t="s">
        <v>19</v>
      </c>
      <c r="F16" s="14"/>
      <c r="G16" s="15">
        <v>42718</v>
      </c>
      <c r="H16" s="14"/>
      <c r="I16" s="14"/>
      <c r="J16" s="14"/>
      <c r="K16" s="14" t="s">
        <v>50</v>
      </c>
      <c r="L16" s="14"/>
      <c r="M16" s="18" t="s">
        <v>16</v>
      </c>
      <c r="N16" s="14"/>
      <c r="O16" s="2">
        <v>-1.75</v>
      </c>
      <c r="P16" s="14"/>
      <c r="Q16" s="2">
        <f t="shared" si="0"/>
        <v>-3408.37</v>
      </c>
    </row>
    <row r="17" spans="1:17" x14ac:dyDescent="0.25">
      <c r="A17" s="14"/>
      <c r="B17" s="14"/>
      <c r="C17" s="14"/>
      <c r="D17" s="14"/>
      <c r="E17" s="14" t="s">
        <v>21</v>
      </c>
      <c r="F17" s="14"/>
      <c r="G17" s="15">
        <v>42719</v>
      </c>
      <c r="H17" s="14"/>
      <c r="I17" s="14"/>
      <c r="J17" s="14"/>
      <c r="K17" s="14" t="s">
        <v>51</v>
      </c>
      <c r="L17" s="14"/>
      <c r="M17" s="18" t="s">
        <v>16</v>
      </c>
      <c r="N17" s="14"/>
      <c r="O17" s="2">
        <v>-1166.6600000000001</v>
      </c>
      <c r="P17" s="14"/>
      <c r="Q17" s="2">
        <f t="shared" si="0"/>
        <v>-4575.03</v>
      </c>
    </row>
    <row r="18" spans="1:17" x14ac:dyDescent="0.25">
      <c r="A18" s="14"/>
      <c r="B18" s="14"/>
      <c r="C18" s="14"/>
      <c r="D18" s="14"/>
      <c r="E18" s="14" t="s">
        <v>19</v>
      </c>
      <c r="F18" s="14"/>
      <c r="G18" s="15">
        <v>42720</v>
      </c>
      <c r="H18" s="14"/>
      <c r="I18" s="14" t="s">
        <v>34</v>
      </c>
      <c r="J18" s="14"/>
      <c r="K18" s="14" t="s">
        <v>52</v>
      </c>
      <c r="L18" s="14"/>
      <c r="M18" s="18" t="s">
        <v>16</v>
      </c>
      <c r="N18" s="14"/>
      <c r="O18" s="2">
        <v>-2.16</v>
      </c>
      <c r="P18" s="14"/>
      <c r="Q18" s="2">
        <f t="shared" si="0"/>
        <v>-4577.1899999999996</v>
      </c>
    </row>
    <row r="19" spans="1:17" x14ac:dyDescent="0.25">
      <c r="A19" s="14"/>
      <c r="B19" s="14"/>
      <c r="C19" s="14"/>
      <c r="D19" s="14"/>
      <c r="E19" s="14" t="s">
        <v>19</v>
      </c>
      <c r="F19" s="14"/>
      <c r="G19" s="15">
        <v>42725</v>
      </c>
      <c r="H19" s="14"/>
      <c r="I19" s="14" t="s">
        <v>35</v>
      </c>
      <c r="J19" s="14"/>
      <c r="K19" s="14" t="s">
        <v>53</v>
      </c>
      <c r="L19" s="14"/>
      <c r="M19" s="18" t="s">
        <v>16</v>
      </c>
      <c r="N19" s="14"/>
      <c r="O19" s="2">
        <v>-625</v>
      </c>
      <c r="P19" s="14"/>
      <c r="Q19" s="2">
        <f t="shared" si="0"/>
        <v>-5202.1899999999996</v>
      </c>
    </row>
    <row r="20" spans="1:17" x14ac:dyDescent="0.25">
      <c r="A20" s="14"/>
      <c r="B20" s="14"/>
      <c r="C20" s="14"/>
      <c r="D20" s="14"/>
      <c r="E20" s="14" t="s">
        <v>19</v>
      </c>
      <c r="F20" s="14"/>
      <c r="G20" s="15">
        <v>42725</v>
      </c>
      <c r="H20" s="14"/>
      <c r="I20" s="14" t="s">
        <v>36</v>
      </c>
      <c r="J20" s="14"/>
      <c r="K20" s="14" t="s">
        <v>54</v>
      </c>
      <c r="L20" s="14"/>
      <c r="M20" s="18" t="s">
        <v>16</v>
      </c>
      <c r="N20" s="14"/>
      <c r="O20" s="2">
        <v>-391.18</v>
      </c>
      <c r="P20" s="14"/>
      <c r="Q20" s="2">
        <f t="shared" si="0"/>
        <v>-5593.37</v>
      </c>
    </row>
    <row r="21" spans="1:17" x14ac:dyDescent="0.25">
      <c r="A21" s="14"/>
      <c r="B21" s="14"/>
      <c r="C21" s="14"/>
      <c r="D21" s="14"/>
      <c r="E21" s="14" t="s">
        <v>19</v>
      </c>
      <c r="F21" s="14"/>
      <c r="G21" s="15">
        <v>42725</v>
      </c>
      <c r="H21" s="14"/>
      <c r="I21" s="14" t="s">
        <v>37</v>
      </c>
      <c r="J21" s="14"/>
      <c r="K21" s="14" t="s">
        <v>55</v>
      </c>
      <c r="L21" s="14"/>
      <c r="M21" s="18" t="s">
        <v>16</v>
      </c>
      <c r="N21" s="14"/>
      <c r="O21" s="2">
        <v>-309.95999999999998</v>
      </c>
      <c r="P21" s="14"/>
      <c r="Q21" s="2">
        <f t="shared" si="0"/>
        <v>-5903.33</v>
      </c>
    </row>
    <row r="22" spans="1:17" x14ac:dyDescent="0.25">
      <c r="A22" s="14"/>
      <c r="B22" s="14"/>
      <c r="C22" s="14"/>
      <c r="D22" s="14"/>
      <c r="E22" s="14" t="s">
        <v>19</v>
      </c>
      <c r="F22" s="14"/>
      <c r="G22" s="15">
        <v>42725</v>
      </c>
      <c r="H22" s="14"/>
      <c r="I22" s="14" t="s">
        <v>38</v>
      </c>
      <c r="J22" s="14"/>
      <c r="K22" s="14" t="s">
        <v>54</v>
      </c>
      <c r="L22" s="14"/>
      <c r="M22" s="18" t="s">
        <v>16</v>
      </c>
      <c r="N22" s="14"/>
      <c r="O22" s="2">
        <v>-266</v>
      </c>
      <c r="P22" s="14"/>
      <c r="Q22" s="2">
        <f t="shared" si="0"/>
        <v>-6169.33</v>
      </c>
    </row>
    <row r="23" spans="1:17" x14ac:dyDescent="0.25">
      <c r="A23" s="14"/>
      <c r="B23" s="14"/>
      <c r="C23" s="14"/>
      <c r="D23" s="14"/>
      <c r="E23" s="14" t="s">
        <v>19</v>
      </c>
      <c r="F23" s="14"/>
      <c r="G23" s="15">
        <v>42732</v>
      </c>
      <c r="H23" s="14"/>
      <c r="I23" s="14" t="s">
        <v>39</v>
      </c>
      <c r="J23" s="14"/>
      <c r="K23" s="14" t="s">
        <v>56</v>
      </c>
      <c r="L23" s="14"/>
      <c r="M23" s="18" t="s">
        <v>16</v>
      </c>
      <c r="N23" s="14"/>
      <c r="O23" s="2">
        <v>-500</v>
      </c>
      <c r="P23" s="14"/>
      <c r="Q23" s="2">
        <f t="shared" si="0"/>
        <v>-6669.33</v>
      </c>
    </row>
    <row r="24" spans="1:17" x14ac:dyDescent="0.25">
      <c r="A24" s="14"/>
      <c r="B24" s="14"/>
      <c r="C24" s="14"/>
      <c r="D24" s="14"/>
      <c r="E24" s="14" t="s">
        <v>19</v>
      </c>
      <c r="F24" s="14"/>
      <c r="G24" s="15">
        <v>42732</v>
      </c>
      <c r="H24" s="14"/>
      <c r="I24" s="14" t="s">
        <v>40</v>
      </c>
      <c r="J24" s="14"/>
      <c r="K24" s="14" t="s">
        <v>47</v>
      </c>
      <c r="L24" s="14"/>
      <c r="M24" s="18" t="s">
        <v>16</v>
      </c>
      <c r="N24" s="14"/>
      <c r="O24" s="2">
        <v>-293.68</v>
      </c>
      <c r="P24" s="14"/>
      <c r="Q24" s="2">
        <f t="shared" si="0"/>
        <v>-6963.01</v>
      </c>
    </row>
    <row r="25" spans="1:17" x14ac:dyDescent="0.25">
      <c r="A25" s="14"/>
      <c r="B25" s="14"/>
      <c r="C25" s="14"/>
      <c r="D25" s="14"/>
      <c r="E25" s="14" t="s">
        <v>20</v>
      </c>
      <c r="F25" s="14"/>
      <c r="G25" s="15">
        <v>42733</v>
      </c>
      <c r="H25" s="14"/>
      <c r="I25" s="14"/>
      <c r="J25" s="14"/>
      <c r="K25" s="14" t="s">
        <v>50</v>
      </c>
      <c r="L25" s="14"/>
      <c r="M25" s="18" t="s">
        <v>16</v>
      </c>
      <c r="N25" s="14"/>
      <c r="O25" s="2">
        <v>-1628.49</v>
      </c>
      <c r="P25" s="14"/>
      <c r="Q25" s="2">
        <f t="shared" si="0"/>
        <v>-8591.5</v>
      </c>
    </row>
    <row r="26" spans="1:17" x14ac:dyDescent="0.25">
      <c r="A26" s="14"/>
      <c r="B26" s="14"/>
      <c r="C26" s="14"/>
      <c r="D26" s="14"/>
      <c r="E26" s="14" t="s">
        <v>19</v>
      </c>
      <c r="F26" s="14"/>
      <c r="G26" s="15">
        <v>42733</v>
      </c>
      <c r="H26" s="14"/>
      <c r="I26" s="14" t="s">
        <v>41</v>
      </c>
      <c r="J26" s="14"/>
      <c r="K26" s="14" t="s">
        <v>57</v>
      </c>
      <c r="L26" s="14"/>
      <c r="M26" s="18" t="s">
        <v>16</v>
      </c>
      <c r="N26" s="14"/>
      <c r="O26" s="2">
        <v>-1552.2</v>
      </c>
      <c r="P26" s="14"/>
      <c r="Q26" s="2">
        <f t="shared" si="0"/>
        <v>-10143.700000000001</v>
      </c>
    </row>
    <row r="27" spans="1:17" x14ac:dyDescent="0.25">
      <c r="A27" s="14"/>
      <c r="B27" s="14"/>
      <c r="C27" s="14"/>
      <c r="D27" s="14"/>
      <c r="E27" s="14" t="s">
        <v>19</v>
      </c>
      <c r="F27" s="14"/>
      <c r="G27" s="15">
        <v>42733</v>
      </c>
      <c r="H27" s="14"/>
      <c r="I27" s="14" t="s">
        <v>42</v>
      </c>
      <c r="J27" s="14"/>
      <c r="K27" s="14" t="s">
        <v>48</v>
      </c>
      <c r="L27" s="14"/>
      <c r="M27" s="18" t="s">
        <v>16</v>
      </c>
      <c r="N27" s="14"/>
      <c r="O27" s="2">
        <v>-4.6500000000000004</v>
      </c>
      <c r="P27" s="14"/>
      <c r="Q27" s="2">
        <f t="shared" si="0"/>
        <v>-10148.35</v>
      </c>
    </row>
    <row r="28" spans="1:17" x14ac:dyDescent="0.25">
      <c r="A28" s="14"/>
      <c r="B28" s="14"/>
      <c r="C28" s="14"/>
      <c r="D28" s="14"/>
      <c r="E28" s="14" t="s">
        <v>19</v>
      </c>
      <c r="F28" s="14"/>
      <c r="G28" s="15">
        <v>42733</v>
      </c>
      <c r="H28" s="14"/>
      <c r="I28" s="14"/>
      <c r="J28" s="14"/>
      <c r="K28" s="14" t="s">
        <v>50</v>
      </c>
      <c r="L28" s="14"/>
      <c r="M28" s="18" t="s">
        <v>16</v>
      </c>
      <c r="N28" s="14"/>
      <c r="O28" s="2">
        <v>-1.75</v>
      </c>
      <c r="P28" s="14"/>
      <c r="Q28" s="2">
        <f t="shared" si="0"/>
        <v>-10150.1</v>
      </c>
    </row>
    <row r="29" spans="1:17" x14ac:dyDescent="0.25">
      <c r="A29" s="14"/>
      <c r="B29" s="14"/>
      <c r="C29" s="14"/>
      <c r="D29" s="14"/>
      <c r="E29" s="14" t="s">
        <v>21</v>
      </c>
      <c r="F29" s="14"/>
      <c r="G29" s="15">
        <v>42734</v>
      </c>
      <c r="H29" s="14"/>
      <c r="I29" s="14"/>
      <c r="J29" s="14"/>
      <c r="K29" s="14" t="s">
        <v>51</v>
      </c>
      <c r="L29" s="14"/>
      <c r="M29" s="18" t="s">
        <v>16</v>
      </c>
      <c r="N29" s="14"/>
      <c r="O29" s="2">
        <v>-1166.6600000000001</v>
      </c>
      <c r="P29" s="14"/>
      <c r="Q29" s="2">
        <f t="shared" si="0"/>
        <v>-11316.76</v>
      </c>
    </row>
    <row r="30" spans="1:17" ht="15.75" thickBot="1" x14ac:dyDescent="0.3">
      <c r="A30" s="14"/>
      <c r="B30" s="14"/>
      <c r="C30" s="14"/>
      <c r="D30" s="14"/>
      <c r="E30" s="14" t="s">
        <v>19</v>
      </c>
      <c r="F30" s="14"/>
      <c r="G30" s="15">
        <v>42734</v>
      </c>
      <c r="H30" s="14"/>
      <c r="I30" s="14" t="s">
        <v>43</v>
      </c>
      <c r="J30" s="14"/>
      <c r="K30" s="14" t="s">
        <v>44</v>
      </c>
      <c r="L30" s="14"/>
      <c r="M30" s="18" t="s">
        <v>16</v>
      </c>
      <c r="N30" s="14"/>
      <c r="O30" s="16">
        <v>-22.9</v>
      </c>
      <c r="P30" s="14"/>
      <c r="Q30" s="16">
        <f t="shared" si="0"/>
        <v>-11339.66</v>
      </c>
    </row>
    <row r="31" spans="1:17" x14ac:dyDescent="0.25">
      <c r="A31" s="14"/>
      <c r="B31" s="14"/>
      <c r="C31" s="14"/>
      <c r="D31" s="14" t="s">
        <v>17</v>
      </c>
      <c r="E31" s="14"/>
      <c r="F31" s="14"/>
      <c r="G31" s="15"/>
      <c r="H31" s="14"/>
      <c r="I31" s="14"/>
      <c r="J31" s="14"/>
      <c r="K31" s="14"/>
      <c r="L31" s="14"/>
      <c r="M31" s="19"/>
      <c r="N31" s="14"/>
      <c r="O31" s="2">
        <f>ROUND(SUM(O4:O30),5)</f>
        <v>-11339.66</v>
      </c>
      <c r="P31" s="14"/>
      <c r="Q31" s="2">
        <f>Q30</f>
        <v>-11339.66</v>
      </c>
    </row>
    <row r="32" spans="1:17" ht="30" customHeight="1" x14ac:dyDescent="0.25">
      <c r="A32" s="1"/>
      <c r="B32" s="1"/>
      <c r="C32" s="1"/>
      <c r="D32" s="1" t="s">
        <v>4</v>
      </c>
      <c r="E32" s="1"/>
      <c r="F32" s="1"/>
      <c r="G32" s="13"/>
      <c r="H32" s="1"/>
      <c r="I32" s="1"/>
      <c r="J32" s="1"/>
      <c r="K32" s="1"/>
      <c r="L32" s="1"/>
      <c r="M32" s="17"/>
      <c r="N32" s="1"/>
      <c r="O32" s="12"/>
      <c r="P32" s="1"/>
      <c r="Q32" s="12"/>
    </row>
    <row r="33" spans="1:17" x14ac:dyDescent="0.25">
      <c r="A33" s="14"/>
      <c r="B33" s="14"/>
      <c r="C33" s="14"/>
      <c r="D33" s="14"/>
      <c r="E33" s="14" t="s">
        <v>22</v>
      </c>
      <c r="F33" s="14"/>
      <c r="G33" s="15">
        <v>42709</v>
      </c>
      <c r="H33" s="14"/>
      <c r="I33" s="14"/>
      <c r="J33" s="14"/>
      <c r="K33" s="14"/>
      <c r="L33" s="14"/>
      <c r="M33" s="18" t="s">
        <v>16</v>
      </c>
      <c r="N33" s="14"/>
      <c r="O33" s="2">
        <v>50</v>
      </c>
      <c r="P33" s="14"/>
      <c r="Q33" s="2">
        <f t="shared" ref="Q33:Q42" si="1">ROUND(Q32+O33,5)</f>
        <v>50</v>
      </c>
    </row>
    <row r="34" spans="1:17" x14ac:dyDescent="0.25">
      <c r="A34" s="14"/>
      <c r="B34" s="14"/>
      <c r="C34" s="14"/>
      <c r="D34" s="14"/>
      <c r="E34" s="14" t="s">
        <v>22</v>
      </c>
      <c r="F34" s="14"/>
      <c r="G34" s="15">
        <v>42712</v>
      </c>
      <c r="H34" s="14"/>
      <c r="I34" s="14"/>
      <c r="J34" s="14"/>
      <c r="K34" s="14"/>
      <c r="L34" s="14"/>
      <c r="M34" s="18" t="s">
        <v>16</v>
      </c>
      <c r="N34" s="14"/>
      <c r="O34" s="2">
        <v>150</v>
      </c>
      <c r="P34" s="14"/>
      <c r="Q34" s="2">
        <f t="shared" si="1"/>
        <v>200</v>
      </c>
    </row>
    <row r="35" spans="1:17" x14ac:dyDescent="0.25">
      <c r="A35" s="14"/>
      <c r="B35" s="14"/>
      <c r="C35" s="14"/>
      <c r="D35" s="14"/>
      <c r="E35" s="14" t="s">
        <v>22</v>
      </c>
      <c r="F35" s="14"/>
      <c r="G35" s="15">
        <v>42718</v>
      </c>
      <c r="H35" s="14"/>
      <c r="I35" s="14"/>
      <c r="J35" s="14"/>
      <c r="K35" s="14"/>
      <c r="L35" s="14"/>
      <c r="M35" s="18" t="s">
        <v>16</v>
      </c>
      <c r="N35" s="14"/>
      <c r="O35" s="2">
        <v>14380</v>
      </c>
      <c r="P35" s="14"/>
      <c r="Q35" s="2">
        <f t="shared" si="1"/>
        <v>14580</v>
      </c>
    </row>
    <row r="36" spans="1:17" x14ac:dyDescent="0.25">
      <c r="A36" s="14"/>
      <c r="B36" s="14"/>
      <c r="C36" s="14"/>
      <c r="D36" s="14"/>
      <c r="E36" s="14" t="s">
        <v>23</v>
      </c>
      <c r="F36" s="14"/>
      <c r="G36" s="15">
        <v>42719</v>
      </c>
      <c r="H36" s="14"/>
      <c r="I36" s="14"/>
      <c r="J36" s="14"/>
      <c r="K36" s="14" t="s">
        <v>58</v>
      </c>
      <c r="L36" s="14"/>
      <c r="M36" s="18" t="s">
        <v>16</v>
      </c>
      <c r="N36" s="14"/>
      <c r="O36" s="2">
        <v>0</v>
      </c>
      <c r="P36" s="14"/>
      <c r="Q36" s="2">
        <f t="shared" si="1"/>
        <v>14580</v>
      </c>
    </row>
    <row r="37" spans="1:17" x14ac:dyDescent="0.25">
      <c r="A37" s="14"/>
      <c r="B37" s="14"/>
      <c r="C37" s="14"/>
      <c r="D37" s="14"/>
      <c r="E37" s="14" t="s">
        <v>22</v>
      </c>
      <c r="F37" s="14"/>
      <c r="G37" s="15">
        <v>42723</v>
      </c>
      <c r="H37" s="14"/>
      <c r="I37" s="14"/>
      <c r="J37" s="14"/>
      <c r="K37" s="14"/>
      <c r="L37" s="14"/>
      <c r="M37" s="18" t="s">
        <v>16</v>
      </c>
      <c r="N37" s="14"/>
      <c r="O37" s="2">
        <v>550</v>
      </c>
      <c r="P37" s="14"/>
      <c r="Q37" s="2">
        <f t="shared" si="1"/>
        <v>15130</v>
      </c>
    </row>
    <row r="38" spans="1:17" x14ac:dyDescent="0.25">
      <c r="A38" s="14"/>
      <c r="B38" s="14"/>
      <c r="C38" s="14"/>
      <c r="D38" s="14"/>
      <c r="E38" s="14" t="s">
        <v>22</v>
      </c>
      <c r="F38" s="14"/>
      <c r="G38" s="15">
        <v>42725</v>
      </c>
      <c r="H38" s="14"/>
      <c r="I38" s="14"/>
      <c r="J38" s="14"/>
      <c r="K38" s="14"/>
      <c r="L38" s="14"/>
      <c r="M38" s="18" t="s">
        <v>16</v>
      </c>
      <c r="N38" s="14"/>
      <c r="O38" s="2">
        <v>620</v>
      </c>
      <c r="P38" s="14"/>
      <c r="Q38" s="2">
        <f t="shared" si="1"/>
        <v>15750</v>
      </c>
    </row>
    <row r="39" spans="1:17" x14ac:dyDescent="0.25">
      <c r="A39" s="14"/>
      <c r="B39" s="14"/>
      <c r="C39" s="14"/>
      <c r="D39" s="14"/>
      <c r="E39" s="14" t="s">
        <v>22</v>
      </c>
      <c r="F39" s="14"/>
      <c r="G39" s="15">
        <v>42731</v>
      </c>
      <c r="H39" s="14"/>
      <c r="I39" s="14"/>
      <c r="J39" s="14"/>
      <c r="K39" s="14"/>
      <c r="L39" s="14"/>
      <c r="M39" s="18" t="s">
        <v>16</v>
      </c>
      <c r="N39" s="14"/>
      <c r="O39" s="2">
        <v>600</v>
      </c>
      <c r="P39" s="14"/>
      <c r="Q39" s="2">
        <f t="shared" si="1"/>
        <v>16350</v>
      </c>
    </row>
    <row r="40" spans="1:17" x14ac:dyDescent="0.25">
      <c r="A40" s="14"/>
      <c r="B40" s="14"/>
      <c r="C40" s="14"/>
      <c r="D40" s="14"/>
      <c r="E40" s="14" t="s">
        <v>22</v>
      </c>
      <c r="F40" s="14"/>
      <c r="G40" s="15">
        <v>42733</v>
      </c>
      <c r="H40" s="14"/>
      <c r="I40" s="14"/>
      <c r="J40" s="14"/>
      <c r="K40" s="14"/>
      <c r="L40" s="14"/>
      <c r="M40" s="18" t="s">
        <v>16</v>
      </c>
      <c r="N40" s="14"/>
      <c r="O40" s="2">
        <v>150</v>
      </c>
      <c r="P40" s="14"/>
      <c r="Q40" s="2">
        <f t="shared" si="1"/>
        <v>16500</v>
      </c>
    </row>
    <row r="41" spans="1:17" x14ac:dyDescent="0.25">
      <c r="A41" s="14"/>
      <c r="B41" s="14"/>
      <c r="C41" s="14"/>
      <c r="D41" s="14"/>
      <c r="E41" s="14" t="s">
        <v>23</v>
      </c>
      <c r="F41" s="14"/>
      <c r="G41" s="15">
        <v>42734</v>
      </c>
      <c r="H41" s="14"/>
      <c r="I41" s="14"/>
      <c r="J41" s="14"/>
      <c r="K41" s="14" t="s">
        <v>58</v>
      </c>
      <c r="L41" s="14"/>
      <c r="M41" s="18" t="s">
        <v>16</v>
      </c>
      <c r="N41" s="14"/>
      <c r="O41" s="2">
        <v>0</v>
      </c>
      <c r="P41" s="14"/>
      <c r="Q41" s="2">
        <f t="shared" si="1"/>
        <v>16500</v>
      </c>
    </row>
    <row r="42" spans="1:17" ht="15.75" thickBot="1" x14ac:dyDescent="0.3">
      <c r="A42" s="14"/>
      <c r="B42" s="14"/>
      <c r="C42" s="14"/>
      <c r="D42" s="14"/>
      <c r="E42" s="14" t="s">
        <v>22</v>
      </c>
      <c r="F42" s="14"/>
      <c r="G42" s="15">
        <v>42734</v>
      </c>
      <c r="H42" s="14"/>
      <c r="I42" s="14"/>
      <c r="J42" s="14"/>
      <c r="K42" s="14"/>
      <c r="L42" s="14"/>
      <c r="M42" s="18" t="s">
        <v>16</v>
      </c>
      <c r="N42" s="14"/>
      <c r="O42" s="3">
        <v>700</v>
      </c>
      <c r="P42" s="14"/>
      <c r="Q42" s="3">
        <f t="shared" si="1"/>
        <v>17200</v>
      </c>
    </row>
    <row r="43" spans="1:17" ht="15.75" thickBot="1" x14ac:dyDescent="0.3">
      <c r="A43" s="14"/>
      <c r="B43" s="14"/>
      <c r="C43" s="14"/>
      <c r="D43" s="14" t="s">
        <v>18</v>
      </c>
      <c r="E43" s="14"/>
      <c r="F43" s="14"/>
      <c r="G43" s="15"/>
      <c r="H43" s="14"/>
      <c r="I43" s="14"/>
      <c r="J43" s="14"/>
      <c r="K43" s="14"/>
      <c r="L43" s="14"/>
      <c r="M43" s="19"/>
      <c r="N43" s="14"/>
      <c r="O43" s="4">
        <f>ROUND(SUM(O32:O42),5)</f>
        <v>17200</v>
      </c>
      <c r="P43" s="14"/>
      <c r="Q43" s="4">
        <f>Q42</f>
        <v>17200</v>
      </c>
    </row>
    <row r="44" spans="1:17" ht="30" customHeight="1" thickBot="1" x14ac:dyDescent="0.3">
      <c r="A44" s="14"/>
      <c r="B44" s="14"/>
      <c r="C44" s="14" t="s">
        <v>5</v>
      </c>
      <c r="D44" s="14"/>
      <c r="E44" s="14"/>
      <c r="F44" s="14"/>
      <c r="G44" s="15"/>
      <c r="H44" s="14"/>
      <c r="I44" s="14"/>
      <c r="J44" s="14"/>
      <c r="K44" s="14"/>
      <c r="L44" s="14"/>
      <c r="M44" s="19"/>
      <c r="N44" s="14"/>
      <c r="O44" s="4">
        <f>ROUND(O31+O43,5)</f>
        <v>5860.34</v>
      </c>
      <c r="P44" s="14"/>
      <c r="Q44" s="4">
        <f>ROUND(Q31+Q43,5)</f>
        <v>5860.34</v>
      </c>
    </row>
    <row r="45" spans="1:17" ht="30" customHeight="1" thickBot="1" x14ac:dyDescent="0.3">
      <c r="A45" s="14" t="s">
        <v>6</v>
      </c>
      <c r="B45" s="14"/>
      <c r="C45" s="14"/>
      <c r="D45" s="14"/>
      <c r="E45" s="14"/>
      <c r="F45" s="14"/>
      <c r="G45" s="15"/>
      <c r="H45" s="14"/>
      <c r="I45" s="14"/>
      <c r="J45" s="14"/>
      <c r="K45" s="14"/>
      <c r="L45" s="14"/>
      <c r="M45" s="19"/>
      <c r="N45" s="14"/>
      <c r="O45" s="4">
        <v>5860.34</v>
      </c>
      <c r="P45" s="14"/>
      <c r="Q45" s="4">
        <v>65682.25</v>
      </c>
    </row>
    <row r="46" spans="1:17" ht="30" customHeight="1" thickBot="1" x14ac:dyDescent="0.3">
      <c r="A46" s="14" t="s">
        <v>7</v>
      </c>
      <c r="B46" s="14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9"/>
      <c r="N46" s="14"/>
      <c r="O46" s="4">
        <f>O45</f>
        <v>5860.34</v>
      </c>
      <c r="P46" s="14"/>
      <c r="Q46" s="4">
        <f>Q45</f>
        <v>65682.25</v>
      </c>
    </row>
    <row r="47" spans="1:17" s="6" customFormat="1" ht="30" customHeight="1" thickBot="1" x14ac:dyDescent="0.25">
      <c r="A47" s="1" t="s">
        <v>8</v>
      </c>
      <c r="B47" s="1"/>
      <c r="C47" s="1"/>
      <c r="D47" s="1"/>
      <c r="E47" s="1"/>
      <c r="F47" s="1"/>
      <c r="G47" s="13"/>
      <c r="H47" s="1"/>
      <c r="I47" s="1"/>
      <c r="J47" s="1"/>
      <c r="K47" s="1"/>
      <c r="L47" s="1"/>
      <c r="M47" s="17"/>
      <c r="N47" s="1"/>
      <c r="O47" s="5">
        <f>O46</f>
        <v>5860.34</v>
      </c>
      <c r="P47" s="1"/>
      <c r="Q47" s="5">
        <f>Q46</f>
        <v>65682.25</v>
      </c>
    </row>
    <row r="48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10:25 PM
&amp;"Arial,Bold"&amp;8 01/01/17
&amp;"Arial,Bold"&amp;8 &amp;C&amp;"Arial,Bold"&amp;12 NACOLE
&amp;"Arial,Bold"&amp;14 Reconciliation Detail
&amp;"Arial,Bold"&amp;10 Chase-IN, Period Ending 12/31/2016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Scholarship Detail</vt:lpstr>
      <vt:lpstr>Webinars</vt:lpstr>
      <vt:lpstr>Income Statement</vt:lpstr>
      <vt:lpstr>Balance Sheet</vt:lpstr>
      <vt:lpstr>Annual Conference</vt:lpstr>
      <vt:lpstr>Budget to Date</vt:lpstr>
      <vt:lpstr>John Jay</vt:lpstr>
      <vt:lpstr>Savings Summary</vt:lpstr>
      <vt:lpstr>Checking Detail</vt:lpstr>
      <vt:lpstr>Checking Summary</vt:lpstr>
      <vt:lpstr>'Checking Detail'!Print_Titles</vt:lpstr>
      <vt:lpstr>'Checking Summary'!Print_Titles</vt:lpstr>
      <vt:lpstr>'Income Statement'!Print_Titles</vt:lpstr>
      <vt:lpstr>'Savings Summary'!Print_Titles</vt:lpstr>
      <vt:lpstr>'Scholarship Detail'!Print_Titles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2017-01-02T05:23:57Z</dcterms:created>
  <dcterms:modified xsi:type="dcterms:W3CDTF">2017-01-02T20:14:02Z</dcterms:modified>
</cp:coreProperties>
</file>