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venus-Dépenses (résumé)" sheetId="1" r:id="rId3"/>
    <sheet state="visible" name="Réserve de stabilisation" sheetId="2" r:id="rId4"/>
    <sheet state="visible" name="FdG" sheetId="3" r:id="rId5"/>
    <sheet state="visible" name="Dette" sheetId="4" r:id="rId6"/>
  </sheets>
  <definedNames/>
  <calcPr/>
</workbook>
</file>

<file path=xl/sharedStrings.xml><?xml version="1.0" encoding="utf-8"?>
<sst xmlns="http://schemas.openxmlformats.org/spreadsheetml/2006/main" count="143" uniqueCount="100">
  <si>
    <t>Fonds des générations</t>
  </si>
  <si>
    <t>Revenus et dépenses</t>
  </si>
  <si>
    <t>Réserve de stabilisation</t>
  </si>
  <si>
    <t>(en millions $)</t>
  </si>
  <si>
    <t>2017-2018</t>
  </si>
  <si>
    <t>2018-2019</t>
  </si>
  <si>
    <t>2019-2020</t>
  </si>
  <si>
    <t>2020-2021</t>
  </si>
  <si>
    <t>2021-2022</t>
  </si>
  <si>
    <t>2022-2023</t>
  </si>
  <si>
    <t>2018-2023</t>
  </si>
  <si>
    <t>2019-2023</t>
  </si>
  <si>
    <t>Valeur comptable au début</t>
  </si>
  <si>
    <t>Solde au début</t>
  </si>
  <si>
    <t>Revenus consolidés</t>
  </si>
  <si>
    <t>Revenus autonomes</t>
  </si>
  <si>
    <t>Versements de revenus dédiés</t>
  </si>
  <si>
    <t>Solde au début modifié</t>
  </si>
  <si>
    <t>Transferts fédéraux</t>
  </si>
  <si>
    <t>Total des revenus consolidés</t>
  </si>
  <si>
    <t>Revenu de placement</t>
  </si>
  <si>
    <t>Variation (%)</t>
  </si>
  <si>
    <t>Affectation</t>
  </si>
  <si>
    <t>Remboursement d'emprunts avant échéance</t>
  </si>
  <si>
    <t>Valeur comptable à la fin</t>
  </si>
  <si>
    <t>Engagements affectant les versements au FdG</t>
  </si>
  <si>
    <t>Engagement 1</t>
  </si>
  <si>
    <t>Affectation modifiée de la réserve</t>
  </si>
  <si>
    <t>Engagements affectant les revenus</t>
  </si>
  <si>
    <t>Pas de remboursement anticipé de la dette</t>
  </si>
  <si>
    <t>Engagement 2</t>
  </si>
  <si>
    <t>Hausse de l'exemption personnelle de base de 15 020$ à 20 020$</t>
  </si>
  <si>
    <t>Utilisation</t>
  </si>
  <si>
    <t>Liquider capitaux propres de IQ sur 2 ans (1,6G$/an)</t>
  </si>
  <si>
    <t>Engagement 3</t>
  </si>
  <si>
    <t>Liquider excédents du Fonds vert sur 2 ans (435M$/an)</t>
  </si>
  <si>
    <t>Engagement 4</t>
  </si>
  <si>
    <t>Baisse du fardeau fiscal des sociétés</t>
  </si>
  <si>
    <t>Contribution moindre au FdG</t>
  </si>
  <si>
    <t>Utilisation modifiée de la réserve</t>
  </si>
  <si>
    <t>Effets sur les versements ou remboursements</t>
  </si>
  <si>
    <t>Une hausse du PIB d'environ 80 points (modèle Commission d'examen sur la fiscalité québécoise) suite à la baisse des impôts génère 650M$ de plus de revenus</t>
  </si>
  <si>
    <t>5 000 MW ventes add. HQ centres de données/cryptominage</t>
  </si>
  <si>
    <t>Engagement 5</t>
  </si>
  <si>
    <t>Baisse des revenus du SPEDE</t>
  </si>
  <si>
    <t>Engagement 6</t>
  </si>
  <si>
    <t xml:space="preserve">Solde à la fin </t>
  </si>
  <si>
    <t>Exemption TVQ sur biens usagés</t>
  </si>
  <si>
    <t>Engagement 7</t>
  </si>
  <si>
    <t>Effets sur les revenus de placement</t>
  </si>
  <si>
    <t>Dividende de prospérité</t>
  </si>
  <si>
    <t>Total des engagements</t>
  </si>
  <si>
    <t>Ajustement des revenus de placement</t>
  </si>
  <si>
    <t>Effets totaux</t>
  </si>
  <si>
    <t>Solde à la fin modifié</t>
  </si>
  <si>
    <t>Revenus consolidés modifiés</t>
  </si>
  <si>
    <t>Source : Page B.76 du Rapport préélectoral sur l'état des finances publiques du Québec, 20 août 2018.</t>
  </si>
  <si>
    <t>Source : Page B.28 du Rapport préélectoral sur l'état des finances publiques du Québec, 20 août 2018.</t>
  </si>
  <si>
    <t>Dépenses consolidées</t>
  </si>
  <si>
    <t>Dépenses de missions</t>
  </si>
  <si>
    <t>Service de la dette</t>
  </si>
  <si>
    <t>Total des dépenses consolidées</t>
  </si>
  <si>
    <t>Engagements affectant les dépenses</t>
  </si>
  <si>
    <t>Baisse des subventions et crédits d'impôts aux sociétés</t>
  </si>
  <si>
    <t>Santé: Réduction des dépenses des établissements de santé et services sociaux (26,5G$)  de 0,5% an 2, 1% an 3, 2% an 4 et 4% an 5  avec gestion par le privé et système parallèle privé</t>
  </si>
  <si>
    <t>Diminution dépenses du Fonds vert</t>
  </si>
  <si>
    <t>Dépenses consolidées modifiées</t>
  </si>
  <si>
    <t>Provisions pour éventualités</t>
  </si>
  <si>
    <t>Dette brute au 31 mars</t>
  </si>
  <si>
    <t>Excédent (déficit)</t>
  </si>
  <si>
    <t>Dette portant intérêt*</t>
  </si>
  <si>
    <t xml:space="preserve">Engagements affectant les emprunts </t>
  </si>
  <si>
    <t>Liquidation du passif de IQ (3,1G$/an sur 2 ans)</t>
  </si>
  <si>
    <t>Liquidaton du Fonds de dév éco (2,4G$/an sur 2 ans)</t>
  </si>
  <si>
    <t>-</t>
  </si>
  <si>
    <t>Liquidation du passif du Fonds vert</t>
  </si>
  <si>
    <t>Excédent (déficit) modifié</t>
  </si>
  <si>
    <t>LOI SUR L'ÉQUILIBRE BUDGÉTAIRE</t>
  </si>
  <si>
    <t>Versements des revenus dédiés au</t>
  </si>
  <si>
    <t>Dette portant intérêt modifiée</t>
  </si>
  <si>
    <t>Versements modifiés au Fonds</t>
  </si>
  <si>
    <t>des générations</t>
  </si>
  <si>
    <t>Utilisation de la réserve de stabilisation</t>
  </si>
  <si>
    <t>Moins: Fonds des générations</t>
  </si>
  <si>
    <t>Utilisation de la réserve de stab. modifiée</t>
  </si>
  <si>
    <t>SOLDE BUDGÉTAIRE SELON LA LOI SUR</t>
  </si>
  <si>
    <t>L'ÉQUILIBRE BUDGÉTAIRE</t>
  </si>
  <si>
    <t>Moins: Fonds des générations modifié</t>
  </si>
  <si>
    <t>SOLDE BUDGÉTAIRE MODIFIÉ SELON LA</t>
  </si>
  <si>
    <t>Dette brute</t>
  </si>
  <si>
    <t>En % du PIB</t>
  </si>
  <si>
    <t>Source : Page A.3 du Rapport préélectoral sur l'état des finances publiques du Québec, 20 août 2018.</t>
  </si>
  <si>
    <t>Dette brute révisée</t>
  </si>
  <si>
    <t>Dette représentant les déficits cumulés</t>
  </si>
  <si>
    <t>Dette représentant les déficits cumulés modifiée</t>
  </si>
  <si>
    <t>PIB nominal (G$)</t>
  </si>
  <si>
    <t>PIB nominal révisé (G$)</t>
  </si>
  <si>
    <t>Hausse d'environ 80 points du PIB en 2021 suite aux baisses d'impôts</t>
  </si>
  <si>
    <t>* La dette portant intérêt est la somme de la dette directe consolidée et des régimes de retraite et autres avantages sociaux futurs</t>
  </si>
  <si>
    <t>Source : Page B.67 du Rapport préélectoral sur l'état des finances publiques du Québec, 20 août 2018.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</si>
</sst>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 * #,##0_)\ _$_ ;_ * \(#,##0\)\ _$_ ;_ * &quot;-&quot;??_)\ _$_ ;_ @_ "/>
    <numFmt numFmtId="165" formatCode="_ * #,##0.0_)\ _$_ ;_ * \(#,##0.0\)\ _$_ ;_ * &quot;-&quot;??_)\ _$_ ;_ @_ "/>
  </numFmts>
  <fonts count="9">
    <font>
      <sz val="11.0"/>
      <color rgb="FF000000"/>
      <name val="Calibri"/>
    </font>
    <font>
      <b/>
      <sz val="11.0"/>
      <color rgb="FF000000"/>
      <name val="Calibri"/>
    </font>
    <font/>
    <font>
      <b/>
      <i/>
      <sz val="11.0"/>
      <color rgb="FF0070C0"/>
      <name val="Calibri"/>
    </font>
    <font>
      <b/>
      <i/>
      <sz val="11.0"/>
      <color rgb="FF000000"/>
      <name val="Calibri"/>
    </font>
    <font>
      <i/>
      <sz val="11.0"/>
      <color rgb="FF000000"/>
      <name val="Calibri"/>
    </font>
    <font>
      <sz val="11.0"/>
      <name val="Calibri"/>
    </font>
    <font>
      <b/>
      <sz val="11.0"/>
      <color rgb="FF0070C0"/>
      <name val="Calibri"/>
    </font>
    <font>
      <sz val="9.0"/>
      <color rgb="FF000000"/>
      <name val="Calibri"/>
    </font>
  </fonts>
  <fills count="2">
    <fill>
      <patternFill patternType="none"/>
    </fill>
    <fill>
      <patternFill patternType="lightGray"/>
    </fill>
  </fills>
  <borders count="6">
    <border/>
    <border>
      <top style="thin">
        <color rgb="FF000000"/>
      </top>
      <bottom style="thin">
        <color rgb="FF000000"/>
      </bottom>
    </border>
    <border>
      <top style="thin">
        <color rgb="FF000000"/>
      </top>
      <bottom style="double">
        <color rgb="FF000000"/>
      </bottom>
    </border>
    <border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bottom style="double">
        <color rgb="FF000000"/>
      </bottom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0" numFmtId="0" xfId="0" applyAlignment="1" applyFont="1">
      <alignment horizontal="center"/>
    </xf>
    <xf borderId="0" fillId="0" fontId="1" numFmtId="0" xfId="0" applyAlignment="1" applyFont="1">
      <alignment horizontal="center" readingOrder="0"/>
    </xf>
    <xf borderId="0" fillId="0" fontId="1" numFmtId="0" xfId="0" applyFont="1"/>
    <xf borderId="0" fillId="0" fontId="2" numFmtId="0" xfId="0" applyAlignment="1" applyFont="1">
      <alignment readingOrder="0"/>
    </xf>
    <xf borderId="0" fillId="0" fontId="0" numFmtId="164" xfId="0" applyFont="1" applyNumberFormat="1"/>
    <xf borderId="0" fillId="0" fontId="1" numFmtId="164" xfId="0" applyFont="1" applyNumberFormat="1"/>
    <xf borderId="0" fillId="0" fontId="2" numFmtId="164" xfId="0" applyFont="1" applyNumberFormat="1"/>
    <xf borderId="0" fillId="0" fontId="0" numFmtId="0" xfId="0" applyFont="1"/>
    <xf borderId="0" fillId="0" fontId="3" numFmtId="0" xfId="0" applyFont="1"/>
    <xf borderId="0" fillId="0" fontId="3" numFmtId="164" xfId="0" applyFont="1" applyNumberFormat="1"/>
    <xf borderId="0" fillId="0" fontId="4" numFmtId="0" xfId="0" applyAlignment="1" applyFont="1">
      <alignment horizontal="left"/>
    </xf>
    <xf borderId="0" fillId="0" fontId="5" numFmtId="165" xfId="0" applyFont="1" applyNumberFormat="1"/>
    <xf borderId="0" fillId="0" fontId="6" numFmtId="164" xfId="0" applyFont="1" applyNumberFormat="1"/>
    <xf borderId="0" fillId="0" fontId="0" numFmtId="164" xfId="0" applyAlignment="1" applyFont="1" applyNumberFormat="1">
      <alignment horizontal="right"/>
    </xf>
    <xf borderId="0" fillId="0" fontId="4" numFmtId="165" xfId="0" applyFont="1" applyNumberFormat="1"/>
    <xf borderId="0" fillId="0" fontId="3" numFmtId="0" xfId="0" applyAlignment="1" applyFont="1">
      <alignment readingOrder="0"/>
    </xf>
    <xf borderId="0" fillId="0" fontId="3" numFmtId="164" xfId="0" applyAlignment="1" applyFont="1" applyNumberFormat="1">
      <alignment readingOrder="0"/>
    </xf>
    <xf borderId="0" fillId="0" fontId="7" numFmtId="164" xfId="0" applyFont="1" applyNumberFormat="1"/>
    <xf borderId="0" fillId="0" fontId="0" numFmtId="3" xfId="0" applyFont="1" applyNumberFormat="1"/>
    <xf borderId="0" fillId="0" fontId="3" numFmtId="0" xfId="0" applyAlignment="1" applyFont="1">
      <alignment horizontal="left"/>
    </xf>
    <xf borderId="1" fillId="0" fontId="0" numFmtId="0" xfId="0" applyBorder="1" applyFont="1"/>
    <xf borderId="1" fillId="0" fontId="0" numFmtId="164" xfId="0" applyBorder="1" applyFont="1" applyNumberFormat="1"/>
    <xf borderId="2" fillId="0" fontId="3" numFmtId="0" xfId="0" applyBorder="1" applyFont="1"/>
    <xf borderId="0" fillId="0" fontId="0" numFmtId="3" xfId="0" applyAlignment="1" applyFont="1" applyNumberFormat="1">
      <alignment shrinkToFit="0" vertical="center" wrapText="1"/>
    </xf>
    <xf borderId="2" fillId="0" fontId="0" numFmtId="164" xfId="0" applyAlignment="1" applyBorder="1" applyFont="1" applyNumberFormat="1">
      <alignment horizontal="right"/>
    </xf>
    <xf borderId="2" fillId="0" fontId="6" numFmtId="164" xfId="0" applyBorder="1" applyFont="1" applyNumberFormat="1"/>
    <xf borderId="2" fillId="0" fontId="3" numFmtId="164" xfId="0" applyBorder="1" applyFont="1" applyNumberFormat="1"/>
    <xf borderId="0" fillId="0" fontId="3" numFmtId="165" xfId="0" applyFont="1" applyNumberFormat="1"/>
    <xf borderId="0" fillId="0" fontId="8" numFmtId="0" xfId="0" applyFont="1"/>
    <xf borderId="3" fillId="0" fontId="0" numFmtId="0" xfId="0" applyBorder="1" applyFont="1"/>
    <xf borderId="3" fillId="0" fontId="0" numFmtId="164" xfId="0" applyBorder="1" applyFont="1" applyNumberFormat="1"/>
    <xf borderId="0" fillId="0" fontId="1" numFmtId="3" xfId="0" applyAlignment="1" applyFont="1" applyNumberFormat="1">
      <alignment shrinkToFit="0" vertical="center" wrapText="1"/>
    </xf>
    <xf borderId="0" fillId="0" fontId="4" numFmtId="164" xfId="0" applyFont="1" applyNumberFormat="1"/>
    <xf borderId="0" fillId="0" fontId="4" numFmtId="0" xfId="0" applyFont="1"/>
    <xf borderId="0" fillId="0" fontId="4" numFmtId="3" xfId="0" applyFont="1" applyNumberFormat="1"/>
    <xf borderId="0" fillId="0" fontId="4" numFmtId="0" xfId="0" applyAlignment="1" applyFont="1">
      <alignment readingOrder="0"/>
    </xf>
    <xf borderId="0" fillId="0" fontId="0" numFmtId="3" xfId="0" applyAlignment="1" applyFont="1" applyNumberFormat="1">
      <alignment horizontal="right" shrinkToFit="0" vertical="center" wrapText="1"/>
    </xf>
    <xf borderId="0" fillId="0" fontId="0" numFmtId="0" xfId="0" applyAlignment="1" applyFont="1">
      <alignment horizontal="right"/>
    </xf>
    <xf borderId="1" fillId="0" fontId="1" numFmtId="0" xfId="0" applyBorder="1" applyFont="1"/>
    <xf borderId="1" fillId="0" fontId="1" numFmtId="164" xfId="0" applyBorder="1" applyFont="1" applyNumberFormat="1"/>
    <xf borderId="0" fillId="0" fontId="3" numFmtId="164" xfId="0" applyAlignment="1" applyFont="1" applyNumberFormat="1">
      <alignment horizontal="center" readingOrder="0"/>
    </xf>
    <xf borderId="3" fillId="0" fontId="1" numFmtId="0" xfId="0" applyBorder="1" applyFont="1"/>
    <xf borderId="4" fillId="0" fontId="0" numFmtId="0" xfId="0" applyBorder="1" applyFont="1"/>
    <xf borderId="0" fillId="0" fontId="0" numFmtId="0" xfId="0" applyAlignment="1" applyFont="1">
      <alignment horizontal="left"/>
    </xf>
    <xf borderId="3" fillId="0" fontId="3" numFmtId="0" xfId="0" applyBorder="1" applyFont="1"/>
    <xf borderId="0" fillId="0" fontId="0" numFmtId="165" xfId="0" applyFont="1" applyNumberFormat="1"/>
    <xf borderId="1" fillId="0" fontId="3" numFmtId="0" xfId="0" applyBorder="1" applyFont="1"/>
    <xf borderId="1" fillId="0" fontId="6" numFmtId="164" xfId="0" applyBorder="1" applyFont="1" applyNumberFormat="1"/>
    <xf borderId="1" fillId="0" fontId="3" numFmtId="164" xfId="0" applyBorder="1" applyFont="1" applyNumberFormat="1"/>
    <xf borderId="2" fillId="0" fontId="3" numFmtId="0" xfId="0" applyAlignment="1" applyBorder="1" applyFont="1">
      <alignment horizontal="left"/>
    </xf>
    <xf borderId="2" fillId="0" fontId="6" numFmtId="165" xfId="0" applyBorder="1" applyFont="1" applyNumberFormat="1"/>
    <xf borderId="2" fillId="0" fontId="3" numFmtId="165" xfId="0" applyBorder="1" applyFont="1" applyNumberFormat="1"/>
    <xf borderId="0" fillId="0" fontId="6" numFmtId="165" xfId="0" applyFont="1" applyNumberFormat="1"/>
    <xf borderId="0" fillId="0" fontId="1" numFmtId="165" xfId="0" applyFont="1" applyNumberFormat="1"/>
    <xf borderId="0" fillId="0" fontId="3" numFmtId="165" xfId="0" applyAlignment="1" applyFont="1" applyNumberFormat="1">
      <alignment readingOrder="0"/>
    </xf>
    <xf borderId="5" fillId="0" fontId="3" numFmtId="0" xfId="0" applyAlignment="1" applyBorder="1" applyFont="1">
      <alignment horizontal="left"/>
    </xf>
    <xf borderId="5" fillId="0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38.29"/>
    <col customWidth="1" min="2" max="7" width="12.71"/>
    <col customWidth="1" min="8" max="27" width="10.71"/>
  </cols>
  <sheetData>
    <row r="1">
      <c r="A1" s="1" t="s">
        <v>1</v>
      </c>
    </row>
    <row r="2">
      <c r="A2" s="2" t="s">
        <v>3</v>
      </c>
    </row>
    <row r="3">
      <c r="A3" s="2"/>
      <c r="B3" s="2"/>
      <c r="C3" s="2"/>
      <c r="D3" s="2"/>
      <c r="E3" s="2"/>
      <c r="F3" s="2"/>
      <c r="G3" s="2"/>
    </row>
    <row r="4" ht="14.25" customHeight="1"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5" t="s">
        <v>11</v>
      </c>
    </row>
    <row r="5" ht="14.25" customHeight="1">
      <c r="A5" s="4" t="s">
        <v>14</v>
      </c>
    </row>
    <row r="6" ht="14.25" customHeight="1">
      <c r="A6" t="s">
        <v>15</v>
      </c>
      <c r="B6" s="6">
        <v>85718.0</v>
      </c>
      <c r="C6" s="6">
        <v>86849.0</v>
      </c>
      <c r="D6" s="6">
        <v>89521.0</v>
      </c>
      <c r="E6" s="6">
        <v>92539.0</v>
      </c>
      <c r="F6" s="6">
        <v>95699.0</v>
      </c>
      <c r="G6" s="6">
        <v>98916.0</v>
      </c>
      <c r="H6" s="8">
        <f>sum(D6:G6)</f>
        <v>376675</v>
      </c>
      <c r="K6" s="9"/>
      <c r="L6" s="6"/>
      <c r="M6" s="6"/>
      <c r="N6" s="6"/>
      <c r="O6" s="6"/>
      <c r="P6" s="6"/>
    </row>
    <row r="7" ht="14.25" customHeight="1">
      <c r="B7" s="6"/>
      <c r="C7" s="6"/>
      <c r="D7" s="6"/>
      <c r="E7" s="6"/>
      <c r="F7" s="6"/>
      <c r="G7" s="6"/>
      <c r="K7" s="9"/>
      <c r="L7" s="6"/>
      <c r="M7" s="6"/>
      <c r="N7" s="6"/>
      <c r="O7" s="6"/>
      <c r="P7" s="6"/>
    </row>
    <row r="8" ht="14.25" customHeight="1">
      <c r="A8" t="s">
        <v>18</v>
      </c>
      <c r="B8" s="6">
        <v>22367.0</v>
      </c>
      <c r="C8" s="6">
        <v>23670.0</v>
      </c>
      <c r="D8" s="6">
        <v>24344.0</v>
      </c>
      <c r="E8" s="6">
        <v>25034.0</v>
      </c>
      <c r="F8" s="6">
        <v>25251.0</v>
      </c>
      <c r="G8" s="6">
        <v>25586.0</v>
      </c>
      <c r="H8" s="8">
        <f>sum(D8:G8)</f>
        <v>100215</v>
      </c>
      <c r="I8" s="6"/>
      <c r="K8" s="9"/>
      <c r="L8" s="6"/>
      <c r="M8" s="6"/>
      <c r="N8" s="6"/>
      <c r="O8" s="6"/>
      <c r="P8" s="6"/>
    </row>
    <row r="9" ht="14.25" customHeight="1"/>
    <row r="10" ht="14.25" customHeight="1">
      <c r="A10" s="4" t="s">
        <v>19</v>
      </c>
      <c r="B10" s="6">
        <f t="shared" ref="B10:G10" si="1">B8+B6</f>
        <v>108085</v>
      </c>
      <c r="C10" s="7">
        <f t="shared" si="1"/>
        <v>110519</v>
      </c>
      <c r="D10" s="7">
        <f t="shared" si="1"/>
        <v>113865</v>
      </c>
      <c r="E10" s="7">
        <f t="shared" si="1"/>
        <v>117573</v>
      </c>
      <c r="F10" s="7">
        <f t="shared" si="1"/>
        <v>120950</v>
      </c>
      <c r="G10" s="7">
        <f t="shared" si="1"/>
        <v>124502</v>
      </c>
      <c r="H10" s="8">
        <f>sum(D10:G10)</f>
        <v>476890</v>
      </c>
    </row>
    <row r="11" ht="14.25" customHeight="1">
      <c r="A11" s="12" t="s">
        <v>21</v>
      </c>
      <c r="B11" s="13">
        <v>5.0</v>
      </c>
      <c r="C11" s="16">
        <f t="shared" ref="C11:G11" si="2">((C10/B10)-1)*100</f>
        <v>2.25193135</v>
      </c>
      <c r="D11" s="16">
        <f t="shared" si="2"/>
        <v>3.027533727</v>
      </c>
      <c r="E11" s="16">
        <f t="shared" si="2"/>
        <v>3.256487946</v>
      </c>
      <c r="F11" s="16">
        <f t="shared" si="2"/>
        <v>2.872258086</v>
      </c>
      <c r="G11" s="16">
        <f t="shared" si="2"/>
        <v>2.936750723</v>
      </c>
      <c r="H11" s="16">
        <f>((G10/C10)-1)*100</f>
        <v>12.65212316</v>
      </c>
    </row>
    <row r="12" ht="14.25" customHeight="1"/>
    <row r="13" ht="14.25" customHeight="1">
      <c r="A13" s="10" t="s">
        <v>28</v>
      </c>
      <c r="B13" s="11"/>
      <c r="C13" s="11"/>
      <c r="D13" s="7"/>
      <c r="E13" s="11"/>
      <c r="F13" s="11"/>
      <c r="G13" s="10"/>
      <c r="H13" s="8">
        <f t="shared" ref="H13:H24" si="3">sum(D13:G13)</f>
        <v>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ht="14.25" customHeight="1">
      <c r="A14" s="10" t="s">
        <v>26</v>
      </c>
      <c r="B14" s="11">
        <v>0.0</v>
      </c>
      <c r="C14" s="11">
        <v>0.0</v>
      </c>
      <c r="D14" s="18">
        <v>-3000.0</v>
      </c>
      <c r="E14" s="18">
        <v>-3050.0</v>
      </c>
      <c r="F14" s="18">
        <v>-3100.0</v>
      </c>
      <c r="G14" s="18">
        <v>-3200.0</v>
      </c>
      <c r="H14" s="8">
        <f t="shared" si="3"/>
        <v>-12350</v>
      </c>
      <c r="I14" s="17" t="s">
        <v>31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ht="14.25" customHeight="1">
      <c r="A15" s="17" t="s">
        <v>30</v>
      </c>
      <c r="B15" s="11">
        <v>0.0</v>
      </c>
      <c r="C15" s="11">
        <v>0.0</v>
      </c>
      <c r="D15" s="18">
        <v>-3100.0</v>
      </c>
      <c r="E15" s="18">
        <v>-3150.0</v>
      </c>
      <c r="F15" s="18">
        <v>-3200.0</v>
      </c>
      <c r="G15" s="18">
        <v>-3250.0</v>
      </c>
      <c r="H15" s="8">
        <f t="shared" si="3"/>
        <v>-12700</v>
      </c>
      <c r="I15" s="18" t="s">
        <v>37</v>
      </c>
      <c r="K15" s="20"/>
      <c r="L15" s="20"/>
      <c r="M15" s="20"/>
      <c r="N15" s="20"/>
      <c r="O15" s="20"/>
      <c r="P15" s="9"/>
    </row>
    <row r="16" ht="14.25" customHeight="1">
      <c r="A16" s="17" t="s">
        <v>34</v>
      </c>
      <c r="B16" s="11">
        <v>0.0</v>
      </c>
      <c r="C16" s="11">
        <v>0.0</v>
      </c>
      <c r="D16" s="11">
        <v>0.0</v>
      </c>
      <c r="E16" s="18">
        <v>650.0</v>
      </c>
      <c r="F16" s="18">
        <v>650.0</v>
      </c>
      <c r="G16" s="18">
        <v>650.0</v>
      </c>
      <c r="H16" s="8">
        <f t="shared" si="3"/>
        <v>1950</v>
      </c>
      <c r="I16" s="17" t="s">
        <v>41</v>
      </c>
      <c r="K16" s="20"/>
      <c r="L16" s="20"/>
      <c r="M16" s="20"/>
      <c r="N16" s="20"/>
      <c r="O16" s="20"/>
      <c r="P16" s="9"/>
    </row>
    <row r="17" ht="14.25" customHeight="1">
      <c r="A17" s="17" t="s">
        <v>36</v>
      </c>
      <c r="B17" s="11"/>
      <c r="C17" s="11"/>
      <c r="D17" s="18">
        <v>500.0</v>
      </c>
      <c r="E17" s="18">
        <v>850.0</v>
      </c>
      <c r="F17" s="18">
        <v>1200.0</v>
      </c>
      <c r="G17" s="18">
        <v>1200.0</v>
      </c>
      <c r="H17" s="8">
        <f t="shared" si="3"/>
        <v>3750</v>
      </c>
      <c r="I17" s="18" t="s">
        <v>42</v>
      </c>
      <c r="K17" s="20"/>
      <c r="L17" s="20"/>
      <c r="M17" s="20"/>
      <c r="N17" s="20"/>
      <c r="O17" s="20"/>
      <c r="P17" s="9"/>
    </row>
    <row r="18" ht="14.25" customHeight="1">
      <c r="A18" s="17" t="s">
        <v>43</v>
      </c>
      <c r="B18" s="11"/>
      <c r="C18" s="11"/>
      <c r="D18" s="18">
        <v>-500.0</v>
      </c>
      <c r="E18" s="18">
        <v>-500.0</v>
      </c>
      <c r="F18" s="18">
        <v>-500.0</v>
      </c>
      <c r="G18" s="18">
        <v>-500.0</v>
      </c>
      <c r="H18" s="8">
        <f t="shared" si="3"/>
        <v>-2000</v>
      </c>
      <c r="I18" s="18" t="s">
        <v>44</v>
      </c>
      <c r="K18" s="20"/>
      <c r="L18" s="20"/>
      <c r="M18" s="20"/>
      <c r="N18" s="20"/>
      <c r="O18" s="20"/>
      <c r="P18" s="9"/>
    </row>
    <row r="19" ht="14.25" customHeight="1">
      <c r="A19" s="17" t="s">
        <v>45</v>
      </c>
      <c r="B19" s="11"/>
      <c r="C19" s="11"/>
      <c r="D19" s="18">
        <v>-300.0</v>
      </c>
      <c r="E19" s="18">
        <v>-306.0</v>
      </c>
      <c r="F19" s="18">
        <v>-312.0</v>
      </c>
      <c r="G19" s="18">
        <v>-320.0</v>
      </c>
      <c r="H19" s="8">
        <f t="shared" si="3"/>
        <v>-1238</v>
      </c>
      <c r="I19" s="18" t="s">
        <v>47</v>
      </c>
      <c r="K19" s="20"/>
      <c r="L19" s="20"/>
      <c r="M19" s="20"/>
      <c r="N19" s="20"/>
      <c r="O19" s="20"/>
      <c r="P19" s="9"/>
    </row>
    <row r="20" ht="14.25" customHeight="1">
      <c r="A20" s="17" t="s">
        <v>48</v>
      </c>
      <c r="B20" s="11"/>
      <c r="C20" s="11"/>
      <c r="D20" s="18"/>
      <c r="E20" s="18"/>
      <c r="F20" s="18">
        <v>-1000.0</v>
      </c>
      <c r="G20" s="18">
        <v>-1500.0</v>
      </c>
      <c r="H20" s="8">
        <f t="shared" si="3"/>
        <v>-2500</v>
      </c>
      <c r="I20" s="18" t="s">
        <v>50</v>
      </c>
      <c r="K20" s="20"/>
      <c r="L20" s="20"/>
      <c r="M20" s="20"/>
      <c r="N20" s="20"/>
      <c r="O20" s="20"/>
      <c r="P20" s="9"/>
    </row>
    <row r="21" ht="14.25" customHeight="1">
      <c r="A21" s="17"/>
      <c r="B21" s="11"/>
      <c r="C21" s="11"/>
      <c r="D21" s="11"/>
      <c r="E21" s="11"/>
      <c r="F21" s="11"/>
      <c r="G21" s="11"/>
      <c r="H21" s="8">
        <f t="shared" si="3"/>
        <v>0</v>
      </c>
      <c r="I21" s="18"/>
      <c r="K21" s="20"/>
      <c r="L21" s="20"/>
      <c r="M21" s="20"/>
      <c r="N21" s="20"/>
      <c r="O21" s="20"/>
      <c r="P21" s="9"/>
    </row>
    <row r="22" ht="14.25" customHeight="1">
      <c r="A22" s="10" t="s">
        <v>51</v>
      </c>
      <c r="B22" s="11">
        <f t="shared" ref="B22:C22" si="4">SUM(B14:B16)</f>
        <v>0</v>
      </c>
      <c r="C22" s="11">
        <f t="shared" si="4"/>
        <v>0</v>
      </c>
      <c r="D22" s="11">
        <f t="shared" ref="D22:G22" si="5">SUM(D14:D20)</f>
        <v>-6400</v>
      </c>
      <c r="E22" s="11">
        <f t="shared" si="5"/>
        <v>-5506</v>
      </c>
      <c r="F22" s="11">
        <f t="shared" si="5"/>
        <v>-6262</v>
      </c>
      <c r="G22" s="11">
        <f t="shared" si="5"/>
        <v>-6920</v>
      </c>
      <c r="H22" s="8">
        <f t="shared" si="3"/>
        <v>-25088</v>
      </c>
      <c r="K22" s="20"/>
      <c r="L22" s="20"/>
      <c r="M22" s="20"/>
      <c r="N22" s="20"/>
      <c r="O22" s="20"/>
      <c r="P22" s="9"/>
    </row>
    <row r="23" ht="14.25" customHeight="1">
      <c r="B23" s="6"/>
      <c r="C23" s="6"/>
      <c r="D23" s="6"/>
      <c r="E23" s="6"/>
      <c r="F23" s="6"/>
      <c r="H23" s="8">
        <f t="shared" si="3"/>
        <v>0</v>
      </c>
      <c r="K23" s="25"/>
      <c r="L23" s="25"/>
      <c r="M23" s="25"/>
      <c r="N23" s="25"/>
      <c r="O23" s="25"/>
      <c r="P23" s="9"/>
    </row>
    <row r="24" ht="14.25" customHeight="1">
      <c r="A24" s="10" t="s">
        <v>55</v>
      </c>
      <c r="B24" s="6">
        <f t="shared" ref="B24:G24" si="6">B10+B22</f>
        <v>108085</v>
      </c>
      <c r="C24" s="11">
        <f t="shared" si="6"/>
        <v>110519</v>
      </c>
      <c r="D24" s="11">
        <f t="shared" si="6"/>
        <v>107465</v>
      </c>
      <c r="E24" s="11">
        <f t="shared" si="6"/>
        <v>112067</v>
      </c>
      <c r="F24" s="11">
        <f t="shared" si="6"/>
        <v>114688</v>
      </c>
      <c r="G24" s="11">
        <f t="shared" si="6"/>
        <v>117582</v>
      </c>
      <c r="H24" s="8">
        <f t="shared" si="3"/>
        <v>451802</v>
      </c>
      <c r="I24" s="10"/>
      <c r="J24" s="10"/>
      <c r="K24" s="25"/>
      <c r="L24" s="25"/>
      <c r="M24" s="25"/>
      <c r="N24" s="25"/>
      <c r="O24" s="25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ht="14.25" customHeight="1">
      <c r="A25" s="21" t="s">
        <v>21</v>
      </c>
      <c r="B25" s="13">
        <v>5.0</v>
      </c>
      <c r="C25" s="29">
        <f t="shared" ref="C25:G25" si="7">((C24/B24)-1)*100</f>
        <v>2.25193135</v>
      </c>
      <c r="D25" s="29">
        <f t="shared" si="7"/>
        <v>-2.763325763</v>
      </c>
      <c r="E25" s="29">
        <f t="shared" si="7"/>
        <v>4.282324478</v>
      </c>
      <c r="F25" s="29">
        <f t="shared" si="7"/>
        <v>2.33877948</v>
      </c>
      <c r="G25" s="29">
        <f t="shared" si="7"/>
        <v>2.523367746</v>
      </c>
      <c r="H25" s="29">
        <f>((G24/C24)-1)*100</f>
        <v>6.390756341</v>
      </c>
      <c r="I25" s="10"/>
      <c r="J25" s="10"/>
      <c r="K25" s="25"/>
      <c r="L25" s="25"/>
      <c r="M25" s="25"/>
      <c r="N25" s="25"/>
      <c r="O25" s="25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ht="14.25" customHeight="1">
      <c r="A26" s="31"/>
      <c r="B26" s="32"/>
      <c r="C26" s="32"/>
      <c r="D26" s="32"/>
      <c r="E26" s="32"/>
      <c r="F26" s="32"/>
      <c r="G26" s="31"/>
      <c r="H26" s="9"/>
      <c r="I26" s="9"/>
      <c r="J26" s="9"/>
      <c r="K26" s="33"/>
      <c r="L26" s="33"/>
      <c r="M26" s="33"/>
      <c r="N26" s="33"/>
      <c r="O26" s="33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ht="14.25" customHeight="1">
      <c r="A27" s="4" t="s">
        <v>58</v>
      </c>
      <c r="B27" s="6"/>
      <c r="C27" s="6"/>
      <c r="D27" s="6"/>
      <c r="E27" s="6"/>
      <c r="F27" s="6"/>
      <c r="K27" s="9"/>
      <c r="L27" s="9"/>
      <c r="M27" s="9"/>
      <c r="N27" s="9"/>
      <c r="O27" s="9"/>
      <c r="P27" s="9"/>
    </row>
    <row r="28" ht="14.25" customHeight="1">
      <c r="A28" t="s">
        <v>59</v>
      </c>
      <c r="B28" s="6">
        <v>94249.0</v>
      </c>
      <c r="C28" s="6">
        <v>99379.0</v>
      </c>
      <c r="D28" s="6">
        <v>101762.0</v>
      </c>
      <c r="E28" s="6">
        <v>104670.0</v>
      </c>
      <c r="F28" s="6">
        <v>107301.0</v>
      </c>
      <c r="G28" s="6">
        <v>110606.0</v>
      </c>
      <c r="H28" s="8">
        <f t="shared" ref="H28:H32" si="8">sum(D28:G28)</f>
        <v>424339</v>
      </c>
      <c r="K28" s="9"/>
      <c r="L28" s="6"/>
      <c r="M28" s="6"/>
      <c r="N28" s="6"/>
      <c r="O28" s="6"/>
      <c r="P28" s="6"/>
    </row>
    <row r="29" ht="14.25" customHeight="1">
      <c r="B29" s="6"/>
      <c r="C29" s="6"/>
      <c r="D29" s="6"/>
      <c r="E29" s="6"/>
      <c r="F29" s="6"/>
      <c r="G29" s="6"/>
      <c r="H29" s="8">
        <f t="shared" si="8"/>
        <v>0</v>
      </c>
      <c r="K29" s="9"/>
      <c r="L29" s="6"/>
      <c r="M29" s="6"/>
      <c r="N29" s="6"/>
      <c r="O29" s="6"/>
      <c r="P29" s="6"/>
    </row>
    <row r="30" ht="14.25" customHeight="1">
      <c r="A30" t="s">
        <v>60</v>
      </c>
      <c r="B30" s="6">
        <v>9240.0</v>
      </c>
      <c r="C30" s="6">
        <v>9286.0</v>
      </c>
      <c r="D30" s="6">
        <v>9282.0</v>
      </c>
      <c r="E30" s="6">
        <v>9341.0</v>
      </c>
      <c r="F30" s="6">
        <v>9334.0</v>
      </c>
      <c r="G30" s="6">
        <v>9344.0</v>
      </c>
      <c r="H30" s="8">
        <f t="shared" si="8"/>
        <v>37301</v>
      </c>
      <c r="K30" s="9"/>
      <c r="L30" s="6"/>
      <c r="M30" s="6"/>
      <c r="N30" s="6"/>
      <c r="O30" s="6"/>
      <c r="P30" s="6"/>
    </row>
    <row r="31" ht="14.25" customHeight="1">
      <c r="B31" s="6"/>
      <c r="C31" s="6"/>
      <c r="D31" s="6"/>
      <c r="E31" s="6"/>
      <c r="F31" s="6"/>
      <c r="G31" s="6"/>
      <c r="H31" s="8">
        <f t="shared" si="8"/>
        <v>0</v>
      </c>
      <c r="K31" s="9"/>
      <c r="L31" s="6"/>
      <c r="M31" s="6"/>
      <c r="N31" s="6"/>
      <c r="O31" s="6"/>
      <c r="P31" s="6"/>
    </row>
    <row r="32" ht="14.25" customHeight="1">
      <c r="A32" s="4" t="s">
        <v>61</v>
      </c>
      <c r="B32" s="6">
        <f t="shared" ref="B32:G32" si="9">B28+B30</f>
        <v>103489</v>
      </c>
      <c r="C32" s="7">
        <f t="shared" si="9"/>
        <v>108665</v>
      </c>
      <c r="D32" s="7">
        <f t="shared" si="9"/>
        <v>111044</v>
      </c>
      <c r="E32" s="7">
        <f t="shared" si="9"/>
        <v>114011</v>
      </c>
      <c r="F32" s="7">
        <f t="shared" si="9"/>
        <v>116635</v>
      </c>
      <c r="G32" s="7">
        <f t="shared" si="9"/>
        <v>119950</v>
      </c>
      <c r="H32" s="8">
        <f t="shared" si="8"/>
        <v>461640</v>
      </c>
      <c r="K32" s="4"/>
      <c r="L32" s="7"/>
      <c r="M32" s="7"/>
      <c r="N32" s="7"/>
      <c r="O32" s="7"/>
      <c r="P32" s="7"/>
    </row>
    <row r="33" ht="14.25" customHeight="1">
      <c r="A33" s="12" t="s">
        <v>21</v>
      </c>
      <c r="B33" s="13">
        <v>5.0</v>
      </c>
      <c r="C33" s="16">
        <f t="shared" ref="C33:G33" si="10">((C32/B32)-1)*100</f>
        <v>5.001497744</v>
      </c>
      <c r="D33" s="16">
        <f t="shared" si="10"/>
        <v>2.189297382</v>
      </c>
      <c r="E33" s="16">
        <f t="shared" si="10"/>
        <v>2.671913836</v>
      </c>
      <c r="F33" s="16">
        <f t="shared" si="10"/>
        <v>2.301532308</v>
      </c>
      <c r="G33" s="16">
        <f t="shared" si="10"/>
        <v>2.842200026</v>
      </c>
      <c r="H33" s="16">
        <f>((G32/C32)-1)*100</f>
        <v>10.38512861</v>
      </c>
      <c r="K33" s="4"/>
      <c r="L33" s="7"/>
      <c r="M33" s="7"/>
      <c r="N33" s="7"/>
      <c r="O33" s="7"/>
      <c r="P33" s="7"/>
    </row>
    <row r="34" ht="14.25" customHeight="1">
      <c r="B34" s="6"/>
      <c r="C34" s="6"/>
      <c r="D34" s="6"/>
      <c r="E34" s="6"/>
      <c r="F34" s="6"/>
      <c r="H34" s="8">
        <f t="shared" ref="H34:H42" si="11">sum(D34:G34)</f>
        <v>0</v>
      </c>
      <c r="K34" s="9"/>
      <c r="L34" s="9"/>
      <c r="M34" s="9"/>
      <c r="N34" s="9"/>
      <c r="O34" s="9"/>
      <c r="P34" s="9"/>
    </row>
    <row r="35" ht="14.25" customHeight="1">
      <c r="A35" s="10" t="s">
        <v>62</v>
      </c>
      <c r="B35" s="34"/>
      <c r="C35" s="34"/>
      <c r="D35" s="34"/>
      <c r="E35" s="34"/>
      <c r="F35" s="34"/>
      <c r="G35" s="35"/>
      <c r="H35" s="8">
        <f t="shared" si="11"/>
        <v>0</v>
      </c>
      <c r="I35" s="35"/>
      <c r="J35" s="35"/>
      <c r="K35" s="36"/>
      <c r="L35" s="36"/>
      <c r="M35" s="36"/>
      <c r="N35" s="36"/>
      <c r="O35" s="36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</row>
    <row r="36" ht="14.25" customHeight="1">
      <c r="A36" s="10" t="s">
        <v>26</v>
      </c>
      <c r="B36" s="11">
        <v>0.0</v>
      </c>
      <c r="C36" s="11">
        <v>0.0</v>
      </c>
      <c r="D36" s="18">
        <v>-3100.0</v>
      </c>
      <c r="E36" s="18">
        <v>-3150.0</v>
      </c>
      <c r="F36" s="18">
        <v>-3200.0</v>
      </c>
      <c r="G36" s="18">
        <v>-3250.0</v>
      </c>
      <c r="H36" s="8">
        <f t="shared" si="11"/>
        <v>-12700</v>
      </c>
      <c r="I36" s="37" t="s">
        <v>63</v>
      </c>
      <c r="J36" s="35"/>
      <c r="K36" s="36"/>
      <c r="L36" s="36"/>
      <c r="M36" s="36"/>
      <c r="N36" s="36"/>
      <c r="O36" s="36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ht="14.25" customHeight="1">
      <c r="A37" s="10" t="s">
        <v>30</v>
      </c>
      <c r="B37" s="11">
        <v>0.0</v>
      </c>
      <c r="C37" s="11">
        <v>0.0</v>
      </c>
      <c r="D37" s="18">
        <v>-133.0</v>
      </c>
      <c r="E37" s="18">
        <v>-265.0</v>
      </c>
      <c r="F37" s="18">
        <v>-530.0</v>
      </c>
      <c r="G37" s="18">
        <v>-1060.0</v>
      </c>
      <c r="H37" s="8">
        <f t="shared" si="11"/>
        <v>-1988</v>
      </c>
      <c r="I37" s="37" t="s">
        <v>64</v>
      </c>
      <c r="J37" s="35"/>
      <c r="K37" s="36"/>
      <c r="L37" s="36"/>
      <c r="M37" s="36"/>
      <c r="N37" s="36"/>
      <c r="O37" s="36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ht="14.25" customHeight="1">
      <c r="A38" s="10" t="s">
        <v>34</v>
      </c>
      <c r="B38" s="11">
        <v>0.0</v>
      </c>
      <c r="C38" s="11">
        <v>0.0</v>
      </c>
      <c r="D38" s="18">
        <v>-500.0</v>
      </c>
      <c r="E38" s="18">
        <v>-500.0</v>
      </c>
      <c r="F38" s="18">
        <v>-500.0</v>
      </c>
      <c r="G38" s="18">
        <v>-500.0</v>
      </c>
      <c r="H38" s="8">
        <f t="shared" si="11"/>
        <v>-2000</v>
      </c>
      <c r="I38" s="37" t="s">
        <v>65</v>
      </c>
      <c r="J38" s="35"/>
      <c r="K38" s="38"/>
      <c r="L38" s="38"/>
      <c r="M38" s="38"/>
      <c r="N38" s="38"/>
      <c r="O38" s="38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ht="14.25" customHeight="1">
      <c r="A39" s="10"/>
      <c r="B39" s="11"/>
      <c r="C39" s="11"/>
      <c r="D39" s="11"/>
      <c r="E39" s="11"/>
      <c r="F39" s="11"/>
      <c r="G39" s="11"/>
      <c r="H39" s="8">
        <f t="shared" si="11"/>
        <v>0</v>
      </c>
      <c r="I39" s="35"/>
      <c r="J39" s="35"/>
      <c r="K39" s="38"/>
      <c r="L39" s="38"/>
      <c r="M39" s="38"/>
      <c r="N39" s="38"/>
      <c r="O39" s="38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ht="14.25" customHeight="1">
      <c r="A40" s="10" t="s">
        <v>51</v>
      </c>
      <c r="B40" s="11">
        <f t="shared" ref="B40:G40" si="12">SUM(B36:B38)</f>
        <v>0</v>
      </c>
      <c r="C40" s="11">
        <f t="shared" si="12"/>
        <v>0</v>
      </c>
      <c r="D40" s="11">
        <f t="shared" si="12"/>
        <v>-3733</v>
      </c>
      <c r="E40" s="11">
        <f t="shared" si="12"/>
        <v>-3915</v>
      </c>
      <c r="F40" s="11">
        <f t="shared" si="12"/>
        <v>-4230</v>
      </c>
      <c r="G40" s="11">
        <f t="shared" si="12"/>
        <v>-4810</v>
      </c>
      <c r="H40" s="8">
        <f t="shared" si="11"/>
        <v>-16688</v>
      </c>
      <c r="I40" s="35"/>
      <c r="J40" s="35"/>
      <c r="K40" s="38"/>
      <c r="L40" s="38"/>
      <c r="M40" s="38"/>
      <c r="N40" s="38"/>
      <c r="O40" s="38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ht="14.25" customHeight="1">
      <c r="A41" s="10"/>
      <c r="B41" s="34"/>
      <c r="C41" s="34"/>
      <c r="D41" s="34"/>
      <c r="E41" s="34"/>
      <c r="F41" s="34"/>
      <c r="G41" s="35"/>
      <c r="H41" s="8">
        <f t="shared" si="11"/>
        <v>0</v>
      </c>
      <c r="I41" s="35"/>
      <c r="J41" s="35"/>
      <c r="K41" s="38"/>
      <c r="L41" s="38"/>
      <c r="M41" s="38"/>
      <c r="N41" s="38"/>
      <c r="O41" s="38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ht="14.25" customHeight="1">
      <c r="A42" s="10" t="s">
        <v>66</v>
      </c>
      <c r="B42" s="6">
        <f t="shared" ref="B42:G42" si="13">B32+B40</f>
        <v>103489</v>
      </c>
      <c r="C42" s="11">
        <f t="shared" si="13"/>
        <v>108665</v>
      </c>
      <c r="D42" s="11">
        <f t="shared" si="13"/>
        <v>107311</v>
      </c>
      <c r="E42" s="11">
        <f t="shared" si="13"/>
        <v>110096</v>
      </c>
      <c r="F42" s="11">
        <f t="shared" si="13"/>
        <v>112405</v>
      </c>
      <c r="G42" s="11">
        <f t="shared" si="13"/>
        <v>115140</v>
      </c>
      <c r="H42" s="8">
        <f t="shared" si="11"/>
        <v>444952</v>
      </c>
      <c r="I42" s="35"/>
      <c r="J42" s="35"/>
      <c r="K42" s="25"/>
      <c r="L42" s="25"/>
      <c r="M42" s="25"/>
      <c r="N42" s="25"/>
      <c r="O42" s="2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ht="14.25" customHeight="1">
      <c r="A43" s="21" t="s">
        <v>21</v>
      </c>
      <c r="B43" s="13">
        <v>5.0</v>
      </c>
      <c r="C43" s="29">
        <f t="shared" ref="C43:G43" si="14">((C42/B42)-1)*100</f>
        <v>5.001497744</v>
      </c>
      <c r="D43" s="29">
        <f t="shared" si="14"/>
        <v>-1.246031381</v>
      </c>
      <c r="E43" s="29">
        <f t="shared" si="14"/>
        <v>2.595260505</v>
      </c>
      <c r="F43" s="29">
        <f t="shared" si="14"/>
        <v>2.097260573</v>
      </c>
      <c r="G43" s="29">
        <f t="shared" si="14"/>
        <v>2.433165784</v>
      </c>
      <c r="H43" s="29">
        <f>((G42/C42)-1)*100</f>
        <v>5.958680348</v>
      </c>
      <c r="I43" s="35"/>
      <c r="J43" s="35"/>
      <c r="K43" s="25"/>
      <c r="L43" s="25"/>
      <c r="M43" s="25"/>
      <c r="N43" s="25"/>
      <c r="O43" s="2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ht="14.25" customHeight="1">
      <c r="B44" s="6"/>
      <c r="C44" s="6"/>
      <c r="D44" s="6"/>
      <c r="E44" s="6"/>
      <c r="F44" s="6"/>
      <c r="H44" s="8">
        <f t="shared" ref="H44:H47" si="15">sum(D44:G44)</f>
        <v>0</v>
      </c>
      <c r="K44" s="33"/>
      <c r="L44" s="33"/>
      <c r="M44" s="33"/>
      <c r="N44" s="33"/>
      <c r="O44" s="33"/>
      <c r="P44" s="9"/>
    </row>
    <row r="45" ht="14.25" customHeight="1">
      <c r="A45" s="4" t="s">
        <v>67</v>
      </c>
      <c r="B45" s="7">
        <v>0.0</v>
      </c>
      <c r="C45" s="7">
        <v>0.0</v>
      </c>
      <c r="D45" s="7">
        <v>-100.0</v>
      </c>
      <c r="E45" s="7">
        <v>-100.0</v>
      </c>
      <c r="F45" s="7">
        <v>-100.0</v>
      </c>
      <c r="G45" s="7">
        <v>-100.0</v>
      </c>
      <c r="H45" s="8">
        <f t="shared" si="15"/>
        <v>-400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ht="14.25" customHeight="1">
      <c r="B46" s="6"/>
      <c r="C46" s="6"/>
      <c r="D46" s="6"/>
      <c r="E46" s="6"/>
      <c r="F46" s="6"/>
      <c r="H46" s="8">
        <f t="shared" si="15"/>
        <v>0</v>
      </c>
      <c r="K46" s="9"/>
      <c r="L46" s="9"/>
      <c r="M46" s="9"/>
      <c r="N46" s="9"/>
      <c r="O46" s="9"/>
      <c r="P46" s="9"/>
    </row>
    <row r="47" ht="14.25" customHeight="1">
      <c r="A47" s="40" t="s">
        <v>69</v>
      </c>
      <c r="B47" s="23">
        <f t="shared" ref="B47:G47" si="16">B10-B32+B45</f>
        <v>4596</v>
      </c>
      <c r="C47" s="41">
        <f t="shared" si="16"/>
        <v>1854</v>
      </c>
      <c r="D47" s="41">
        <f t="shared" si="16"/>
        <v>2721</v>
      </c>
      <c r="E47" s="41">
        <f t="shared" si="16"/>
        <v>3462</v>
      </c>
      <c r="F47" s="41">
        <f t="shared" si="16"/>
        <v>4215</v>
      </c>
      <c r="G47" s="41">
        <f t="shared" si="16"/>
        <v>4452</v>
      </c>
      <c r="H47" s="8">
        <f t="shared" si="15"/>
        <v>14850</v>
      </c>
      <c r="I47" s="7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ht="14.25" customHeight="1">
      <c r="K48" s="9"/>
      <c r="L48" s="9"/>
      <c r="M48" s="9"/>
      <c r="N48" s="9"/>
      <c r="O48" s="9"/>
      <c r="P48" s="9"/>
    </row>
    <row r="49" ht="14.25" customHeight="1">
      <c r="A49" s="24" t="s">
        <v>76</v>
      </c>
      <c r="B49" s="27">
        <f t="shared" ref="B49:G49" si="17">B24-B42+B45</f>
        <v>4596</v>
      </c>
      <c r="C49" s="28">
        <f t="shared" si="17"/>
        <v>1854</v>
      </c>
      <c r="D49" s="28">
        <f t="shared" si="17"/>
        <v>54</v>
      </c>
      <c r="E49" s="28">
        <f t="shared" si="17"/>
        <v>1871</v>
      </c>
      <c r="F49" s="28">
        <f t="shared" si="17"/>
        <v>2183</v>
      </c>
      <c r="G49" s="28">
        <f t="shared" si="17"/>
        <v>2342</v>
      </c>
      <c r="H49" s="8">
        <f>sum(D49:G49)</f>
        <v>6450</v>
      </c>
      <c r="K49" s="9"/>
      <c r="L49" s="9"/>
      <c r="M49" s="9"/>
      <c r="N49" s="9"/>
      <c r="O49" s="9"/>
      <c r="P49" s="9"/>
    </row>
    <row r="50" ht="14.25" customHeight="1">
      <c r="K50" s="9"/>
      <c r="L50" s="9"/>
      <c r="M50" s="9"/>
      <c r="N50" s="9"/>
      <c r="O50" s="9"/>
      <c r="P50" s="9"/>
    </row>
    <row r="51" ht="14.25" customHeight="1">
      <c r="A51" s="4" t="s">
        <v>77</v>
      </c>
    </row>
    <row r="52" ht="14.25" customHeight="1"/>
    <row r="53" ht="14.25" customHeight="1">
      <c r="A53" t="s">
        <v>78</v>
      </c>
      <c r="B53" s="6">
        <v>-2293.0</v>
      </c>
      <c r="C53" s="6">
        <v>-2491.0</v>
      </c>
      <c r="D53" s="6">
        <v>-2707.0</v>
      </c>
      <c r="E53" s="6">
        <v>-2991.0</v>
      </c>
      <c r="F53" s="6">
        <v>-3265.0</v>
      </c>
      <c r="G53" s="6">
        <v>-3502.0</v>
      </c>
      <c r="H53" s="8">
        <f>sum(D53:G53)</f>
        <v>-12465</v>
      </c>
    </row>
    <row r="54" ht="14.25" customHeight="1">
      <c r="A54" t="s">
        <v>0</v>
      </c>
    </row>
    <row r="55" ht="14.25" customHeight="1">
      <c r="A55" s="10" t="s">
        <v>80</v>
      </c>
      <c r="B55" s="14">
        <v>-2293.0</v>
      </c>
      <c r="C55" s="11">
        <v>-2491.0</v>
      </c>
      <c r="D55" s="18">
        <v>-2000.0</v>
      </c>
      <c r="E55" s="18">
        <v>-2000.0</v>
      </c>
      <c r="F55" s="18">
        <v>-2000.0</v>
      </c>
      <c r="G55" s="18">
        <v>-2000.0</v>
      </c>
      <c r="H55" s="8">
        <f t="shared" ref="H55:H56" si="18">sum(D55:G55)</f>
        <v>-8000</v>
      </c>
    </row>
    <row r="56" ht="14.25" customHeight="1">
      <c r="A56" s="10" t="s">
        <v>81</v>
      </c>
      <c r="B56" s="6"/>
      <c r="C56" s="11"/>
      <c r="D56" s="11"/>
      <c r="E56" s="11"/>
      <c r="F56" s="11"/>
      <c r="G56" s="11"/>
      <c r="H56" s="8">
        <f t="shared" si="18"/>
        <v>0</v>
      </c>
    </row>
    <row r="57" ht="14.25" customHeight="1"/>
    <row r="58" ht="14.25" customHeight="1">
      <c r="A58" t="s">
        <v>82</v>
      </c>
      <c r="B58" s="6">
        <v>0.0</v>
      </c>
      <c r="C58" s="6">
        <v>637.0</v>
      </c>
      <c r="D58" s="6">
        <v>0.0</v>
      </c>
      <c r="E58" s="6">
        <v>0.0</v>
      </c>
      <c r="F58" s="6">
        <v>0.0</v>
      </c>
      <c r="G58" s="6">
        <v>0.0</v>
      </c>
      <c r="H58" s="8">
        <f t="shared" ref="H58:H59" si="19">sum(D58:G58)</f>
        <v>0</v>
      </c>
    </row>
    <row r="59" ht="14.25" customHeight="1">
      <c r="A59" s="10" t="s">
        <v>84</v>
      </c>
      <c r="B59" s="11">
        <v>0.0</v>
      </c>
      <c r="C59" s="11">
        <v>637.0</v>
      </c>
      <c r="D59" s="18">
        <v>1946.0</v>
      </c>
      <c r="E59" s="18">
        <v>129.0</v>
      </c>
      <c r="F59" s="18">
        <v>0.0</v>
      </c>
      <c r="G59" s="18">
        <v>0.0</v>
      </c>
      <c r="H59" s="8">
        <f t="shared" si="19"/>
        <v>2075</v>
      </c>
    </row>
    <row r="60" ht="14.25" customHeight="1">
      <c r="A60" s="31"/>
      <c r="B60" s="31"/>
      <c r="C60" s="31"/>
      <c r="D60" s="31"/>
      <c r="E60" s="31"/>
      <c r="F60" s="31"/>
      <c r="G60" s="31"/>
    </row>
    <row r="61" ht="14.25" customHeight="1">
      <c r="A61" s="4" t="s">
        <v>85</v>
      </c>
      <c r="B61" s="6">
        <f t="shared" ref="B61:G61" si="20">B47+B53+B58</f>
        <v>2303</v>
      </c>
      <c r="C61" s="7">
        <f t="shared" si="20"/>
        <v>0</v>
      </c>
      <c r="D61" s="7">
        <f t="shared" si="20"/>
        <v>14</v>
      </c>
      <c r="E61" s="7">
        <f t="shared" si="20"/>
        <v>471</v>
      </c>
      <c r="F61" s="7">
        <f t="shared" si="20"/>
        <v>950</v>
      </c>
      <c r="G61" s="7">
        <f t="shared" si="20"/>
        <v>950</v>
      </c>
      <c r="H61" s="8">
        <f>sum(D61:G61)</f>
        <v>2385</v>
      </c>
    </row>
    <row r="62" ht="14.25" customHeight="1">
      <c r="A62" s="43" t="s">
        <v>86</v>
      </c>
      <c r="B62" s="43"/>
      <c r="C62" s="43"/>
      <c r="D62" s="43"/>
      <c r="E62" s="43"/>
      <c r="F62" s="43"/>
      <c r="G62" s="43"/>
    </row>
    <row r="63" ht="14.25" customHeight="1">
      <c r="A63" s="44"/>
      <c r="B63" s="44"/>
      <c r="C63" s="44"/>
      <c r="D63" s="44"/>
      <c r="E63" s="44"/>
      <c r="F63" s="44"/>
      <c r="G63" s="44"/>
    </row>
    <row r="64" ht="14.25" customHeight="1">
      <c r="A64" s="10" t="s">
        <v>88</v>
      </c>
      <c r="B64" s="14">
        <f t="shared" ref="B64:G64" si="21">B49+B55+B59</f>
        <v>2303</v>
      </c>
      <c r="C64" s="11">
        <f t="shared" si="21"/>
        <v>0</v>
      </c>
      <c r="D64" s="11">
        <f t="shared" si="21"/>
        <v>0</v>
      </c>
      <c r="E64" s="11">
        <f t="shared" si="21"/>
        <v>0</v>
      </c>
      <c r="F64" s="11">
        <f t="shared" si="21"/>
        <v>183</v>
      </c>
      <c r="G64" s="11">
        <f t="shared" si="21"/>
        <v>342</v>
      </c>
      <c r="H64" s="8">
        <f t="shared" ref="H64:H65" si="22">sum(D64:G64)</f>
        <v>525</v>
      </c>
    </row>
    <row r="65" ht="14.25" customHeight="1">
      <c r="A65" s="46" t="s">
        <v>77</v>
      </c>
      <c r="B65" s="31"/>
      <c r="C65" s="31"/>
      <c r="D65" s="31"/>
      <c r="E65" s="31"/>
      <c r="F65" s="31"/>
      <c r="G65" s="31"/>
      <c r="H65">
        <f t="shared" si="22"/>
        <v>0</v>
      </c>
    </row>
    <row r="66" ht="14.25" customHeight="1">
      <c r="A66" s="30" t="s">
        <v>91</v>
      </c>
    </row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</sheetData>
  <mergeCells count="2">
    <mergeCell ref="A1:G1"/>
    <mergeCell ref="A2:G2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38.29"/>
    <col customWidth="1" min="2" max="7" width="12.71"/>
    <col customWidth="1" min="8" max="26" width="10.71"/>
  </cols>
  <sheetData>
    <row r="1">
      <c r="A1" s="1" t="s">
        <v>2</v>
      </c>
    </row>
    <row r="2">
      <c r="A2" s="2" t="s">
        <v>3</v>
      </c>
    </row>
    <row r="3">
      <c r="A3" s="2"/>
      <c r="B3" s="2"/>
      <c r="C3" s="2"/>
      <c r="D3" s="2"/>
      <c r="E3" s="2"/>
      <c r="F3" s="2"/>
      <c r="G3" s="2"/>
    </row>
    <row r="4" ht="14.25" customHeight="1"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</row>
    <row r="5" ht="14.25" customHeight="1">
      <c r="A5" s="4"/>
    </row>
    <row r="6" ht="14.25" customHeight="1">
      <c r="A6" t="s">
        <v>13</v>
      </c>
      <c r="B6" s="6">
        <v>4552.0</v>
      </c>
      <c r="C6" s="6">
        <f t="shared" ref="C6:G6" si="1">B15</f>
        <v>6855</v>
      </c>
      <c r="D6" s="6">
        <f t="shared" si="1"/>
        <v>6218</v>
      </c>
      <c r="E6" s="6">
        <f t="shared" si="1"/>
        <v>6232</v>
      </c>
      <c r="F6" s="6">
        <f t="shared" si="1"/>
        <v>6703</v>
      </c>
      <c r="G6" s="6">
        <f t="shared" si="1"/>
        <v>7653</v>
      </c>
      <c r="J6" s="9"/>
      <c r="K6" s="6"/>
      <c r="L6" s="6"/>
      <c r="M6" s="6"/>
      <c r="N6" s="6"/>
      <c r="O6" s="6"/>
    </row>
    <row r="7" ht="14.25" customHeight="1">
      <c r="A7" s="10" t="s">
        <v>17</v>
      </c>
      <c r="B7" s="6">
        <v>4552.0</v>
      </c>
      <c r="C7" s="11">
        <f t="shared" ref="C7:G7" si="2">B17</f>
        <v>6855</v>
      </c>
      <c r="D7" s="11">
        <f t="shared" si="2"/>
        <v>6218</v>
      </c>
      <c r="E7" s="11">
        <f t="shared" si="2"/>
        <v>4272</v>
      </c>
      <c r="F7" s="11">
        <f t="shared" si="2"/>
        <v>4143</v>
      </c>
      <c r="G7" s="11">
        <f t="shared" si="2"/>
        <v>4326</v>
      </c>
      <c r="J7" s="9"/>
      <c r="K7" s="6"/>
      <c r="L7" s="6"/>
      <c r="M7" s="6"/>
      <c r="N7" s="6"/>
      <c r="O7" s="6"/>
    </row>
    <row r="8" ht="14.25" customHeight="1">
      <c r="B8" s="6"/>
      <c r="C8" s="6"/>
      <c r="D8" s="6"/>
      <c r="E8" s="6"/>
      <c r="F8" s="6"/>
      <c r="G8" s="6"/>
      <c r="J8" s="9"/>
      <c r="K8" s="6"/>
      <c r="L8" s="6"/>
      <c r="M8" s="6"/>
      <c r="N8" s="6"/>
      <c r="O8" s="6"/>
    </row>
    <row r="9" ht="14.25" customHeight="1">
      <c r="A9" t="s">
        <v>22</v>
      </c>
      <c r="B9" s="15">
        <f>'Revenus-Dépenses (résumé)'!B61</f>
        <v>2303</v>
      </c>
      <c r="C9" s="15">
        <f>'Revenus-Dépenses (résumé)'!C61</f>
        <v>0</v>
      </c>
      <c r="D9" s="15">
        <f>'Revenus-Dépenses (résumé)'!D61</f>
        <v>14</v>
      </c>
      <c r="E9" s="15">
        <f>'Revenus-Dépenses (résumé)'!E61</f>
        <v>471</v>
      </c>
      <c r="F9" s="15">
        <f>'Revenus-Dépenses (résumé)'!F61</f>
        <v>950</v>
      </c>
      <c r="G9" s="15">
        <f>'Revenus-Dépenses (résumé)'!G61</f>
        <v>950</v>
      </c>
      <c r="H9" s="6"/>
      <c r="J9" s="9"/>
      <c r="K9" s="6"/>
      <c r="L9" s="6"/>
      <c r="M9" s="6"/>
      <c r="N9" s="6"/>
      <c r="O9" s="6"/>
    </row>
    <row r="10" ht="14.25" customHeight="1">
      <c r="A10" s="10" t="s">
        <v>27</v>
      </c>
      <c r="B10" s="15">
        <f>'Revenus-Dépenses (résumé)'!B64</f>
        <v>2303</v>
      </c>
      <c r="C10" s="11">
        <f>'Revenus-Dépenses (résumé)'!C64</f>
        <v>0</v>
      </c>
      <c r="D10" s="11">
        <f>'Revenus-Dépenses (résumé)'!D64</f>
        <v>0</v>
      </c>
      <c r="E10" s="11">
        <f>'Revenus-Dépenses (résumé)'!E64</f>
        <v>0</v>
      </c>
      <c r="F10" s="11">
        <f>'Revenus-Dépenses (résumé)'!F64</f>
        <v>183</v>
      </c>
      <c r="G10" s="11">
        <f>'Revenus-Dépenses (résumé)'!G64</f>
        <v>342</v>
      </c>
    </row>
    <row r="11" ht="14.25" customHeight="1"/>
    <row r="12" ht="14.25" customHeight="1">
      <c r="A12" s="9" t="s">
        <v>32</v>
      </c>
      <c r="B12" s="15">
        <f>-'Revenus-Dépenses (résumé)'!B58</f>
        <v>0</v>
      </c>
      <c r="C12" s="6">
        <f>-'Revenus-Dépenses (résumé)'!C58</f>
        <v>-637</v>
      </c>
      <c r="D12" s="6">
        <f>-'Revenus-Dépenses (résumé)'!D58</f>
        <v>0</v>
      </c>
      <c r="E12" s="6">
        <f>-'Revenus-Dépenses (résumé)'!E58</f>
        <v>0</v>
      </c>
      <c r="F12" s="6">
        <f>-'Revenus-Dépenses (résumé)'!F58</f>
        <v>0</v>
      </c>
      <c r="G12" s="6">
        <f>-'Revenus-Dépenses (résumé)'!G58</f>
        <v>0</v>
      </c>
    </row>
    <row r="13" ht="14.25" customHeight="1">
      <c r="A13" s="10" t="s">
        <v>39</v>
      </c>
      <c r="B13" s="15">
        <f>-'Revenus-Dépenses (résumé)'!B59</f>
        <v>0</v>
      </c>
      <c r="C13" s="11">
        <f>-'Revenus-Dépenses (résumé)'!C59</f>
        <v>-637</v>
      </c>
      <c r="D13" s="11">
        <f>-'Revenus-Dépenses (résumé)'!D59</f>
        <v>-1946</v>
      </c>
      <c r="E13" s="11">
        <f>-'Revenus-Dépenses (résumé)'!E59</f>
        <v>-129</v>
      </c>
      <c r="F13" s="11">
        <f>-'Revenus-Dépenses (résumé)'!F59</f>
        <v>0</v>
      </c>
      <c r="G13" s="11">
        <f>-'Revenus-Dépenses (résumé)'!G59</f>
        <v>0</v>
      </c>
    </row>
    <row r="14" ht="14.25" customHeight="1">
      <c r="A14" s="9"/>
      <c r="B14" s="6"/>
      <c r="C14" s="6"/>
      <c r="D14" s="6"/>
      <c r="E14" s="6"/>
      <c r="F14" s="6"/>
      <c r="G14" s="6"/>
    </row>
    <row r="15" ht="14.25" customHeight="1">
      <c r="A15" s="22" t="s">
        <v>46</v>
      </c>
      <c r="B15" s="23">
        <f t="shared" ref="B15:G15" si="3">B6+B9+B12</f>
        <v>6855</v>
      </c>
      <c r="C15" s="23">
        <f t="shared" si="3"/>
        <v>6218</v>
      </c>
      <c r="D15" s="23">
        <f t="shared" si="3"/>
        <v>6232</v>
      </c>
      <c r="E15" s="23">
        <f t="shared" si="3"/>
        <v>6703</v>
      </c>
      <c r="F15" s="23">
        <f t="shared" si="3"/>
        <v>7653</v>
      </c>
      <c r="G15" s="23">
        <f t="shared" si="3"/>
        <v>8603</v>
      </c>
      <c r="J15" s="20"/>
      <c r="K15" s="20"/>
      <c r="L15" s="20"/>
      <c r="M15" s="20"/>
      <c r="N15" s="20"/>
      <c r="O15" s="9"/>
    </row>
    <row r="16" ht="14.25" customHeight="1">
      <c r="A16" s="9"/>
      <c r="B16" s="6"/>
      <c r="C16" s="6"/>
      <c r="D16" s="6"/>
      <c r="E16" s="6"/>
      <c r="F16" s="6"/>
      <c r="G16" s="6"/>
      <c r="J16" s="20"/>
      <c r="K16" s="20"/>
      <c r="L16" s="20"/>
      <c r="M16" s="20"/>
      <c r="N16" s="20"/>
      <c r="O16" s="9"/>
    </row>
    <row r="17" ht="14.25" customHeight="1">
      <c r="A17" s="24" t="s">
        <v>54</v>
      </c>
      <c r="B17" s="26">
        <f t="shared" ref="B17:G17" si="4">B7+B10+B13</f>
        <v>6855</v>
      </c>
      <c r="C17" s="28">
        <f t="shared" si="4"/>
        <v>6218</v>
      </c>
      <c r="D17" s="28">
        <f t="shared" si="4"/>
        <v>4272</v>
      </c>
      <c r="E17" s="28">
        <f t="shared" si="4"/>
        <v>4143</v>
      </c>
      <c r="F17" s="28">
        <f t="shared" si="4"/>
        <v>4326</v>
      </c>
      <c r="G17" s="28">
        <f t="shared" si="4"/>
        <v>4668</v>
      </c>
      <c r="J17" s="20"/>
      <c r="K17" s="20"/>
      <c r="L17" s="20"/>
      <c r="M17" s="20"/>
      <c r="N17" s="20"/>
      <c r="O17" s="9"/>
    </row>
    <row r="18" ht="14.25" customHeight="1">
      <c r="A18" s="30" t="s">
        <v>57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G1"/>
    <mergeCell ref="A2:G2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0.86"/>
    <col customWidth="1" min="2" max="8" width="10.14"/>
    <col customWidth="1" min="9" max="27" width="10.71"/>
  </cols>
  <sheetData>
    <row r="1" ht="14.25" customHeight="1">
      <c r="A1" s="1" t="s">
        <v>0</v>
      </c>
      <c r="H1" s="1"/>
    </row>
    <row r="2">
      <c r="A2" s="2" t="s">
        <v>3</v>
      </c>
      <c r="H2" s="2"/>
    </row>
    <row r="3" ht="35.25" customHeight="1"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3" t="s">
        <v>10</v>
      </c>
    </row>
    <row r="4" ht="27.0" customHeight="1">
      <c r="A4" s="4" t="s">
        <v>12</v>
      </c>
      <c r="B4" s="6">
        <v>10523.0</v>
      </c>
      <c r="C4" s="7">
        <f t="shared" ref="C4:G4" si="1">B25</f>
        <v>12816</v>
      </c>
      <c r="D4" s="7">
        <f t="shared" si="1"/>
        <v>15335.82483</v>
      </c>
      <c r="E4" s="7">
        <f t="shared" si="1"/>
        <v>19517.49551</v>
      </c>
      <c r="F4" s="7">
        <f t="shared" si="1"/>
        <v>23876.98132</v>
      </c>
      <c r="G4" s="7">
        <f t="shared" si="1"/>
        <v>26355.28455</v>
      </c>
      <c r="H4" s="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ht="14.25" customHeight="1">
      <c r="B5" s="6"/>
      <c r="C5" s="6"/>
      <c r="D5" s="6"/>
      <c r="E5" s="6"/>
      <c r="F5" s="6"/>
    </row>
    <row r="6" ht="14.25" customHeight="1">
      <c r="A6" s="4" t="s">
        <v>16</v>
      </c>
      <c r="B6" s="6">
        <v>1881.0</v>
      </c>
      <c r="C6" s="7">
        <v>1992.0</v>
      </c>
      <c r="D6" s="7">
        <v>2107.0</v>
      </c>
      <c r="E6" s="7">
        <v>2270.0</v>
      </c>
      <c r="F6" s="7">
        <v>2396.0</v>
      </c>
      <c r="G6" s="7">
        <v>2552.0</v>
      </c>
      <c r="H6" s="7">
        <f>sum(D6:G6)</f>
        <v>9325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ht="14.25" customHeight="1">
      <c r="A7" s="4"/>
      <c r="B7" s="7"/>
      <c r="C7" s="7"/>
      <c r="D7" s="7"/>
      <c r="E7" s="7"/>
      <c r="F7" s="7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ht="14.25" customHeight="1">
      <c r="A8" t="s">
        <v>20</v>
      </c>
      <c r="B8" s="14">
        <v>412.0</v>
      </c>
      <c r="C8" s="14">
        <v>499.0</v>
      </c>
      <c r="D8" s="14">
        <v>600.0</v>
      </c>
      <c r="E8" s="14">
        <v>721.0</v>
      </c>
      <c r="F8" s="14">
        <v>869.0</v>
      </c>
      <c r="G8" s="14">
        <v>950.0</v>
      </c>
      <c r="H8" s="7">
        <f>sum(D8:G8)</f>
        <v>3140</v>
      </c>
    </row>
    <row r="9" ht="14.25" customHeight="1">
      <c r="B9" s="14"/>
      <c r="C9" s="14"/>
      <c r="D9" s="14"/>
      <c r="E9" s="14"/>
      <c r="F9" s="14"/>
      <c r="G9" s="14"/>
      <c r="H9" s="14"/>
    </row>
    <row r="10" ht="14.25" customHeight="1">
      <c r="A10" t="s">
        <v>23</v>
      </c>
      <c r="B10" s="6">
        <v>0.0</v>
      </c>
      <c r="C10" s="6">
        <v>-2000.0</v>
      </c>
      <c r="D10" s="6">
        <v>-2000.0</v>
      </c>
      <c r="E10" s="6">
        <v>-2000.0</v>
      </c>
      <c r="F10" s="6">
        <v>-2000.0</v>
      </c>
      <c r="G10" s="6">
        <v>-2000.0</v>
      </c>
      <c r="H10" s="7">
        <f>sum(C10:G10)</f>
        <v>-10000</v>
      </c>
    </row>
    <row r="11" ht="14.25" customHeight="1">
      <c r="B11" s="6"/>
      <c r="C11" s="6"/>
      <c r="D11" s="6"/>
      <c r="E11" s="6"/>
      <c r="F11" s="6"/>
      <c r="G11" s="6"/>
      <c r="H11" s="6"/>
    </row>
    <row r="12" ht="14.25" customHeight="1">
      <c r="A12" s="4" t="s">
        <v>24</v>
      </c>
      <c r="B12" s="6">
        <v>12816.0</v>
      </c>
      <c r="C12" s="7">
        <v>13307.0</v>
      </c>
      <c r="D12" s="7">
        <v>14014.0</v>
      </c>
      <c r="E12" s="7">
        <v>15005.0</v>
      </c>
      <c r="F12" s="7">
        <v>16270.0</v>
      </c>
      <c r="G12" s="7">
        <v>17772.0</v>
      </c>
      <c r="H12" s="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ht="14.25" customHeight="1"/>
    <row r="14" ht="14.25" customHeight="1">
      <c r="A14" s="10" t="s">
        <v>25</v>
      </c>
      <c r="C14" s="5"/>
      <c r="D14" s="5"/>
      <c r="E14" s="5"/>
      <c r="F14" s="5"/>
    </row>
    <row r="15" ht="14.25" customHeight="1">
      <c r="A15" s="17" t="s">
        <v>26</v>
      </c>
      <c r="C15" s="18">
        <v>2000.0</v>
      </c>
      <c r="D15" s="18">
        <v>2000.0</v>
      </c>
      <c r="E15" s="18">
        <v>2000.0</v>
      </c>
      <c r="F15" s="18">
        <v>2000.0</v>
      </c>
      <c r="G15" s="18">
        <v>2000.0</v>
      </c>
      <c r="H15" s="19">
        <f t="shared" ref="H15:H18" si="2">sum(C15:G15)</f>
        <v>10000</v>
      </c>
      <c r="I15" s="5" t="s">
        <v>29</v>
      </c>
    </row>
    <row r="16" ht="14.25" customHeight="1">
      <c r="A16" s="17" t="s">
        <v>30</v>
      </c>
      <c r="C16" s="18"/>
      <c r="D16" s="18">
        <v>1600.0</v>
      </c>
      <c r="E16" s="18">
        <v>1600.0</v>
      </c>
      <c r="F16" s="18"/>
      <c r="G16" s="18"/>
      <c r="H16" s="19">
        <f t="shared" si="2"/>
        <v>3200</v>
      </c>
      <c r="I16" s="5" t="s">
        <v>33</v>
      </c>
    </row>
    <row r="17" ht="14.25" customHeight="1">
      <c r="A17" s="17" t="s">
        <v>34</v>
      </c>
      <c r="C17" s="18"/>
      <c r="D17" s="18">
        <v>435.0</v>
      </c>
      <c r="E17" s="18">
        <v>435.0</v>
      </c>
      <c r="F17" s="18"/>
      <c r="G17" s="18"/>
      <c r="H17" s="19">
        <f t="shared" si="2"/>
        <v>870</v>
      </c>
      <c r="I17" s="5" t="s">
        <v>35</v>
      </c>
    </row>
    <row r="18" ht="14.25" customHeight="1">
      <c r="A18" s="17" t="s">
        <v>36</v>
      </c>
      <c r="C18" s="18"/>
      <c r="D18" s="18">
        <f>'Revenus-Dépenses (résumé)'!D53-'Revenus-Dépenses (résumé)'!D55</f>
        <v>-707</v>
      </c>
      <c r="E18" s="18">
        <f>'Revenus-Dépenses (résumé)'!E53-'Revenus-Dépenses (résumé)'!E55</f>
        <v>-991</v>
      </c>
      <c r="F18" s="18">
        <f>'Revenus-Dépenses (résumé)'!F53-'Revenus-Dépenses (résumé)'!F55</f>
        <v>-1265</v>
      </c>
      <c r="G18" s="18">
        <f>'Revenus-Dépenses (résumé)'!G53-'Revenus-Dépenses (résumé)'!G55</f>
        <v>-1502</v>
      </c>
      <c r="H18" s="19">
        <f t="shared" si="2"/>
        <v>-4465</v>
      </c>
      <c r="I18" s="5" t="s">
        <v>38</v>
      </c>
    </row>
    <row r="19" ht="14.25" customHeight="1">
      <c r="A19" s="17"/>
      <c r="C19" s="18"/>
      <c r="D19" s="18"/>
      <c r="E19" s="18"/>
      <c r="F19" s="18"/>
      <c r="G19" s="18"/>
      <c r="H19" s="18"/>
    </row>
    <row r="20" ht="14.25" customHeight="1">
      <c r="A20" s="21" t="s">
        <v>40</v>
      </c>
      <c r="B20" s="11">
        <v>0.0</v>
      </c>
      <c r="C20" s="18">
        <v>2000.0</v>
      </c>
      <c r="D20" s="18">
        <f t="shared" ref="D20:G20" si="3">sum(D15:D18)</f>
        <v>3328</v>
      </c>
      <c r="E20" s="18">
        <f t="shared" si="3"/>
        <v>3044</v>
      </c>
      <c r="F20" s="18">
        <f t="shared" si="3"/>
        <v>735</v>
      </c>
      <c r="G20" s="18">
        <f t="shared" si="3"/>
        <v>498</v>
      </c>
      <c r="H20" s="19">
        <f t="shared" ref="H20:H21" si="5">sum(C20:G20)</f>
        <v>9605</v>
      </c>
    </row>
    <row r="21" ht="14.25" customHeight="1">
      <c r="A21" s="21" t="s">
        <v>49</v>
      </c>
      <c r="B21" s="11">
        <v>0.0</v>
      </c>
      <c r="C21" s="11">
        <f t="shared" ref="C21:G21" si="4">C8*(2*B25+C20)/(B12+C12)-C8</f>
        <v>28.8248287</v>
      </c>
      <c r="D21" s="11">
        <f t="shared" si="4"/>
        <v>146.6706853</v>
      </c>
      <c r="E21" s="11">
        <f t="shared" si="4"/>
        <v>324.4858035</v>
      </c>
      <c r="F21" s="11">
        <f t="shared" si="4"/>
        <v>478.3032304</v>
      </c>
      <c r="G21" s="11">
        <f t="shared" si="4"/>
        <v>534.8757606</v>
      </c>
      <c r="H21" s="19">
        <f t="shared" si="5"/>
        <v>1513.160308</v>
      </c>
      <c r="I21" s="17" t="s">
        <v>52</v>
      </c>
    </row>
    <row r="22" ht="14.25" customHeight="1">
      <c r="A22" s="21"/>
      <c r="B22" s="11"/>
      <c r="C22" s="11"/>
      <c r="D22" s="11"/>
      <c r="E22" s="11"/>
      <c r="F22" s="11"/>
      <c r="G22" s="11"/>
      <c r="H22" s="11"/>
    </row>
    <row r="23" ht="14.25" customHeight="1">
      <c r="A23" s="21" t="s">
        <v>53</v>
      </c>
      <c r="B23" s="11">
        <f t="shared" ref="B23:G23" si="6">SUM(B20:B21)</f>
        <v>0</v>
      </c>
      <c r="C23" s="11">
        <f t="shared" si="6"/>
        <v>2028.824829</v>
      </c>
      <c r="D23" s="11">
        <f t="shared" si="6"/>
        <v>3474.670685</v>
      </c>
      <c r="E23" s="11">
        <f t="shared" si="6"/>
        <v>3368.485803</v>
      </c>
      <c r="F23" s="11">
        <f t="shared" si="6"/>
        <v>1213.30323</v>
      </c>
      <c r="G23" s="11">
        <f t="shared" si="6"/>
        <v>1032.875761</v>
      </c>
      <c r="H23" s="19">
        <f>sum(C23:G23)</f>
        <v>11118.16031</v>
      </c>
    </row>
    <row r="24" ht="14.25" customHeight="1"/>
    <row r="25" ht="14.25" customHeight="1">
      <c r="A25" s="24" t="s">
        <v>24</v>
      </c>
      <c r="B25" s="27">
        <v>12816.0</v>
      </c>
      <c r="C25" s="28">
        <f t="shared" ref="C25:G25" si="7">C4+C6+C8+C10+C23</f>
        <v>15335.82483</v>
      </c>
      <c r="D25" s="28">
        <f t="shared" si="7"/>
        <v>19517.49551</v>
      </c>
      <c r="E25" s="28">
        <f t="shared" si="7"/>
        <v>23876.98132</v>
      </c>
      <c r="F25" s="28">
        <f t="shared" si="7"/>
        <v>26355.28455</v>
      </c>
      <c r="G25" s="28">
        <f t="shared" si="7"/>
        <v>28890.16031</v>
      </c>
      <c r="H25" s="11"/>
    </row>
    <row r="26" ht="14.25" customHeight="1">
      <c r="A26" s="30" t="s">
        <v>56</v>
      </c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</sheetData>
  <mergeCells count="2">
    <mergeCell ref="A1:G1"/>
    <mergeCell ref="A2:G2"/>
  </mergeCell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2.43"/>
    <col customWidth="1" min="2" max="8" width="11.71"/>
    <col customWidth="1" min="9" max="27" width="10.71"/>
  </cols>
  <sheetData>
    <row r="1" ht="14.25" customHeight="1">
      <c r="A1" s="1" t="s">
        <v>68</v>
      </c>
      <c r="H1" s="1"/>
    </row>
    <row r="2" ht="14.25" customHeight="1">
      <c r="A2" s="2" t="s">
        <v>3</v>
      </c>
      <c r="H2" s="2"/>
    </row>
    <row r="3" ht="36.0" customHeight="1">
      <c r="A3" s="39"/>
      <c r="B3" s="1">
        <v>2018.0</v>
      </c>
      <c r="C3" s="1">
        <v>2019.0</v>
      </c>
      <c r="D3" s="1">
        <v>2020.0</v>
      </c>
      <c r="E3" s="1">
        <v>2021.0</v>
      </c>
      <c r="F3" s="1">
        <v>2022.0</v>
      </c>
      <c r="G3" s="1">
        <v>2023.0</v>
      </c>
      <c r="H3" s="1"/>
    </row>
    <row r="4" ht="14.25" customHeight="1"/>
    <row r="5" ht="14.25" customHeight="1">
      <c r="A5" s="4" t="s">
        <v>70</v>
      </c>
      <c r="B5" s="6">
        <v>213888.0</v>
      </c>
      <c r="C5" s="7">
        <v>218337.0</v>
      </c>
      <c r="D5" s="7">
        <v>219546.0</v>
      </c>
      <c r="E5" s="7">
        <v>222533.0</v>
      </c>
      <c r="F5" s="7">
        <v>223488.0</v>
      </c>
      <c r="G5" s="7">
        <v>224533.0</v>
      </c>
      <c r="H5" s="7"/>
    </row>
    <row r="6" ht="14.25" customHeight="1">
      <c r="A6" s="4"/>
      <c r="B6" s="7"/>
      <c r="C6" s="7"/>
      <c r="D6" s="7"/>
      <c r="E6" s="7"/>
      <c r="F6" s="7"/>
      <c r="G6" s="7"/>
      <c r="H6" s="7"/>
    </row>
    <row r="7" ht="14.25" customHeight="1">
      <c r="A7" s="10" t="s">
        <v>71</v>
      </c>
      <c r="B7" s="7"/>
      <c r="C7" s="7"/>
      <c r="D7" s="7"/>
      <c r="E7" s="7"/>
      <c r="F7" s="7"/>
      <c r="G7" s="7"/>
      <c r="H7" s="7"/>
    </row>
    <row r="8" ht="14.25" customHeight="1">
      <c r="A8" s="10" t="s">
        <v>26</v>
      </c>
      <c r="B8" s="11">
        <v>0.0</v>
      </c>
      <c r="C8" s="18">
        <v>2000.0</v>
      </c>
      <c r="D8" s="18">
        <v>2000.0</v>
      </c>
      <c r="E8" s="18">
        <v>2000.0</v>
      </c>
      <c r="F8" s="18">
        <v>2000.0</v>
      </c>
      <c r="G8" s="18">
        <v>2000.0</v>
      </c>
      <c r="H8" s="18">
        <f t="shared" ref="H8:H11" si="1">sum(C8:G8)</f>
        <v>10000</v>
      </c>
      <c r="I8" s="5" t="s">
        <v>29</v>
      </c>
    </row>
    <row r="9" ht="14.25" customHeight="1">
      <c r="A9" s="10" t="s">
        <v>30</v>
      </c>
      <c r="B9" s="11">
        <v>0.0</v>
      </c>
      <c r="C9" s="11">
        <v>0.0</v>
      </c>
      <c r="D9" s="18">
        <v>-3100.0</v>
      </c>
      <c r="E9" s="18">
        <v>-3100.0</v>
      </c>
      <c r="F9" s="11">
        <v>0.0</v>
      </c>
      <c r="G9" s="11">
        <v>0.0</v>
      </c>
      <c r="H9" s="18">
        <f t="shared" si="1"/>
        <v>-6200</v>
      </c>
      <c r="I9" s="5" t="s">
        <v>72</v>
      </c>
    </row>
    <row r="10" ht="14.25" customHeight="1">
      <c r="A10" s="10" t="s">
        <v>34</v>
      </c>
      <c r="B10" s="11">
        <v>0.0</v>
      </c>
      <c r="C10" s="11">
        <v>0.0</v>
      </c>
      <c r="D10" s="18">
        <v>-2400.0</v>
      </c>
      <c r="E10" s="18">
        <v>-2400.0</v>
      </c>
      <c r="F10" s="11">
        <v>0.0</v>
      </c>
      <c r="G10" s="11">
        <v>0.0</v>
      </c>
      <c r="H10" s="18">
        <f t="shared" si="1"/>
        <v>-4800</v>
      </c>
      <c r="I10" s="5" t="s">
        <v>73</v>
      </c>
    </row>
    <row r="11" ht="14.25" customHeight="1">
      <c r="A11" s="17" t="s">
        <v>36</v>
      </c>
      <c r="B11" s="11"/>
      <c r="C11" s="42" t="s">
        <v>74</v>
      </c>
      <c r="D11" s="18">
        <v>-1000.0</v>
      </c>
      <c r="E11" s="42" t="s">
        <v>74</v>
      </c>
      <c r="F11" s="42" t="s">
        <v>74</v>
      </c>
      <c r="G11" s="42" t="s">
        <v>74</v>
      </c>
      <c r="H11" s="18">
        <f t="shared" si="1"/>
        <v>-1000</v>
      </c>
      <c r="I11" s="5" t="s">
        <v>75</v>
      </c>
    </row>
    <row r="12" ht="14.25" customHeight="1">
      <c r="A12" s="10"/>
      <c r="B12" s="11"/>
      <c r="C12" s="11"/>
      <c r="D12" s="11"/>
      <c r="E12" s="11"/>
      <c r="F12" s="11"/>
      <c r="G12" s="11"/>
      <c r="H12" s="11"/>
    </row>
    <row r="13" ht="14.25" customHeight="1">
      <c r="A13" s="10" t="s">
        <v>51</v>
      </c>
      <c r="B13" s="11">
        <f t="shared" ref="B13:C13" si="2">SUM(B8:B10)</f>
        <v>0</v>
      </c>
      <c r="C13" s="11">
        <f t="shared" si="2"/>
        <v>2000</v>
      </c>
      <c r="D13" s="11">
        <f t="shared" ref="D13:E13" si="3">SUM(D8:D11)</f>
        <v>-4500</v>
      </c>
      <c r="E13" s="11">
        <f t="shared" si="3"/>
        <v>-3500</v>
      </c>
      <c r="F13" s="11">
        <f t="shared" ref="F13:G13" si="4">SUM(F8:F10)</f>
        <v>2000</v>
      </c>
      <c r="G13" s="11">
        <f t="shared" si="4"/>
        <v>2000</v>
      </c>
      <c r="H13" s="18">
        <f>sum(C13:G13)</f>
        <v>-2000</v>
      </c>
    </row>
    <row r="14" ht="14.25" customHeight="1">
      <c r="A14" s="10"/>
      <c r="B14" s="7"/>
      <c r="C14" s="7"/>
      <c r="D14" s="7"/>
      <c r="E14" s="7"/>
      <c r="F14" s="7"/>
      <c r="G14" s="7"/>
      <c r="H14" s="7"/>
    </row>
    <row r="15" ht="14.25" customHeight="1">
      <c r="A15" s="10" t="s">
        <v>79</v>
      </c>
      <c r="B15" s="14">
        <f t="shared" ref="B15:G15" si="5">B5+B13</f>
        <v>213888</v>
      </c>
      <c r="C15" s="11">
        <f t="shared" si="5"/>
        <v>220337</v>
      </c>
      <c r="D15" s="11">
        <f t="shared" si="5"/>
        <v>215046</v>
      </c>
      <c r="E15" s="11">
        <f t="shared" si="5"/>
        <v>219033</v>
      </c>
      <c r="F15" s="11">
        <f t="shared" si="5"/>
        <v>225488</v>
      </c>
      <c r="G15" s="11">
        <f t="shared" si="5"/>
        <v>226533</v>
      </c>
      <c r="H15" s="11"/>
    </row>
    <row r="16" ht="14.25" customHeight="1">
      <c r="A16" s="10"/>
      <c r="B16" s="11"/>
      <c r="C16" s="11"/>
      <c r="D16" s="11"/>
      <c r="E16" s="11"/>
      <c r="F16" s="11"/>
      <c r="G16" s="11"/>
      <c r="H16" s="11"/>
    </row>
    <row r="17" ht="14.25" customHeight="1">
      <c r="A17" s="4" t="s">
        <v>83</v>
      </c>
      <c r="B17" s="6">
        <f>FdG!B12</f>
        <v>12816</v>
      </c>
      <c r="C17" s="7">
        <f>FdG!C12</f>
        <v>13307</v>
      </c>
      <c r="D17" s="7">
        <f>FdG!D12</f>
        <v>14014</v>
      </c>
      <c r="E17" s="7">
        <f>FdG!E12</f>
        <v>15005</v>
      </c>
      <c r="F17" s="7">
        <f>FdG!F12</f>
        <v>16270</v>
      </c>
      <c r="G17" s="7">
        <f>FdG!G12</f>
        <v>17772</v>
      </c>
      <c r="H17" s="18"/>
    </row>
    <row r="18" ht="14.25" customHeight="1">
      <c r="A18" s="4"/>
    </row>
    <row r="19" ht="14.25" customHeight="1">
      <c r="A19" s="10" t="s">
        <v>87</v>
      </c>
      <c r="B19" s="14">
        <f>FdG!B25</f>
        <v>12816</v>
      </c>
      <c r="C19" s="11">
        <f>FdG!C25</f>
        <v>15335.82483</v>
      </c>
      <c r="D19" s="11">
        <f>FdG!D25</f>
        <v>19517.49551</v>
      </c>
      <c r="E19" s="11">
        <f>FdG!E25</f>
        <v>23876.98132</v>
      </c>
      <c r="F19" s="11">
        <f>FdG!F25</f>
        <v>26355.28455</v>
      </c>
      <c r="G19" s="11">
        <f>FdG!G25</f>
        <v>28890.16031</v>
      </c>
      <c r="H19" s="11"/>
    </row>
    <row r="20" ht="14.25" customHeight="1">
      <c r="A20" s="4"/>
    </row>
    <row r="21" ht="14.25" customHeight="1">
      <c r="A21" s="40" t="s">
        <v>89</v>
      </c>
      <c r="B21" s="23">
        <f t="shared" ref="B21:G21" si="6">B5-B17</f>
        <v>201072</v>
      </c>
      <c r="C21" s="41">
        <f t="shared" si="6"/>
        <v>205030</v>
      </c>
      <c r="D21" s="41">
        <f t="shared" si="6"/>
        <v>205532</v>
      </c>
      <c r="E21" s="41">
        <f t="shared" si="6"/>
        <v>207528</v>
      </c>
      <c r="F21" s="41">
        <f t="shared" si="6"/>
        <v>207218</v>
      </c>
      <c r="G21" s="41">
        <f t="shared" si="6"/>
        <v>206761</v>
      </c>
      <c r="H21" s="7"/>
    </row>
    <row r="22" ht="14.25" customHeight="1">
      <c r="A22" s="45" t="s">
        <v>90</v>
      </c>
      <c r="B22" s="47">
        <v>48.5</v>
      </c>
      <c r="C22" s="47">
        <f t="shared" ref="C22:G22" si="7">(C21*100)/(B33*1000)</f>
        <v>47.48263085</v>
      </c>
      <c r="D22" s="47">
        <f t="shared" si="7"/>
        <v>46.06275213</v>
      </c>
      <c r="E22" s="47">
        <f t="shared" si="7"/>
        <v>45.0853791</v>
      </c>
      <c r="F22" s="47">
        <f t="shared" si="7"/>
        <v>43.72610255</v>
      </c>
      <c r="G22" s="47">
        <f t="shared" si="7"/>
        <v>42.36905738</v>
      </c>
      <c r="H22" s="47"/>
    </row>
    <row r="23" ht="14.25" customHeight="1">
      <c r="B23" s="9"/>
      <c r="C23" s="9"/>
      <c r="D23" s="9"/>
      <c r="E23" s="9"/>
      <c r="F23" s="9"/>
    </row>
    <row r="24" ht="14.25" customHeight="1">
      <c r="A24" s="48" t="s">
        <v>92</v>
      </c>
      <c r="B24" s="49">
        <f t="shared" ref="B24:G24" si="8">B15-B19</f>
        <v>201072</v>
      </c>
      <c r="C24" s="50">
        <f t="shared" si="8"/>
        <v>205001.1752</v>
      </c>
      <c r="D24" s="50">
        <f t="shared" si="8"/>
        <v>195528.5045</v>
      </c>
      <c r="E24" s="50">
        <f t="shared" si="8"/>
        <v>195156.0187</v>
      </c>
      <c r="F24" s="50">
        <f t="shared" si="8"/>
        <v>199132.7155</v>
      </c>
      <c r="G24" s="50">
        <f t="shared" si="8"/>
        <v>197642.8397</v>
      </c>
      <c r="H24" s="11"/>
    </row>
    <row r="25" ht="14.25" customHeight="1">
      <c r="A25" s="51" t="s">
        <v>90</v>
      </c>
      <c r="B25" s="52">
        <v>48.5</v>
      </c>
      <c r="C25" s="53">
        <f t="shared" ref="C25:G25" si="9">(C24*100)/(B33*1000)</f>
        <v>47.47595534</v>
      </c>
      <c r="D25" s="53">
        <f t="shared" si="9"/>
        <v>43.82082127</v>
      </c>
      <c r="E25" s="53">
        <f t="shared" si="9"/>
        <v>42.39757086</v>
      </c>
      <c r="F25" s="53">
        <f t="shared" si="9"/>
        <v>42.01998638</v>
      </c>
      <c r="G25" s="53">
        <f t="shared" si="9"/>
        <v>40.5005819</v>
      </c>
      <c r="H25" s="29"/>
    </row>
    <row r="26" ht="14.25" customHeight="1">
      <c r="A26" s="21"/>
      <c r="B26" s="29"/>
      <c r="C26" s="29"/>
      <c r="D26" s="29"/>
      <c r="E26" s="29"/>
      <c r="F26" s="29"/>
      <c r="G26" s="29"/>
      <c r="H26" s="29"/>
    </row>
    <row r="27" ht="14.25" customHeight="1">
      <c r="A27" s="40" t="s">
        <v>93</v>
      </c>
      <c r="B27" s="23">
        <v>115108.0</v>
      </c>
      <c r="C27" s="23">
        <v>112617.0</v>
      </c>
      <c r="D27" s="23">
        <v>109910.0</v>
      </c>
      <c r="E27" s="23">
        <v>106919.0</v>
      </c>
      <c r="F27" s="23">
        <v>103654.0</v>
      </c>
      <c r="G27" s="23">
        <v>100152.0</v>
      </c>
      <c r="H27" s="6"/>
    </row>
    <row r="28" ht="14.25" customHeight="1">
      <c r="A28" s="45" t="s">
        <v>90</v>
      </c>
      <c r="B28" s="47">
        <v>27.7</v>
      </c>
      <c r="C28" s="47">
        <f t="shared" ref="C28:G28" si="10">(C27*100)/(B33*1000)</f>
        <v>26.08082446</v>
      </c>
      <c r="D28" s="47">
        <f t="shared" si="10"/>
        <v>24.63245182</v>
      </c>
      <c r="E28" s="47">
        <f t="shared" si="10"/>
        <v>23.2281121</v>
      </c>
      <c r="F28" s="47">
        <f t="shared" si="10"/>
        <v>21.87254695</v>
      </c>
      <c r="G28" s="47">
        <f t="shared" si="10"/>
        <v>20.52295082</v>
      </c>
      <c r="H28" s="47"/>
    </row>
    <row r="29" ht="14.25" customHeight="1">
      <c r="B29" s="9"/>
      <c r="C29" s="9"/>
      <c r="D29" s="9"/>
      <c r="E29" s="9"/>
      <c r="F29" s="9"/>
    </row>
    <row r="30" ht="14.25" customHeight="1">
      <c r="A30" s="48" t="s">
        <v>94</v>
      </c>
      <c r="B30" s="49">
        <v>115108.0</v>
      </c>
      <c r="C30" s="50">
        <f>B30+'Revenus-Dépenses (résumé)'!C55</f>
        <v>112617</v>
      </c>
      <c r="D30" s="50">
        <f>C30+'Revenus-Dépenses (résumé)'!D55</f>
        <v>110617</v>
      </c>
      <c r="E30" s="50">
        <f>D30+'Revenus-Dépenses (résumé)'!E55</f>
        <v>108617</v>
      </c>
      <c r="F30" s="50">
        <f>E30+'Revenus-Dépenses (résumé)'!F55</f>
        <v>106617</v>
      </c>
      <c r="G30" s="50">
        <f>F30+'Revenus-Dépenses (résumé)'!G55</f>
        <v>104617</v>
      </c>
      <c r="H30" s="11"/>
    </row>
    <row r="31" ht="14.25" customHeight="1">
      <c r="A31" s="51" t="s">
        <v>90</v>
      </c>
      <c r="B31" s="52">
        <v>27.7</v>
      </c>
      <c r="C31" s="53">
        <f t="shared" ref="C31:G31" si="11">(C30*100)/(B36*1000)</f>
        <v>26.08082446</v>
      </c>
      <c r="D31" s="53">
        <f t="shared" si="11"/>
        <v>24.79090094</v>
      </c>
      <c r="E31" s="53">
        <f t="shared" si="11"/>
        <v>23.59700196</v>
      </c>
      <c r="F31" s="53">
        <f t="shared" si="11"/>
        <v>22.30947897</v>
      </c>
      <c r="G31" s="53">
        <f t="shared" si="11"/>
        <v>21.22048682</v>
      </c>
      <c r="H31" s="29"/>
    </row>
    <row r="32" ht="14.25" customHeight="1">
      <c r="A32" s="21"/>
      <c r="B32" s="54"/>
      <c r="C32" s="29"/>
      <c r="D32" s="29"/>
      <c r="E32" s="29"/>
      <c r="F32" s="29"/>
      <c r="G32" s="29"/>
      <c r="H32" s="29"/>
    </row>
    <row r="33" ht="14.25" customHeight="1">
      <c r="A33" s="4" t="s">
        <v>95</v>
      </c>
      <c r="B33" s="47">
        <v>431.8</v>
      </c>
      <c r="C33" s="55">
        <v>446.2</v>
      </c>
      <c r="D33" s="55">
        <v>460.3</v>
      </c>
      <c r="E33" s="55">
        <v>473.9</v>
      </c>
      <c r="F33" s="55">
        <v>488.0</v>
      </c>
      <c r="G33" s="55">
        <v>502.6</v>
      </c>
      <c r="H33" s="55"/>
    </row>
    <row r="34" ht="14.25" customHeight="1">
      <c r="A34" s="45" t="s">
        <v>21</v>
      </c>
      <c r="B34" s="47">
        <v>4.1</v>
      </c>
      <c r="C34" s="47">
        <f t="shared" ref="C34:G34" si="12">((C33/B33)-1)*100</f>
        <v>3.334877258</v>
      </c>
      <c r="D34" s="47">
        <f t="shared" si="12"/>
        <v>3.160017929</v>
      </c>
      <c r="E34" s="47">
        <f t="shared" si="12"/>
        <v>2.954594829</v>
      </c>
      <c r="F34" s="47">
        <f t="shared" si="12"/>
        <v>2.975311247</v>
      </c>
      <c r="G34" s="47">
        <f t="shared" si="12"/>
        <v>2.991803279</v>
      </c>
      <c r="H34" s="47"/>
    </row>
    <row r="35" ht="14.25" customHeight="1">
      <c r="A35" s="21"/>
      <c r="B35" s="9"/>
      <c r="C35" s="9"/>
      <c r="D35" s="9"/>
      <c r="E35" s="9"/>
      <c r="F35" s="9"/>
      <c r="G35" s="9"/>
      <c r="H35" s="9"/>
    </row>
    <row r="36" ht="14.25" customHeight="1">
      <c r="A36" s="10" t="s">
        <v>96</v>
      </c>
      <c r="B36" s="54">
        <v>431.8</v>
      </c>
      <c r="C36" s="29">
        <v>446.2</v>
      </c>
      <c r="D36" s="56">
        <v>460.3</v>
      </c>
      <c r="E36" s="56">
        <v>477.9</v>
      </c>
      <c r="F36" s="56">
        <v>493.0</v>
      </c>
      <c r="G36" s="56">
        <v>508.0</v>
      </c>
      <c r="H36" s="56"/>
    </row>
    <row r="37" ht="14.25" customHeight="1">
      <c r="A37" s="21" t="s">
        <v>21</v>
      </c>
      <c r="B37" s="54">
        <v>4.1</v>
      </c>
      <c r="C37" s="29">
        <f t="shared" ref="C37:G37" si="13">((C36/B36)-1)*100</f>
        <v>3.334877258</v>
      </c>
      <c r="D37" s="47">
        <f t="shared" si="13"/>
        <v>3.160017929</v>
      </c>
      <c r="E37" s="47">
        <f t="shared" si="13"/>
        <v>3.823593309</v>
      </c>
      <c r="F37" s="29">
        <f t="shared" si="13"/>
        <v>3.159656832</v>
      </c>
      <c r="G37" s="29">
        <f t="shared" si="13"/>
        <v>3.042596349</v>
      </c>
      <c r="H37" s="29"/>
      <c r="I37" s="56" t="s">
        <v>97</v>
      </c>
    </row>
    <row r="38" ht="14.25" customHeight="1">
      <c r="A38" s="57"/>
      <c r="B38" s="58"/>
      <c r="C38" s="58"/>
      <c r="D38" s="58"/>
      <c r="E38" s="58"/>
      <c r="F38" s="58"/>
      <c r="G38" s="58"/>
      <c r="H38" s="9"/>
    </row>
    <row r="39" ht="14.25" customHeight="1">
      <c r="A39" s="21"/>
      <c r="B39" s="9"/>
      <c r="C39" s="9"/>
      <c r="D39" s="9"/>
      <c r="E39" s="9"/>
      <c r="F39" s="9"/>
      <c r="G39" s="9"/>
      <c r="H39" s="9"/>
    </row>
    <row r="40" ht="14.25" customHeight="1">
      <c r="A40" s="9" t="s">
        <v>98</v>
      </c>
    </row>
    <row r="41" ht="14.25" customHeight="1">
      <c r="A41" s="30" t="s">
        <v>99</v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2">
    <mergeCell ref="A1:G1"/>
    <mergeCell ref="A2:G2"/>
  </mergeCells>
  <printOptions/>
  <pageMargins bottom="0.75" footer="0.0" header="0.0" left="0.7" right="0.7" top="0.75"/>
  <pageSetup orientation="portrait"/>
  <drawing r:id="rId1"/>
</worksheet>
</file>